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C7C6A9-7E78-4807-B804-005C85F3F7F7}" xr6:coauthVersionLast="47" xr6:coauthVersionMax="47" xr10:uidLastSave="{00000000-0000-0000-0000-000000000000}"/>
  <bookViews>
    <workbookView xWindow="-120" yWindow="-120" windowWidth="23280" windowHeight="12480" tabRatio="878" activeTab="1"/>
  </bookViews>
  <sheets>
    <sheet name="Raw Data" sheetId="1" r:id="rId1"/>
    <sheet name="under const plants" sheetId="4" r:id="rId2"/>
    <sheet name="online plants" sheetId="3" r:id="rId3"/>
    <sheet name="existing plants" sheetId="5" r:id="rId4"/>
    <sheet name="Baseload (2)" sheetId="8" state="hidden" r:id="rId5"/>
    <sheet name="Efficiency Chart" sheetId="14" r:id="rId6"/>
    <sheet name="Quarter Efficiency" sheetId="16" r:id="rId7"/>
    <sheet name="Total" sheetId="13" r:id="rId8"/>
    <sheet name="efficiency" sheetId="2" r:id="rId9"/>
    <sheet name="Gas" sheetId="12" r:id="rId10"/>
    <sheet name="NonGas" sheetId="10" r:id="rId11"/>
  </sheets>
  <definedNames>
    <definedName name="_xlnm._FilterDatabase" localSheetId="4" hidden="1">'Baseload (2)'!$B$4:$B$137</definedName>
    <definedName name="_xlnm._FilterDatabase" localSheetId="8" hidden="1">efficiency!$B$5:$B$138</definedName>
    <definedName name="_xlnm._FilterDatabase" localSheetId="9" hidden="1">Gas!$B$5:$B$127</definedName>
    <definedName name="_xlnm._FilterDatabase" localSheetId="10" hidden="1">NonGas!$B$5:$B$23</definedName>
    <definedName name="_xlnm._FilterDatabase" localSheetId="0" hidden="1">'Raw Data'!$A$1:$R$1332</definedName>
    <definedName name="_xlnm._FilterDatabase" localSheetId="1" hidden="1">'under const plants'!$A$3:$H$133</definedName>
    <definedName name="_xlnm.Extract" localSheetId="4">'Baseload (2)'!$H$142</definedName>
    <definedName name="_xlnm.Extract" localSheetId="8">efficiency!$H$143</definedName>
    <definedName name="_xlnm.Extract" localSheetId="9">Gas!#REF!</definedName>
    <definedName name="_xlnm.Extract" localSheetId="10">NonGas!$H$28</definedName>
    <definedName name="_xlnm.Print_Area" localSheetId="4">'Baseload (2)'!$A$1:$T$147</definedName>
    <definedName name="_xlnm.Print_Area" localSheetId="8">efficiency!$A$2:$T$148</definedName>
    <definedName name="_xlnm.Print_Area" localSheetId="9">Gas!$A$4:$T$129</definedName>
    <definedName name="_xlnm.Print_Area" localSheetId="10">NonGas!$A$2:$T$33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D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D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AR140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D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AR141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D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D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AR143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D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AR144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D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AR145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D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AR146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D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AR147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D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D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D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D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D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D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D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D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D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H79" i="5"/>
  <c r="I79" i="5"/>
  <c r="K79" i="5"/>
  <c r="H81" i="5"/>
  <c r="H82" i="5"/>
  <c r="H83" i="5"/>
  <c r="K86" i="5"/>
  <c r="K87" i="5"/>
  <c r="K88" i="5"/>
  <c r="K89" i="5"/>
  <c r="K90" i="5"/>
  <c r="K91" i="5"/>
  <c r="K92" i="5"/>
  <c r="K93" i="5"/>
  <c r="K94" i="5"/>
  <c r="K95" i="5"/>
  <c r="K96" i="5"/>
  <c r="K97" i="5"/>
  <c r="H98" i="5"/>
  <c r="I98" i="5"/>
  <c r="K98" i="5"/>
  <c r="H100" i="5"/>
  <c r="H101" i="5"/>
  <c r="H102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H141" i="5"/>
  <c r="I141" i="5"/>
  <c r="K141" i="5"/>
  <c r="H143" i="5"/>
  <c r="H144" i="5"/>
  <c r="H145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H163" i="5"/>
  <c r="I163" i="5"/>
  <c r="K163" i="5"/>
  <c r="H165" i="5"/>
  <c r="H166" i="5"/>
  <c r="H167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H198" i="5"/>
  <c r="I198" i="5"/>
  <c r="K198" i="5"/>
  <c r="H200" i="5"/>
  <c r="H201" i="5"/>
  <c r="H202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H235" i="5"/>
  <c r="I235" i="5"/>
  <c r="K235" i="5"/>
  <c r="H237" i="5"/>
  <c r="H238" i="5"/>
  <c r="H239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V336" i="5"/>
  <c r="K337" i="5"/>
  <c r="K338" i="5"/>
  <c r="K339" i="5"/>
  <c r="K340" i="5"/>
  <c r="K341" i="5"/>
  <c r="P341" i="5"/>
  <c r="Q341" i="5"/>
  <c r="R341" i="5"/>
  <c r="S341" i="5"/>
  <c r="T341" i="5"/>
  <c r="U341" i="5"/>
  <c r="V341" i="5"/>
  <c r="W341" i="5"/>
  <c r="K342" i="5"/>
  <c r="P342" i="5"/>
  <c r="Q342" i="5"/>
  <c r="R342" i="5"/>
  <c r="S342" i="5"/>
  <c r="T342" i="5"/>
  <c r="U342" i="5"/>
  <c r="V342" i="5"/>
  <c r="W342" i="5"/>
  <c r="K343" i="5"/>
  <c r="P343" i="5"/>
  <c r="Q343" i="5"/>
  <c r="R343" i="5"/>
  <c r="S343" i="5"/>
  <c r="T343" i="5"/>
  <c r="U343" i="5"/>
  <c r="V343" i="5"/>
  <c r="W343" i="5"/>
  <c r="K344" i="5"/>
  <c r="P344" i="5"/>
  <c r="Q344" i="5"/>
  <c r="R344" i="5"/>
  <c r="S344" i="5"/>
  <c r="T344" i="5"/>
  <c r="U344" i="5"/>
  <c r="V344" i="5"/>
  <c r="W344" i="5"/>
  <c r="K345" i="5"/>
  <c r="K346" i="5"/>
  <c r="K347" i="5"/>
  <c r="K348" i="5"/>
  <c r="K349" i="5"/>
  <c r="P349" i="5"/>
  <c r="Q349" i="5"/>
  <c r="R349" i="5"/>
  <c r="S349" i="5"/>
  <c r="T349" i="5"/>
  <c r="U349" i="5"/>
  <c r="V349" i="5"/>
  <c r="W349" i="5"/>
  <c r="K350" i="5"/>
  <c r="P350" i="5"/>
  <c r="Q350" i="5"/>
  <c r="R350" i="5"/>
  <c r="S350" i="5"/>
  <c r="T350" i="5"/>
  <c r="U350" i="5"/>
  <c r="V350" i="5"/>
  <c r="W350" i="5"/>
  <c r="K351" i="5"/>
  <c r="P351" i="5"/>
  <c r="Q351" i="5"/>
  <c r="R351" i="5"/>
  <c r="S351" i="5"/>
  <c r="T351" i="5"/>
  <c r="U351" i="5"/>
  <c r="V351" i="5"/>
  <c r="W351" i="5"/>
  <c r="K352" i="5"/>
  <c r="P352" i="5"/>
  <c r="Q352" i="5"/>
  <c r="R352" i="5"/>
  <c r="S352" i="5"/>
  <c r="T352" i="5"/>
  <c r="U352" i="5"/>
  <c r="V352" i="5"/>
  <c r="W352" i="5"/>
  <c r="K353" i="5"/>
  <c r="K354" i="5"/>
  <c r="K355" i="5"/>
  <c r="K356" i="5"/>
  <c r="P356" i="5"/>
  <c r="Q356" i="5"/>
  <c r="R356" i="5"/>
  <c r="S356" i="5"/>
  <c r="T356" i="5"/>
  <c r="U356" i="5"/>
  <c r="V356" i="5"/>
  <c r="W356" i="5"/>
  <c r="K357" i="5"/>
  <c r="P357" i="5"/>
  <c r="Q357" i="5"/>
  <c r="R357" i="5"/>
  <c r="S357" i="5"/>
  <c r="T357" i="5"/>
  <c r="U357" i="5"/>
  <c r="V357" i="5"/>
  <c r="W357" i="5"/>
  <c r="K358" i="5"/>
  <c r="P358" i="5"/>
  <c r="Q358" i="5"/>
  <c r="R358" i="5"/>
  <c r="S358" i="5"/>
  <c r="T358" i="5"/>
  <c r="U358" i="5"/>
  <c r="V358" i="5"/>
  <c r="W358" i="5"/>
  <c r="K359" i="5"/>
  <c r="P359" i="5"/>
  <c r="Q359" i="5"/>
  <c r="R359" i="5"/>
  <c r="S359" i="5"/>
  <c r="T359" i="5"/>
  <c r="U359" i="5"/>
  <c r="V359" i="5"/>
  <c r="W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H375" i="5"/>
  <c r="I375" i="5"/>
  <c r="K375" i="5"/>
  <c r="H377" i="5"/>
  <c r="H378" i="5"/>
  <c r="H379" i="5"/>
  <c r="K382" i="5"/>
  <c r="K383" i="5"/>
  <c r="K384" i="5"/>
  <c r="K385" i="5"/>
  <c r="K386" i="5"/>
  <c r="H387" i="5"/>
  <c r="I387" i="5"/>
  <c r="K387" i="5"/>
  <c r="H389" i="5"/>
  <c r="H390" i="5"/>
  <c r="H391" i="5"/>
  <c r="K391" i="5"/>
  <c r="K393" i="5"/>
  <c r="K394" i="5"/>
  <c r="K395" i="5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D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D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D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D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D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D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D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D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D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D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D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T2" i="3"/>
  <c r="U2" i="3"/>
  <c r="T3" i="3"/>
  <c r="U3" i="3"/>
  <c r="J4" i="3"/>
  <c r="T4" i="3"/>
  <c r="U4" i="3"/>
  <c r="J5" i="3"/>
  <c r="T5" i="3"/>
  <c r="U5" i="3"/>
  <c r="J6" i="3"/>
  <c r="T6" i="3"/>
  <c r="U6" i="3"/>
  <c r="J7" i="3"/>
  <c r="T7" i="3"/>
  <c r="U7" i="3"/>
  <c r="J8" i="3"/>
  <c r="T8" i="3"/>
  <c r="U8" i="3"/>
  <c r="J9" i="3"/>
  <c r="T9" i="3"/>
  <c r="U9" i="3"/>
  <c r="J10" i="3"/>
  <c r="T10" i="3"/>
  <c r="U10" i="3"/>
  <c r="J11" i="3"/>
  <c r="T11" i="3"/>
  <c r="U11" i="3"/>
  <c r="J12" i="3"/>
  <c r="T12" i="3"/>
  <c r="U12" i="3"/>
  <c r="J13" i="3"/>
  <c r="T13" i="3"/>
  <c r="U13" i="3"/>
  <c r="J14" i="3"/>
  <c r="T14" i="3"/>
  <c r="U14" i="3"/>
  <c r="J15" i="3"/>
  <c r="T15" i="3"/>
  <c r="U15" i="3"/>
  <c r="J16" i="3"/>
  <c r="T16" i="3"/>
  <c r="U16" i="3"/>
  <c r="J17" i="3"/>
  <c r="T17" i="3"/>
  <c r="U17" i="3"/>
  <c r="J18" i="3"/>
  <c r="T18" i="3"/>
  <c r="U18" i="3"/>
  <c r="J19" i="3"/>
  <c r="T19" i="3"/>
  <c r="U19" i="3"/>
  <c r="J20" i="3"/>
  <c r="T20" i="3"/>
  <c r="U20" i="3"/>
  <c r="J21" i="3"/>
  <c r="T21" i="3"/>
  <c r="U21" i="3"/>
  <c r="J22" i="3"/>
  <c r="T22" i="3"/>
  <c r="U22" i="3"/>
  <c r="J23" i="3"/>
  <c r="T23" i="3"/>
  <c r="U23" i="3"/>
  <c r="D24" i="3"/>
  <c r="E24" i="3"/>
  <c r="J24" i="3"/>
  <c r="T24" i="3"/>
  <c r="U24" i="3"/>
  <c r="G25" i="3"/>
  <c r="T25" i="3"/>
  <c r="U25" i="3"/>
  <c r="AB25" i="3"/>
  <c r="G26" i="3"/>
  <c r="T26" i="3"/>
  <c r="U26" i="3"/>
  <c r="G27" i="3"/>
  <c r="T27" i="3"/>
  <c r="U27" i="3"/>
  <c r="T28" i="3"/>
  <c r="U28" i="3"/>
  <c r="T29" i="3"/>
  <c r="U29" i="3"/>
  <c r="T30" i="3"/>
  <c r="U30" i="3"/>
  <c r="Y30" i="3"/>
  <c r="Z30" i="3"/>
  <c r="AA30" i="3"/>
  <c r="AB30" i="3"/>
  <c r="AC30" i="3"/>
  <c r="AD30" i="3"/>
  <c r="AE30" i="3"/>
  <c r="J31" i="3"/>
  <c r="T31" i="3"/>
  <c r="U31" i="3"/>
  <c r="Y31" i="3"/>
  <c r="Z31" i="3"/>
  <c r="AA31" i="3"/>
  <c r="AB31" i="3"/>
  <c r="AC31" i="3"/>
  <c r="AD31" i="3"/>
  <c r="AE31" i="3"/>
  <c r="J32" i="3"/>
  <c r="T32" i="3"/>
  <c r="U32" i="3"/>
  <c r="Y32" i="3"/>
  <c r="Z32" i="3"/>
  <c r="AA32" i="3"/>
  <c r="AB32" i="3"/>
  <c r="AC32" i="3"/>
  <c r="AD32" i="3"/>
  <c r="AE32" i="3"/>
  <c r="J33" i="3"/>
  <c r="T33" i="3"/>
  <c r="U33" i="3"/>
  <c r="Y33" i="3"/>
  <c r="Z33" i="3"/>
  <c r="AA33" i="3"/>
  <c r="AB33" i="3"/>
  <c r="AC33" i="3"/>
  <c r="AD33" i="3"/>
  <c r="AE33" i="3"/>
  <c r="J34" i="3"/>
  <c r="T34" i="3"/>
  <c r="U34" i="3"/>
  <c r="Y34" i="3"/>
  <c r="Z34" i="3"/>
  <c r="AA34" i="3"/>
  <c r="AB34" i="3"/>
  <c r="AC34" i="3"/>
  <c r="AD34" i="3"/>
  <c r="AE34" i="3"/>
  <c r="J35" i="3"/>
  <c r="T35" i="3"/>
  <c r="U35" i="3"/>
  <c r="J36" i="3"/>
  <c r="T36" i="3"/>
  <c r="U36" i="3"/>
  <c r="J37" i="3"/>
  <c r="T37" i="3"/>
  <c r="U37" i="3"/>
  <c r="AF37" i="3"/>
  <c r="D38" i="3"/>
  <c r="E38" i="3"/>
  <c r="J38" i="3"/>
  <c r="T38" i="3"/>
  <c r="U38" i="3"/>
  <c r="G39" i="3"/>
  <c r="T39" i="3"/>
  <c r="U39" i="3"/>
  <c r="G40" i="3"/>
  <c r="T40" i="3"/>
  <c r="U40" i="3"/>
  <c r="G41" i="3"/>
  <c r="T41" i="3"/>
  <c r="U41" i="3"/>
  <c r="T42" i="3"/>
  <c r="U42" i="3"/>
  <c r="T43" i="3"/>
  <c r="U43" i="3"/>
  <c r="T44" i="3"/>
  <c r="U44" i="3"/>
  <c r="T45" i="3"/>
  <c r="U45" i="3"/>
  <c r="J46" i="3"/>
  <c r="T46" i="3"/>
  <c r="U46" i="3"/>
  <c r="D47" i="3"/>
  <c r="E47" i="3"/>
  <c r="J47" i="3"/>
  <c r="T47" i="3"/>
  <c r="U47" i="3"/>
  <c r="G48" i="3"/>
  <c r="T48" i="3"/>
  <c r="U48" i="3"/>
  <c r="G49" i="3"/>
  <c r="T49" i="3"/>
  <c r="U49" i="3"/>
  <c r="G50" i="3"/>
  <c r="T50" i="3"/>
  <c r="U50" i="3"/>
  <c r="T51" i="3"/>
  <c r="U51" i="3"/>
  <c r="T52" i="3"/>
  <c r="U52" i="3"/>
  <c r="T53" i="3"/>
  <c r="U53" i="3"/>
  <c r="J54" i="3"/>
  <c r="T54" i="3"/>
  <c r="U54" i="3"/>
  <c r="J55" i="3"/>
  <c r="T55" i="3"/>
  <c r="U55" i="3"/>
  <c r="J56" i="3"/>
  <c r="T56" i="3"/>
  <c r="U56" i="3"/>
  <c r="J57" i="3"/>
  <c r="T57" i="3"/>
  <c r="U57" i="3"/>
  <c r="J58" i="3"/>
  <c r="T58" i="3"/>
  <c r="U58" i="3"/>
  <c r="J59" i="3"/>
  <c r="T59" i="3"/>
  <c r="U59" i="3"/>
  <c r="J60" i="3"/>
  <c r="T60" i="3"/>
  <c r="U60" i="3"/>
  <c r="J61" i="3"/>
  <c r="T61" i="3"/>
  <c r="U61" i="3"/>
  <c r="J62" i="3"/>
  <c r="T62" i="3"/>
  <c r="U62" i="3"/>
  <c r="J63" i="3"/>
  <c r="T63" i="3"/>
  <c r="U63" i="3"/>
  <c r="J64" i="3"/>
  <c r="T64" i="3"/>
  <c r="U64" i="3"/>
  <c r="D65" i="3"/>
  <c r="E65" i="3"/>
  <c r="J65" i="3"/>
  <c r="T65" i="3"/>
  <c r="U65" i="3"/>
  <c r="G66" i="3"/>
  <c r="T66" i="3"/>
  <c r="U66" i="3"/>
  <c r="G67" i="3"/>
  <c r="T67" i="3"/>
  <c r="U67" i="3"/>
  <c r="G68" i="3"/>
  <c r="T68" i="3"/>
  <c r="U68" i="3"/>
  <c r="T69" i="3"/>
  <c r="U69" i="3"/>
  <c r="T70" i="3"/>
  <c r="U70" i="3"/>
  <c r="T71" i="3"/>
  <c r="U71" i="3"/>
  <c r="J72" i="3"/>
  <c r="T72" i="3"/>
  <c r="U72" i="3"/>
  <c r="J73" i="3"/>
  <c r="T73" i="3"/>
  <c r="U73" i="3"/>
  <c r="J74" i="3"/>
  <c r="T74" i="3"/>
  <c r="U74" i="3"/>
  <c r="J75" i="3"/>
  <c r="T75" i="3"/>
  <c r="U75" i="3"/>
  <c r="J76" i="3"/>
  <c r="T76" i="3"/>
  <c r="U76" i="3"/>
  <c r="J77" i="3"/>
  <c r="T77" i="3"/>
  <c r="U77" i="3"/>
  <c r="J78" i="3"/>
  <c r="T78" i="3"/>
  <c r="U78" i="3"/>
  <c r="J79" i="3"/>
  <c r="T79" i="3"/>
  <c r="U79" i="3"/>
  <c r="J80" i="3"/>
  <c r="T80" i="3"/>
  <c r="U80" i="3"/>
  <c r="J81" i="3"/>
  <c r="T81" i="3"/>
  <c r="U81" i="3"/>
  <c r="J82" i="3"/>
  <c r="T82" i="3"/>
  <c r="U82" i="3"/>
  <c r="J83" i="3"/>
  <c r="T83" i="3"/>
  <c r="U83" i="3"/>
  <c r="J84" i="3"/>
  <c r="T84" i="3"/>
  <c r="U84" i="3"/>
  <c r="J85" i="3"/>
  <c r="T85" i="3"/>
  <c r="U85" i="3"/>
  <c r="J86" i="3"/>
  <c r="T86" i="3"/>
  <c r="U86" i="3"/>
  <c r="J87" i="3"/>
  <c r="T87" i="3"/>
  <c r="U87" i="3"/>
  <c r="J88" i="3"/>
  <c r="T88" i="3"/>
  <c r="U88" i="3"/>
  <c r="J89" i="3"/>
  <c r="T89" i="3"/>
  <c r="U89" i="3"/>
  <c r="J90" i="3"/>
  <c r="J91" i="3"/>
  <c r="J92" i="3"/>
  <c r="Q92" i="3"/>
  <c r="U92" i="3"/>
  <c r="V92" i="3"/>
  <c r="J93" i="3"/>
  <c r="Q93" i="3"/>
  <c r="U93" i="3"/>
  <c r="V93" i="3"/>
  <c r="J94" i="3"/>
  <c r="Q94" i="3"/>
  <c r="U94" i="3"/>
  <c r="V94" i="3"/>
  <c r="D95" i="3"/>
  <c r="E95" i="3"/>
  <c r="J95" i="3"/>
  <c r="Q95" i="3"/>
  <c r="U95" i="3"/>
  <c r="V95" i="3"/>
  <c r="G96" i="3"/>
  <c r="Q96" i="3"/>
  <c r="U96" i="3"/>
  <c r="V96" i="3"/>
  <c r="G97" i="3"/>
  <c r="Q97" i="3"/>
  <c r="U97" i="3"/>
  <c r="V97" i="3"/>
  <c r="G98" i="3"/>
  <c r="Q98" i="3"/>
  <c r="U98" i="3"/>
  <c r="V98" i="3"/>
  <c r="Q99" i="3"/>
  <c r="U99" i="3"/>
  <c r="V99" i="3"/>
  <c r="J102" i="3"/>
  <c r="J103" i="3"/>
  <c r="J104" i="3"/>
  <c r="N104" i="3"/>
  <c r="O104" i="3"/>
  <c r="P104" i="3"/>
  <c r="Q104" i="3"/>
  <c r="R104" i="3"/>
  <c r="S104" i="3"/>
  <c r="T104" i="3"/>
  <c r="U104" i="3"/>
  <c r="X104" i="3"/>
  <c r="Y104" i="3"/>
  <c r="Z104" i="3"/>
  <c r="AA104" i="3"/>
  <c r="AB104" i="3"/>
  <c r="AC104" i="3"/>
  <c r="AD104" i="3"/>
  <c r="AE104" i="3"/>
  <c r="J105" i="3"/>
  <c r="N105" i="3"/>
  <c r="O105" i="3"/>
  <c r="P105" i="3"/>
  <c r="Q105" i="3"/>
  <c r="R105" i="3"/>
  <c r="S105" i="3"/>
  <c r="T105" i="3"/>
  <c r="U105" i="3"/>
  <c r="X105" i="3"/>
  <c r="Y105" i="3"/>
  <c r="Z105" i="3"/>
  <c r="AA105" i="3"/>
  <c r="AB105" i="3"/>
  <c r="AC105" i="3"/>
  <c r="AD105" i="3"/>
  <c r="AE105" i="3"/>
  <c r="J106" i="3"/>
  <c r="N106" i="3"/>
  <c r="O106" i="3"/>
  <c r="P106" i="3"/>
  <c r="Q106" i="3"/>
  <c r="R106" i="3"/>
  <c r="S106" i="3"/>
  <c r="T106" i="3"/>
  <c r="U106" i="3"/>
  <c r="X106" i="3"/>
  <c r="Y106" i="3"/>
  <c r="Z106" i="3"/>
  <c r="AA106" i="3"/>
  <c r="AB106" i="3"/>
  <c r="AC106" i="3"/>
  <c r="AD106" i="3"/>
  <c r="AE106" i="3"/>
  <c r="J107" i="3"/>
  <c r="N107" i="3"/>
  <c r="O107" i="3"/>
  <c r="P107" i="3"/>
  <c r="Q107" i="3"/>
  <c r="R107" i="3"/>
  <c r="S107" i="3"/>
  <c r="T107" i="3"/>
  <c r="U107" i="3"/>
  <c r="X107" i="3"/>
  <c r="Y107" i="3"/>
  <c r="Z107" i="3"/>
  <c r="AA107" i="3"/>
  <c r="AB107" i="3"/>
  <c r="AC107" i="3"/>
  <c r="AD107" i="3"/>
  <c r="AE107" i="3"/>
  <c r="J108" i="3"/>
  <c r="D109" i="3"/>
  <c r="E109" i="3"/>
  <c r="J109" i="3"/>
  <c r="G110" i="3"/>
  <c r="G111" i="3"/>
  <c r="G112" i="3"/>
  <c r="N112" i="3"/>
  <c r="O112" i="3"/>
  <c r="P112" i="3"/>
  <c r="Q112" i="3"/>
  <c r="R112" i="3"/>
  <c r="S112" i="3"/>
  <c r="T112" i="3"/>
  <c r="U112" i="3"/>
  <c r="X112" i="3"/>
  <c r="Y112" i="3"/>
  <c r="Z112" i="3"/>
  <c r="AA112" i="3"/>
  <c r="AB112" i="3"/>
  <c r="AC112" i="3"/>
  <c r="AD112" i="3"/>
  <c r="AE112" i="3"/>
  <c r="N113" i="3"/>
  <c r="O113" i="3"/>
  <c r="P113" i="3"/>
  <c r="Q113" i="3"/>
  <c r="R113" i="3"/>
  <c r="S113" i="3"/>
  <c r="T113" i="3"/>
  <c r="U113" i="3"/>
  <c r="X113" i="3"/>
  <c r="Y113" i="3"/>
  <c r="Z113" i="3"/>
  <c r="AA113" i="3"/>
  <c r="AB113" i="3"/>
  <c r="AC113" i="3"/>
  <c r="AD113" i="3"/>
  <c r="AE113" i="3"/>
  <c r="N114" i="3"/>
  <c r="O114" i="3"/>
  <c r="P114" i="3"/>
  <c r="Q114" i="3"/>
  <c r="R114" i="3"/>
  <c r="S114" i="3"/>
  <c r="T114" i="3"/>
  <c r="U114" i="3"/>
  <c r="X114" i="3"/>
  <c r="Y114" i="3"/>
  <c r="Z114" i="3"/>
  <c r="AA114" i="3"/>
  <c r="AB114" i="3"/>
  <c r="AC114" i="3"/>
  <c r="AD114" i="3"/>
  <c r="AE114" i="3"/>
  <c r="N115" i="3"/>
  <c r="O115" i="3"/>
  <c r="P115" i="3"/>
  <c r="Q115" i="3"/>
  <c r="R115" i="3"/>
  <c r="S115" i="3"/>
  <c r="T115" i="3"/>
  <c r="U115" i="3"/>
  <c r="AE115" i="3"/>
  <c r="J116" i="3"/>
  <c r="J117" i="3"/>
  <c r="J118" i="3"/>
  <c r="J119" i="3"/>
  <c r="J120" i="3"/>
  <c r="J121" i="3"/>
  <c r="N121" i="3"/>
  <c r="O121" i="3"/>
  <c r="P121" i="3"/>
  <c r="Q121" i="3"/>
  <c r="R121" i="3"/>
  <c r="S121" i="3"/>
  <c r="T121" i="3"/>
  <c r="U121" i="3"/>
  <c r="X121" i="3"/>
  <c r="Y121" i="3"/>
  <c r="Z121" i="3"/>
  <c r="AA121" i="3"/>
  <c r="AB121" i="3"/>
  <c r="AC121" i="3"/>
  <c r="AD121" i="3"/>
  <c r="AE121" i="3"/>
  <c r="J122" i="3"/>
  <c r="N122" i="3"/>
  <c r="O122" i="3"/>
  <c r="P122" i="3"/>
  <c r="Q122" i="3"/>
  <c r="R122" i="3"/>
  <c r="S122" i="3"/>
  <c r="T122" i="3"/>
  <c r="U122" i="3"/>
  <c r="X122" i="3"/>
  <c r="Y122" i="3"/>
  <c r="Z122" i="3"/>
  <c r="AA122" i="3"/>
  <c r="AB122" i="3"/>
  <c r="AC122" i="3"/>
  <c r="AD122" i="3"/>
  <c r="AE122" i="3"/>
  <c r="J123" i="3"/>
  <c r="N123" i="3"/>
  <c r="O123" i="3"/>
  <c r="P123" i="3"/>
  <c r="Q123" i="3"/>
  <c r="R123" i="3"/>
  <c r="S123" i="3"/>
  <c r="T123" i="3"/>
  <c r="U123" i="3"/>
  <c r="X123" i="3"/>
  <c r="Y123" i="3"/>
  <c r="Z123" i="3"/>
  <c r="AA123" i="3"/>
  <c r="AB123" i="3"/>
  <c r="AC123" i="3"/>
  <c r="AD123" i="3"/>
  <c r="AE123" i="3"/>
  <c r="J124" i="3"/>
  <c r="N124" i="3"/>
  <c r="O124" i="3"/>
  <c r="P124" i="3"/>
  <c r="Q124" i="3"/>
  <c r="R124" i="3"/>
  <c r="S124" i="3"/>
  <c r="T124" i="3"/>
  <c r="U124" i="3"/>
  <c r="X124" i="3"/>
  <c r="Y124" i="3"/>
  <c r="Z124" i="3"/>
  <c r="AA124" i="3"/>
  <c r="AB124" i="3"/>
  <c r="AC124" i="3"/>
  <c r="AD124" i="3"/>
  <c r="AE124" i="3"/>
  <c r="J125" i="3"/>
  <c r="J126" i="3"/>
  <c r="J127" i="3"/>
  <c r="J128" i="3"/>
  <c r="J129" i="3"/>
  <c r="N129" i="3"/>
  <c r="O129" i="3"/>
  <c r="P129" i="3"/>
  <c r="Q129" i="3"/>
  <c r="R129" i="3"/>
  <c r="S129" i="3"/>
  <c r="T129" i="3"/>
  <c r="U129" i="3"/>
  <c r="D130" i="3"/>
  <c r="E130" i="3"/>
  <c r="J130" i="3"/>
  <c r="N130" i="3"/>
  <c r="O130" i="3"/>
  <c r="P130" i="3"/>
  <c r="Q130" i="3"/>
  <c r="R130" i="3"/>
  <c r="S130" i="3"/>
  <c r="T130" i="3"/>
  <c r="U130" i="3"/>
  <c r="G131" i="3"/>
  <c r="N131" i="3"/>
  <c r="O131" i="3"/>
  <c r="P131" i="3"/>
  <c r="Q131" i="3"/>
  <c r="R131" i="3"/>
  <c r="S131" i="3"/>
  <c r="T131" i="3"/>
  <c r="U131" i="3"/>
  <c r="G132" i="3"/>
  <c r="N132" i="3"/>
  <c r="O132" i="3"/>
  <c r="P132" i="3"/>
  <c r="Q132" i="3"/>
  <c r="R132" i="3"/>
  <c r="S132" i="3"/>
  <c r="T132" i="3"/>
  <c r="U132" i="3"/>
  <c r="G133" i="3"/>
  <c r="J137" i="3"/>
  <c r="N137" i="3"/>
  <c r="O137" i="3"/>
  <c r="P137" i="3"/>
  <c r="Q137" i="3"/>
  <c r="R137" i="3"/>
  <c r="S137" i="3"/>
  <c r="T137" i="3"/>
  <c r="U137" i="3"/>
  <c r="X137" i="3"/>
  <c r="Y137" i="3"/>
  <c r="Z137" i="3"/>
  <c r="AA137" i="3"/>
  <c r="AB137" i="3"/>
  <c r="AC137" i="3"/>
  <c r="AD137" i="3"/>
  <c r="AE137" i="3"/>
  <c r="J138" i="3"/>
  <c r="N138" i="3"/>
  <c r="O138" i="3"/>
  <c r="P138" i="3"/>
  <c r="Q138" i="3"/>
  <c r="R138" i="3"/>
  <c r="S138" i="3"/>
  <c r="T138" i="3"/>
  <c r="U138" i="3"/>
  <c r="X138" i="3"/>
  <c r="Y138" i="3"/>
  <c r="Z138" i="3"/>
  <c r="AA138" i="3"/>
  <c r="AB138" i="3"/>
  <c r="AC138" i="3"/>
  <c r="AD138" i="3"/>
  <c r="AE138" i="3"/>
  <c r="J139" i="3"/>
  <c r="N139" i="3"/>
  <c r="O139" i="3"/>
  <c r="P139" i="3"/>
  <c r="Q139" i="3"/>
  <c r="R139" i="3"/>
  <c r="S139" i="3"/>
  <c r="T139" i="3"/>
  <c r="U139" i="3"/>
  <c r="V139" i="3"/>
  <c r="X139" i="3"/>
  <c r="Y139" i="3"/>
  <c r="Z139" i="3"/>
  <c r="AA139" i="3"/>
  <c r="AB139" i="3"/>
  <c r="AC139" i="3"/>
  <c r="AD139" i="3"/>
  <c r="AE139" i="3"/>
  <c r="J140" i="3"/>
  <c r="N140" i="3"/>
  <c r="O140" i="3"/>
  <c r="P140" i="3"/>
  <c r="Q140" i="3"/>
  <c r="R140" i="3"/>
  <c r="S140" i="3"/>
  <c r="T140" i="3"/>
  <c r="U140" i="3"/>
  <c r="X140" i="3"/>
  <c r="Y140" i="3"/>
  <c r="Z140" i="3"/>
  <c r="AA140" i="3"/>
  <c r="AB140" i="3"/>
  <c r="AC140" i="3"/>
  <c r="AD140" i="3"/>
  <c r="AE140" i="3"/>
  <c r="J141" i="3"/>
  <c r="D142" i="3"/>
  <c r="E142" i="3"/>
  <c r="J142" i="3"/>
  <c r="G143" i="3"/>
  <c r="G144" i="3"/>
  <c r="G145" i="3"/>
  <c r="J145" i="3"/>
  <c r="N145" i="3"/>
  <c r="O145" i="3"/>
  <c r="P145" i="3"/>
  <c r="Q145" i="3"/>
  <c r="R145" i="3"/>
  <c r="S145" i="3"/>
  <c r="T145" i="3"/>
  <c r="U145" i="3"/>
  <c r="N146" i="3"/>
  <c r="O146" i="3"/>
  <c r="P146" i="3"/>
  <c r="Q146" i="3"/>
  <c r="R146" i="3"/>
  <c r="S146" i="3"/>
  <c r="T146" i="3"/>
  <c r="U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X11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R20" i="13"/>
  <c r="V3" i="4"/>
  <c r="AG3" i="4"/>
  <c r="J4" i="4"/>
  <c r="V4" i="4"/>
  <c r="AG4" i="4"/>
  <c r="J5" i="4"/>
  <c r="V5" i="4"/>
  <c r="AG5" i="4"/>
  <c r="J6" i="4"/>
  <c r="V6" i="4"/>
  <c r="AG6" i="4"/>
  <c r="J7" i="4"/>
  <c r="V7" i="4"/>
  <c r="AG7" i="4"/>
  <c r="J8" i="4"/>
  <c r="V8" i="4"/>
  <c r="AG8" i="4"/>
  <c r="J9" i="4"/>
  <c r="V9" i="4"/>
  <c r="AG9" i="4"/>
  <c r="J10" i="4"/>
  <c r="V10" i="4"/>
  <c r="AG10" i="4"/>
  <c r="J11" i="4"/>
  <c r="V11" i="4"/>
  <c r="AG11" i="4"/>
  <c r="J12" i="4"/>
  <c r="V12" i="4"/>
  <c r="AG12" i="4"/>
  <c r="D13" i="4"/>
  <c r="E13" i="4"/>
  <c r="J13" i="4"/>
  <c r="V13" i="4"/>
  <c r="AG13" i="4"/>
  <c r="F14" i="4"/>
  <c r="V14" i="4"/>
  <c r="AG14" i="4"/>
  <c r="F15" i="4"/>
  <c r="V15" i="4"/>
  <c r="AC15" i="4"/>
  <c r="F16" i="4"/>
  <c r="V16" i="4"/>
  <c r="V17" i="4"/>
  <c r="V18" i="4"/>
  <c r="V19" i="4"/>
  <c r="Z19" i="4"/>
  <c r="AA19" i="4"/>
  <c r="AB19" i="4"/>
  <c r="AC19" i="4"/>
  <c r="AD19" i="4"/>
  <c r="AE19" i="4"/>
  <c r="AF19" i="4"/>
  <c r="J20" i="4"/>
  <c r="V20" i="4"/>
  <c r="Z20" i="4"/>
  <c r="AA20" i="4"/>
  <c r="AB20" i="4"/>
  <c r="AC20" i="4"/>
  <c r="AD20" i="4"/>
  <c r="AE20" i="4"/>
  <c r="AF20" i="4"/>
  <c r="J21" i="4"/>
  <c r="V21" i="4"/>
  <c r="J22" i="4"/>
  <c r="V22" i="4"/>
  <c r="J23" i="4"/>
  <c r="V23" i="4"/>
  <c r="J24" i="4"/>
  <c r="V24" i="4"/>
  <c r="Z24" i="4"/>
  <c r="AA24" i="4"/>
  <c r="AB24" i="4"/>
  <c r="AC24" i="4"/>
  <c r="AD24" i="4"/>
  <c r="AE24" i="4"/>
  <c r="AF24" i="4"/>
  <c r="J25" i="4"/>
  <c r="V25" i="4"/>
  <c r="Z25" i="4"/>
  <c r="AA25" i="4"/>
  <c r="AB25" i="4"/>
  <c r="AC25" i="4"/>
  <c r="AD25" i="4"/>
  <c r="AE25" i="4"/>
  <c r="AF25" i="4"/>
  <c r="J26" i="4"/>
  <c r="V26" i="4"/>
  <c r="Z26" i="4"/>
  <c r="AA26" i="4"/>
  <c r="AB26" i="4"/>
  <c r="AC26" i="4"/>
  <c r="AD26" i="4"/>
  <c r="AE26" i="4"/>
  <c r="AF26" i="4"/>
  <c r="J27" i="4"/>
  <c r="V27" i="4"/>
  <c r="AG27" i="4"/>
  <c r="J28" i="4"/>
  <c r="V28" i="4"/>
  <c r="J29" i="4"/>
  <c r="V29" i="4"/>
  <c r="J30" i="4"/>
  <c r="V30" i="4"/>
  <c r="J31" i="4"/>
  <c r="V31" i="4"/>
  <c r="J32" i="4"/>
  <c r="V32" i="4"/>
  <c r="J33" i="4"/>
  <c r="V33" i="4"/>
  <c r="Z33" i="4"/>
  <c r="AA33" i="4"/>
  <c r="AB33" i="4"/>
  <c r="AC33" i="4"/>
  <c r="AD33" i="4"/>
  <c r="AE33" i="4"/>
  <c r="AF33" i="4"/>
  <c r="AG33" i="4"/>
  <c r="J34" i="4"/>
  <c r="V34" i="4"/>
  <c r="Z34" i="4"/>
  <c r="AA34" i="4"/>
  <c r="AB34" i="4"/>
  <c r="AC34" i="4"/>
  <c r="AD34" i="4"/>
  <c r="AE34" i="4"/>
  <c r="AF34" i="4"/>
  <c r="AG34" i="4"/>
  <c r="J35" i="4"/>
  <c r="V35" i="4"/>
  <c r="Z35" i="4"/>
  <c r="AA35" i="4"/>
  <c r="AB35" i="4"/>
  <c r="AC35" i="4"/>
  <c r="AD35" i="4"/>
  <c r="AE35" i="4"/>
  <c r="AF35" i="4"/>
  <c r="AG35" i="4"/>
  <c r="J36" i="4"/>
  <c r="V36" i="4"/>
  <c r="Z36" i="4"/>
  <c r="AA36" i="4"/>
  <c r="AB36" i="4"/>
  <c r="AC36" i="4"/>
  <c r="AD36" i="4"/>
  <c r="AE36" i="4"/>
  <c r="AF36" i="4"/>
  <c r="AG36" i="4"/>
  <c r="J37" i="4"/>
  <c r="V37" i="4"/>
  <c r="Z37" i="4"/>
  <c r="AA37" i="4"/>
  <c r="AB37" i="4"/>
  <c r="AC37" i="4"/>
  <c r="AD37" i="4"/>
  <c r="AE37" i="4"/>
  <c r="AF37" i="4"/>
  <c r="AG37" i="4"/>
  <c r="J38" i="4"/>
  <c r="V38" i="4"/>
  <c r="Z38" i="4"/>
  <c r="AA38" i="4"/>
  <c r="AB38" i="4"/>
  <c r="AC38" i="4"/>
  <c r="AD38" i="4"/>
  <c r="AE38" i="4"/>
  <c r="AF38" i="4"/>
  <c r="AG38" i="4"/>
  <c r="J39" i="4"/>
  <c r="V39" i="4"/>
  <c r="Z39" i="4"/>
  <c r="AA39" i="4"/>
  <c r="AB39" i="4"/>
  <c r="AC39" i="4"/>
  <c r="AD39" i="4"/>
  <c r="AE39" i="4"/>
  <c r="AF39" i="4"/>
  <c r="AG39" i="4"/>
  <c r="J40" i="4"/>
  <c r="V40" i="4"/>
  <c r="Z40" i="4"/>
  <c r="AA40" i="4"/>
  <c r="AB40" i="4"/>
  <c r="AC40" i="4"/>
  <c r="AD40" i="4"/>
  <c r="AE40" i="4"/>
  <c r="AF40" i="4"/>
  <c r="AG40" i="4"/>
  <c r="J41" i="4"/>
  <c r="V41" i="4"/>
  <c r="Z41" i="4"/>
  <c r="AA41" i="4"/>
  <c r="AB41" i="4"/>
  <c r="AC41" i="4"/>
  <c r="AD41" i="4"/>
  <c r="AE41" i="4"/>
  <c r="AF41" i="4"/>
  <c r="AG41" i="4"/>
  <c r="J42" i="4"/>
  <c r="V42" i="4"/>
  <c r="D43" i="4"/>
  <c r="E43" i="4"/>
  <c r="J43" i="4"/>
  <c r="V43" i="4"/>
  <c r="F44" i="4"/>
  <c r="V44" i="4"/>
  <c r="F45" i="4"/>
  <c r="V45" i="4"/>
  <c r="F46" i="4"/>
  <c r="V46" i="4"/>
  <c r="V47" i="4"/>
  <c r="V48" i="4"/>
  <c r="J49" i="4"/>
  <c r="V49" i="4"/>
  <c r="J50" i="4"/>
  <c r="V50" i="4"/>
  <c r="J51" i="4"/>
  <c r="V51" i="4"/>
  <c r="F52" i="4"/>
  <c r="J52" i="4"/>
  <c r="V52" i="4"/>
  <c r="F53" i="4"/>
  <c r="V53" i="4"/>
  <c r="F54" i="4"/>
  <c r="V54" i="4"/>
  <c r="V55" i="4"/>
  <c r="V56" i="4"/>
  <c r="V57" i="4"/>
  <c r="J58" i="4"/>
  <c r="V58" i="4"/>
  <c r="J59" i="4"/>
  <c r="V59" i="4"/>
  <c r="J60" i="4"/>
  <c r="V60" i="4"/>
  <c r="J61" i="4"/>
  <c r="V61" i="4"/>
  <c r="J62" i="4"/>
  <c r="V62" i="4"/>
  <c r="J63" i="4"/>
  <c r="V63" i="4"/>
  <c r="J64" i="4"/>
  <c r="V64" i="4"/>
  <c r="J65" i="4"/>
  <c r="V65" i="4"/>
  <c r="D66" i="4"/>
  <c r="E66" i="4"/>
  <c r="J66" i="4"/>
  <c r="V66" i="4"/>
  <c r="F67" i="4"/>
  <c r="V67" i="4"/>
  <c r="F68" i="4"/>
  <c r="V68" i="4"/>
  <c r="F69" i="4"/>
  <c r="V69" i="4"/>
  <c r="V70" i="4"/>
  <c r="V71" i="4"/>
  <c r="J72" i="4"/>
  <c r="V72" i="4"/>
  <c r="J73" i="4"/>
  <c r="V73" i="4"/>
  <c r="J74" i="4"/>
  <c r="V74" i="4"/>
  <c r="J75" i="4"/>
  <c r="V75" i="4"/>
  <c r="J76" i="4"/>
  <c r="V76" i="4"/>
  <c r="J77" i="4"/>
  <c r="V77" i="4"/>
  <c r="J78" i="4"/>
  <c r="V78" i="4"/>
  <c r="J79" i="4"/>
  <c r="V79" i="4"/>
  <c r="J80" i="4"/>
  <c r="V80" i="4"/>
  <c r="J81" i="4"/>
  <c r="V81" i="4"/>
  <c r="J82" i="4"/>
  <c r="V82" i="4"/>
  <c r="J83" i="4"/>
  <c r="V83" i="4"/>
  <c r="J84" i="4"/>
  <c r="V84" i="4"/>
  <c r="J85" i="4"/>
  <c r="V85" i="4"/>
  <c r="J86" i="4"/>
  <c r="R86" i="4"/>
  <c r="V86" i="4"/>
  <c r="J87" i="4"/>
  <c r="J88" i="4"/>
  <c r="J89" i="4"/>
  <c r="J90" i="4"/>
  <c r="J91" i="4"/>
  <c r="O91" i="4"/>
  <c r="P91" i="4"/>
  <c r="Q91" i="4"/>
  <c r="R91" i="4"/>
  <c r="S91" i="4"/>
  <c r="T91" i="4"/>
  <c r="U91" i="4"/>
  <c r="V91" i="4"/>
  <c r="W91" i="4"/>
  <c r="Z91" i="4"/>
  <c r="AA91" i="4"/>
  <c r="AB91" i="4"/>
  <c r="AC91" i="4"/>
  <c r="AD91" i="4"/>
  <c r="AE91" i="4"/>
  <c r="AF91" i="4"/>
  <c r="AG91" i="4"/>
  <c r="J92" i="4"/>
  <c r="O92" i="4"/>
  <c r="P92" i="4"/>
  <c r="Q92" i="4"/>
  <c r="R92" i="4"/>
  <c r="S92" i="4"/>
  <c r="T92" i="4"/>
  <c r="U92" i="4"/>
  <c r="V92" i="4"/>
  <c r="W92" i="4"/>
  <c r="Z92" i="4"/>
  <c r="AA92" i="4"/>
  <c r="AB92" i="4"/>
  <c r="AC92" i="4"/>
  <c r="AD92" i="4"/>
  <c r="AE92" i="4"/>
  <c r="AF92" i="4"/>
  <c r="AG92" i="4"/>
  <c r="J93" i="4"/>
  <c r="O93" i="4"/>
  <c r="P93" i="4"/>
  <c r="Q93" i="4"/>
  <c r="R93" i="4"/>
  <c r="S93" i="4"/>
  <c r="T93" i="4"/>
  <c r="U93" i="4"/>
  <c r="V93" i="4"/>
  <c r="W93" i="4"/>
  <c r="Z93" i="4"/>
  <c r="AA93" i="4"/>
  <c r="AB93" i="4"/>
  <c r="AC93" i="4"/>
  <c r="AD93" i="4"/>
  <c r="AE93" i="4"/>
  <c r="AF93" i="4"/>
  <c r="AG93" i="4"/>
  <c r="J94" i="4"/>
  <c r="O94" i="4"/>
  <c r="P94" i="4"/>
  <c r="Q94" i="4"/>
  <c r="R94" i="4"/>
  <c r="S94" i="4"/>
  <c r="T94" i="4"/>
  <c r="U94" i="4"/>
  <c r="V94" i="4"/>
  <c r="W94" i="4"/>
  <c r="Z94" i="4"/>
  <c r="AA94" i="4"/>
  <c r="AB94" i="4"/>
  <c r="AC94" i="4"/>
  <c r="AD94" i="4"/>
  <c r="AE94" i="4"/>
  <c r="AF94" i="4"/>
  <c r="AG94" i="4"/>
  <c r="D95" i="4"/>
  <c r="E95" i="4"/>
  <c r="J95" i="4"/>
  <c r="F96" i="4"/>
  <c r="F97" i="4"/>
  <c r="F98" i="4"/>
  <c r="O99" i="4"/>
  <c r="P99" i="4"/>
  <c r="Q99" i="4"/>
  <c r="R99" i="4"/>
  <c r="S99" i="4"/>
  <c r="T99" i="4"/>
  <c r="U99" i="4"/>
  <c r="V99" i="4"/>
  <c r="W99" i="4"/>
  <c r="Z99" i="4"/>
  <c r="AA99" i="4"/>
  <c r="AB99" i="4"/>
  <c r="AC99" i="4"/>
  <c r="AD99" i="4"/>
  <c r="AE99" i="4"/>
  <c r="AF99" i="4"/>
  <c r="AG99" i="4"/>
  <c r="O100" i="4"/>
  <c r="P100" i="4"/>
  <c r="Q100" i="4"/>
  <c r="R100" i="4"/>
  <c r="S100" i="4"/>
  <c r="T100" i="4"/>
  <c r="U100" i="4"/>
  <c r="V100" i="4"/>
  <c r="W100" i="4"/>
  <c r="Z100" i="4"/>
  <c r="AA100" i="4"/>
  <c r="AB100" i="4"/>
  <c r="AC100" i="4"/>
  <c r="AD100" i="4"/>
  <c r="AE100" i="4"/>
  <c r="AF100" i="4"/>
  <c r="AG100" i="4"/>
  <c r="AJ100" i="4"/>
  <c r="AK100" i="4"/>
  <c r="AL100" i="4"/>
  <c r="AM100" i="4"/>
  <c r="AN100" i="4"/>
  <c r="AO100" i="4"/>
  <c r="AP100" i="4"/>
  <c r="AQ100" i="4"/>
  <c r="J101" i="4"/>
  <c r="O101" i="4"/>
  <c r="P101" i="4"/>
  <c r="Q101" i="4"/>
  <c r="R101" i="4"/>
  <c r="S101" i="4"/>
  <c r="T101" i="4"/>
  <c r="U101" i="4"/>
  <c r="V101" i="4"/>
  <c r="W101" i="4"/>
  <c r="Z101" i="4"/>
  <c r="AA101" i="4"/>
  <c r="AB101" i="4"/>
  <c r="AC101" i="4"/>
  <c r="AD101" i="4"/>
  <c r="AE101" i="4"/>
  <c r="AF101" i="4"/>
  <c r="AG101" i="4"/>
  <c r="AJ101" i="4"/>
  <c r="AK101" i="4"/>
  <c r="AL101" i="4"/>
  <c r="AM101" i="4"/>
  <c r="AN101" i="4"/>
  <c r="AO101" i="4"/>
  <c r="AP101" i="4"/>
  <c r="AQ101" i="4"/>
  <c r="J102" i="4"/>
  <c r="O102" i="4"/>
  <c r="P102" i="4"/>
  <c r="Q102" i="4"/>
  <c r="R102" i="4"/>
  <c r="S102" i="4"/>
  <c r="T102" i="4"/>
  <c r="U102" i="4"/>
  <c r="V102" i="4"/>
  <c r="W102" i="4"/>
  <c r="AG102" i="4"/>
  <c r="AJ102" i="4"/>
  <c r="AK102" i="4"/>
  <c r="AL102" i="4"/>
  <c r="AM102" i="4"/>
  <c r="AN102" i="4"/>
  <c r="AO102" i="4"/>
  <c r="AP102" i="4"/>
  <c r="AQ102" i="4"/>
  <c r="J103" i="4"/>
  <c r="AQ103" i="4"/>
  <c r="J104" i="4"/>
  <c r="J105" i="4"/>
  <c r="J106" i="4"/>
  <c r="D107" i="4"/>
  <c r="E107" i="4"/>
  <c r="J107" i="4"/>
  <c r="F108" i="4"/>
  <c r="O108" i="4"/>
  <c r="P108" i="4"/>
  <c r="Q108" i="4"/>
  <c r="R108" i="4"/>
  <c r="S108" i="4"/>
  <c r="T108" i="4"/>
  <c r="U108" i="4"/>
  <c r="V108" i="4"/>
  <c r="Z108" i="4"/>
  <c r="AA108" i="4"/>
  <c r="AB108" i="4"/>
  <c r="AC108" i="4"/>
  <c r="AD108" i="4"/>
  <c r="AE108" i="4"/>
  <c r="AF108" i="4"/>
  <c r="AG108" i="4"/>
  <c r="F109" i="4"/>
  <c r="O109" i="4"/>
  <c r="P109" i="4"/>
  <c r="Q109" i="4"/>
  <c r="R109" i="4"/>
  <c r="S109" i="4"/>
  <c r="T109" i="4"/>
  <c r="U109" i="4"/>
  <c r="V109" i="4"/>
  <c r="Z109" i="4"/>
  <c r="AA109" i="4"/>
  <c r="AB109" i="4"/>
  <c r="AC109" i="4"/>
  <c r="AD109" i="4"/>
  <c r="AE109" i="4"/>
  <c r="AF109" i="4"/>
  <c r="AG109" i="4"/>
  <c r="F110" i="4"/>
  <c r="O110" i="4"/>
  <c r="P110" i="4"/>
  <c r="Q110" i="4"/>
  <c r="R110" i="4"/>
  <c r="S110" i="4"/>
  <c r="T110" i="4"/>
  <c r="U110" i="4"/>
  <c r="V110" i="4"/>
  <c r="Z110" i="4"/>
  <c r="AA110" i="4"/>
  <c r="AB110" i="4"/>
  <c r="AC110" i="4"/>
  <c r="AD110" i="4"/>
  <c r="AE110" i="4"/>
  <c r="AF110" i="4"/>
  <c r="AG110" i="4"/>
  <c r="O111" i="4"/>
  <c r="P111" i="4"/>
  <c r="Q111" i="4"/>
  <c r="R111" i="4"/>
  <c r="S111" i="4"/>
  <c r="T111" i="4"/>
  <c r="U111" i="4"/>
  <c r="V111" i="4"/>
  <c r="Z111" i="4"/>
  <c r="AA111" i="4"/>
  <c r="AB111" i="4"/>
  <c r="AC111" i="4"/>
  <c r="AD111" i="4"/>
  <c r="AE111" i="4"/>
  <c r="AF111" i="4"/>
  <c r="AG111" i="4"/>
  <c r="J113" i="4"/>
  <c r="J114" i="4"/>
  <c r="J115" i="4"/>
  <c r="J116" i="4"/>
  <c r="O116" i="4"/>
  <c r="P116" i="4"/>
  <c r="Q116" i="4"/>
  <c r="R116" i="4"/>
  <c r="S116" i="4"/>
  <c r="T116" i="4"/>
  <c r="U116" i="4"/>
  <c r="V116" i="4"/>
  <c r="J117" i="4"/>
  <c r="O117" i="4"/>
  <c r="P117" i="4"/>
  <c r="Q117" i="4"/>
  <c r="R117" i="4"/>
  <c r="S117" i="4"/>
  <c r="T117" i="4"/>
  <c r="U117" i="4"/>
  <c r="V117" i="4"/>
  <c r="J118" i="4"/>
  <c r="O118" i="4"/>
  <c r="P118" i="4"/>
  <c r="Q118" i="4"/>
  <c r="R118" i="4"/>
  <c r="S118" i="4"/>
  <c r="T118" i="4"/>
  <c r="U118" i="4"/>
  <c r="V118" i="4"/>
  <c r="J119" i="4"/>
  <c r="O119" i="4"/>
  <c r="P119" i="4"/>
  <c r="Q119" i="4"/>
  <c r="R119" i="4"/>
  <c r="S119" i="4"/>
  <c r="T119" i="4"/>
  <c r="U119" i="4"/>
  <c r="V119" i="4"/>
  <c r="J120" i="4"/>
  <c r="J121" i="4"/>
  <c r="J122" i="4"/>
  <c r="D123" i="4"/>
  <c r="E123" i="4"/>
  <c r="J123" i="4"/>
  <c r="F124" i="4"/>
  <c r="O124" i="4"/>
  <c r="P124" i="4"/>
  <c r="Q124" i="4"/>
  <c r="R124" i="4"/>
  <c r="S124" i="4"/>
  <c r="T124" i="4"/>
  <c r="U124" i="4"/>
  <c r="V124" i="4"/>
  <c r="Z124" i="4"/>
  <c r="AA124" i="4"/>
  <c r="AB124" i="4"/>
  <c r="AC124" i="4"/>
  <c r="AD124" i="4"/>
  <c r="AE124" i="4"/>
  <c r="AF124" i="4"/>
  <c r="AG124" i="4"/>
  <c r="F125" i="4"/>
  <c r="O125" i="4"/>
  <c r="P125" i="4"/>
  <c r="Q125" i="4"/>
  <c r="R125" i="4"/>
  <c r="S125" i="4"/>
  <c r="T125" i="4"/>
  <c r="U125" i="4"/>
  <c r="V125" i="4"/>
  <c r="Z125" i="4"/>
  <c r="AA125" i="4"/>
  <c r="AB125" i="4"/>
  <c r="AC125" i="4"/>
  <c r="AD125" i="4"/>
  <c r="AE125" i="4"/>
  <c r="AF125" i="4"/>
  <c r="AG125" i="4"/>
  <c r="F126" i="4"/>
  <c r="O126" i="4"/>
  <c r="P126" i="4"/>
  <c r="Q126" i="4"/>
  <c r="R126" i="4"/>
  <c r="S126" i="4"/>
  <c r="T126" i="4"/>
  <c r="U126" i="4"/>
  <c r="V126" i="4"/>
  <c r="W126" i="4"/>
  <c r="Z126" i="4"/>
  <c r="AA126" i="4"/>
  <c r="AB126" i="4"/>
  <c r="AC126" i="4"/>
  <c r="AD126" i="4"/>
  <c r="AE126" i="4"/>
  <c r="AF126" i="4"/>
  <c r="AG126" i="4"/>
  <c r="O127" i="4"/>
  <c r="P127" i="4"/>
  <c r="Q127" i="4"/>
  <c r="R127" i="4"/>
  <c r="S127" i="4"/>
  <c r="T127" i="4"/>
  <c r="U127" i="4"/>
  <c r="V127" i="4"/>
  <c r="Z127" i="4"/>
  <c r="AA127" i="4"/>
  <c r="AB127" i="4"/>
  <c r="AC127" i="4"/>
  <c r="AD127" i="4"/>
  <c r="AE127" i="4"/>
  <c r="AF127" i="4"/>
  <c r="AG127" i="4"/>
  <c r="J129" i="4"/>
  <c r="J130" i="4"/>
  <c r="J131" i="4"/>
  <c r="J132" i="4"/>
  <c r="O132" i="4"/>
  <c r="P132" i="4"/>
  <c r="Q132" i="4"/>
  <c r="R132" i="4"/>
  <c r="S132" i="4"/>
  <c r="T132" i="4"/>
  <c r="U132" i="4"/>
  <c r="V132" i="4"/>
  <c r="D133" i="4"/>
  <c r="E133" i="4"/>
  <c r="J133" i="4"/>
  <c r="O133" i="4"/>
  <c r="P133" i="4"/>
  <c r="Q133" i="4"/>
  <c r="R133" i="4"/>
  <c r="S133" i="4"/>
  <c r="T133" i="4"/>
  <c r="U133" i="4"/>
  <c r="V133" i="4"/>
  <c r="F134" i="4"/>
  <c r="O134" i="4"/>
  <c r="P134" i="4"/>
  <c r="Q134" i="4"/>
  <c r="R134" i="4"/>
  <c r="S134" i="4"/>
  <c r="T134" i="4"/>
  <c r="U134" i="4"/>
  <c r="V134" i="4"/>
  <c r="W134" i="4"/>
  <c r="F135" i="4"/>
  <c r="O135" i="4"/>
  <c r="P135" i="4"/>
  <c r="Q135" i="4"/>
  <c r="R135" i="4"/>
  <c r="S135" i="4"/>
  <c r="T135" i="4"/>
  <c r="U135" i="4"/>
  <c r="V135" i="4"/>
  <c r="F136" i="4"/>
  <c r="J137" i="4"/>
  <c r="J139" i="4"/>
  <c r="K139" i="4"/>
  <c r="J140" i="4"/>
  <c r="J141" i="4"/>
</calcChain>
</file>

<file path=xl/sharedStrings.xml><?xml version="1.0" encoding="utf-8"?>
<sst xmlns="http://schemas.openxmlformats.org/spreadsheetml/2006/main" count="25205" uniqueCount="1893">
  <si>
    <t>Eastsound</t>
  </si>
  <si>
    <t>El Cajon</t>
  </si>
  <si>
    <t>El Centro</t>
  </si>
  <si>
    <t>Imperial</t>
  </si>
  <si>
    <t>El Dorado</t>
  </si>
  <si>
    <t>El Dorado Hydro - Montgomery Creek</t>
  </si>
  <si>
    <t>El Nido Biomass</t>
  </si>
  <si>
    <t>Merced</t>
  </si>
  <si>
    <t>El Segundo</t>
  </si>
  <si>
    <t>El Segundo Refinery</t>
  </si>
  <si>
    <t>Elk Basin Gasoline Plant</t>
  </si>
  <si>
    <t>Elko (NV)</t>
  </si>
  <si>
    <t>Ellingson Lumber Co.</t>
  </si>
  <si>
    <t>Ellwood</t>
  </si>
  <si>
    <t>Emmett Power Co.</t>
  </si>
  <si>
    <t>Emmett</t>
  </si>
  <si>
    <t>Empire Facility</t>
  </si>
  <si>
    <t>Empire</t>
  </si>
  <si>
    <t>Encina</t>
  </si>
  <si>
    <t>Carlsbad</t>
  </si>
  <si>
    <t>Encina Water Pollution Control</t>
  </si>
  <si>
    <t>Encogen NW</t>
  </si>
  <si>
    <t>Bellingham</t>
  </si>
  <si>
    <t>Energy Conversion Technology - CTV</t>
  </si>
  <si>
    <t>Plains Escalante (NM)</t>
  </si>
  <si>
    <t>Prewitt</t>
  </si>
  <si>
    <t>In Planning Stage</t>
  </si>
  <si>
    <t>Escalante Micro-Energy Cogen I (UT)</t>
  </si>
  <si>
    <t>Magna</t>
  </si>
  <si>
    <t>Etiwanda</t>
  </si>
  <si>
    <t>Evergreen Mill</t>
  </si>
  <si>
    <t>FAA Air Route Traffic Control Center</t>
  </si>
  <si>
    <t>Longmont</t>
  </si>
  <si>
    <t>Fairhaven Power Co</t>
  </si>
  <si>
    <t>Eureka</t>
  </si>
  <si>
    <t>Falls Creek Hydro</t>
  </si>
  <si>
    <t>Under Construction</t>
  </si>
  <si>
    <t>Falls River Hydro</t>
  </si>
  <si>
    <t>Ashton</t>
  </si>
  <si>
    <t>Far West</t>
  </si>
  <si>
    <t>Feather River Plant</t>
  </si>
  <si>
    <t>Oroville</t>
  </si>
  <si>
    <t>Federal Cogeneration Plant</t>
  </si>
  <si>
    <t>Felt Hydroelectric Plant</t>
  </si>
  <si>
    <t>Ferguson Ridge</t>
  </si>
  <si>
    <t>Fibreboard Corporation</t>
  </si>
  <si>
    <t>Fields Ranch Windfarm</t>
  </si>
  <si>
    <t>Firth Cogeneration Project</t>
  </si>
  <si>
    <t>Firth</t>
  </si>
  <si>
    <t>Fish Lake Geothermal Project</t>
  </si>
  <si>
    <t>Flow Employees Partnership II</t>
  </si>
  <si>
    <t>Ford Utilities Center</t>
  </si>
  <si>
    <t>Fort Bragg Western Wood Produc</t>
  </si>
  <si>
    <t>Fort Churchill</t>
  </si>
  <si>
    <t>Yerington</t>
  </si>
  <si>
    <t>Fort Lupton</t>
  </si>
  <si>
    <t>Fort St. Vrain</t>
  </si>
  <si>
    <t>Platteville</t>
  </si>
  <si>
    <t>Foster Wheeler Martinez Incor</t>
  </si>
  <si>
    <t>Martinez</t>
  </si>
  <si>
    <t>Four Corners</t>
  </si>
  <si>
    <t>Fruitland</t>
  </si>
  <si>
    <t>FPB Cogen Facility</t>
  </si>
  <si>
    <t>Oil/Gas</t>
  </si>
  <si>
    <t>Frederickson</t>
  </si>
  <si>
    <t>Fredonia (WA)</t>
  </si>
  <si>
    <t>French</t>
  </si>
  <si>
    <t>Rapid City</t>
  </si>
  <si>
    <t>SD</t>
  </si>
  <si>
    <t>Fresno Cogeneration Partners</t>
  </si>
  <si>
    <t>San Joaquin</t>
  </si>
  <si>
    <t>Friant Hydro Facility</t>
  </si>
  <si>
    <t>FRITO-LAY</t>
  </si>
  <si>
    <t>Fruita</t>
  </si>
  <si>
    <t>Gabbs</t>
  </si>
  <si>
    <t>Gadsby</t>
  </si>
  <si>
    <t>Salt Lake City</t>
  </si>
  <si>
    <t>Gardner (NV)</t>
  </si>
  <si>
    <t>Moapa</t>
  </si>
  <si>
    <t>Gas Generation</t>
  </si>
  <si>
    <t>GAS RECOVERY SYSTEMS (MENLO PARK)</t>
  </si>
  <si>
    <t>Menlo Park</t>
  </si>
  <si>
    <t>Gas Utilization Facility</t>
  </si>
  <si>
    <t>Gaviota Oil Plant</t>
  </si>
  <si>
    <t>Goleta</t>
  </si>
  <si>
    <t>Gaylord Container Corporation</t>
  </si>
  <si>
    <t>GEM-I (McCabe)</t>
  </si>
  <si>
    <t>Holtville</t>
  </si>
  <si>
    <t>GEM-II</t>
  </si>
  <si>
    <t>GEM-III</t>
  </si>
  <si>
    <t>General Mills Inc Lodi Plnt</t>
  </si>
  <si>
    <t>Lodi</t>
  </si>
  <si>
    <t>Generic CC</t>
  </si>
  <si>
    <t>Generic CT</t>
  </si>
  <si>
    <t>Geneva Steel</t>
  </si>
  <si>
    <t>Geo. Plant 1</t>
  </si>
  <si>
    <t>Geo. Plant 2</t>
  </si>
  <si>
    <t>George Birdsall</t>
  </si>
  <si>
    <t>George Meyers Pool</t>
  </si>
  <si>
    <t>Geothermal Resource - PGE</t>
  </si>
  <si>
    <t>GES-KMS III GP</t>
  </si>
  <si>
    <t>Gianera</t>
  </si>
  <si>
    <t>Gila Bend</t>
  </si>
  <si>
    <t>Gilroy Energy Co.</t>
  </si>
  <si>
    <t>Gilroy</t>
  </si>
  <si>
    <t>Glenns Ferry Cogeneration Proj</t>
  </si>
  <si>
    <t>Glenns Ferry</t>
  </si>
  <si>
    <t>Glenwood Springs Salt Project</t>
  </si>
  <si>
    <t>Aurora</t>
  </si>
  <si>
    <t>Goaline LP</t>
  </si>
  <si>
    <t>Escondido</t>
  </si>
  <si>
    <t>Golden Plant</t>
  </si>
  <si>
    <t>Golden</t>
  </si>
  <si>
    <t>Goose Creek</t>
  </si>
  <si>
    <t>New Meadows</t>
  </si>
  <si>
    <t>Gorge Energy Div-SDS Lumber Co</t>
  </si>
  <si>
    <t>Bingen</t>
  </si>
  <si>
    <t>Gould Electronics - Foil Divis</t>
  </si>
  <si>
    <t>Chandler</t>
  </si>
  <si>
    <t>Grant Village</t>
  </si>
  <si>
    <t>Grayson</t>
  </si>
  <si>
    <t>Glendale</t>
  </si>
  <si>
    <t>Green River Wy Plt.</t>
  </si>
  <si>
    <t>Greenleaf Unit One</t>
  </si>
  <si>
    <t>Yuba City</t>
  </si>
  <si>
    <t>Greenleaf Unit Two</t>
  </si>
  <si>
    <t>Gross Hydro Plant</t>
  </si>
  <si>
    <t>Grossmont Hospital</t>
  </si>
  <si>
    <t>La Mesa</t>
  </si>
  <si>
    <t>Ground Water Pumping Station</t>
  </si>
  <si>
    <t>Portland</t>
  </si>
  <si>
    <t>Growers Cogeneration Plant</t>
  </si>
  <si>
    <t>Guadalupe Power Plant</t>
  </si>
  <si>
    <t>Landfill</t>
  </si>
  <si>
    <t>Hanford</t>
  </si>
  <si>
    <t>Coal/Petro</t>
  </si>
  <si>
    <t>Harbor Cogeneration Co.</t>
  </si>
  <si>
    <t>Wilmington</t>
  </si>
  <si>
    <t>Harbor Generating Station</t>
  </si>
  <si>
    <t>Harder Hydro-Little Paloose</t>
  </si>
  <si>
    <t>Kahlotus</t>
  </si>
  <si>
    <t>Harry Allen</t>
  </si>
  <si>
    <t>Las Vegas</t>
  </si>
  <si>
    <t>Haxtun</t>
  </si>
  <si>
    <t>Hayden</t>
  </si>
  <si>
    <t>Hayfork Facility</t>
  </si>
  <si>
    <t>Haynes Generating Station</t>
  </si>
  <si>
    <t>Heber Geothermal Co.</t>
  </si>
  <si>
    <t>Heber</t>
  </si>
  <si>
    <t>Hedge PV</t>
  </si>
  <si>
    <t>SUN</t>
  </si>
  <si>
    <t>Helzel and Schwarzhoff</t>
  </si>
  <si>
    <t>Hermiston Generating Co.</t>
  </si>
  <si>
    <t>Hermiston</t>
  </si>
  <si>
    <t>Hershey Chocolate USA</t>
  </si>
  <si>
    <t>Oakdale</t>
  </si>
  <si>
    <t>Hidalgo Smelter</t>
  </si>
  <si>
    <t>Playas</t>
  </si>
  <si>
    <t>High Sierra</t>
  </si>
  <si>
    <t>Highgrove</t>
  </si>
  <si>
    <t>Colton</t>
  </si>
  <si>
    <t>Holly</t>
  </si>
  <si>
    <t>FO1</t>
  </si>
  <si>
    <t>Holyoke</t>
  </si>
  <si>
    <t>Honey Lake Power Plant</t>
  </si>
  <si>
    <t>Humboldt Bay &amp; Mobile</t>
  </si>
  <si>
    <t>OIL</t>
  </si>
  <si>
    <t>Humboldt Pulp Mill</t>
  </si>
  <si>
    <t>Samoa</t>
  </si>
  <si>
    <t>Hunter</t>
  </si>
  <si>
    <t>Castle Dale</t>
  </si>
  <si>
    <t>Hunters Point</t>
  </si>
  <si>
    <t>San Francisco</t>
  </si>
  <si>
    <t>Huntington</t>
  </si>
  <si>
    <t>Huntington Beach</t>
  </si>
  <si>
    <t>Hutchinson Creek</t>
  </si>
  <si>
    <t>Hydro I Inc</t>
  </si>
  <si>
    <t>Jerome</t>
  </si>
  <si>
    <t>IBM San Jose Standby Generator</t>
  </si>
  <si>
    <t>Ignacio Gasoline Plant</t>
  </si>
  <si>
    <t>Durango</t>
  </si>
  <si>
    <t>Imperial Resource Recovery</t>
  </si>
  <si>
    <t>Intermountain Generating</t>
  </si>
  <si>
    <t>Intermountain Refining Co.</t>
  </si>
  <si>
    <t>Fredonia</t>
  </si>
  <si>
    <t>REF</t>
  </si>
  <si>
    <t>Irvington</t>
  </si>
  <si>
    <t>Tucson</t>
  </si>
  <si>
    <t>J J Elmore</t>
  </si>
  <si>
    <t>J M Leathers</t>
  </si>
  <si>
    <t>J R Wood Inc.</t>
  </si>
  <si>
    <t>Atwater</t>
  </si>
  <si>
    <t>Jackson Valley Energy L/P</t>
  </si>
  <si>
    <t>Ione</t>
  </si>
  <si>
    <t>James River (OR)</t>
  </si>
  <si>
    <t>James River Corp.</t>
  </si>
  <si>
    <t>Jefferson Smurfit/Container Co</t>
  </si>
  <si>
    <t>Johnston</t>
  </si>
  <si>
    <t>Glenrock</t>
  </si>
  <si>
    <t>JRW Assoc. L/P</t>
  </si>
  <si>
    <t>Winton</t>
  </si>
  <si>
    <t>Julesburg</t>
  </si>
  <si>
    <t>Justice Center Cogen</t>
  </si>
  <si>
    <t>Kaiser FC</t>
  </si>
  <si>
    <t>Kalina Cycle Power Demonstrati</t>
  </si>
  <si>
    <t>Canoga Park</t>
  </si>
  <si>
    <t>Kaweah Delta District Hospital</t>
  </si>
  <si>
    <t>Visalia</t>
  </si>
  <si>
    <t>Kearny (CA)</t>
  </si>
  <si>
    <t>Kelco Division - San Diego</t>
  </si>
  <si>
    <t>Kerman PV</t>
  </si>
  <si>
    <t>Kern Front</t>
  </si>
  <si>
    <t>Kern River Cogeneration Compan</t>
  </si>
  <si>
    <t>Kern River Eastridge</t>
  </si>
  <si>
    <t>Kings Beach</t>
  </si>
  <si>
    <t>Kingsburg Cogeneration</t>
  </si>
  <si>
    <t>Kingsburg</t>
  </si>
  <si>
    <t>Kinzua Cogeneration Limited Pa</t>
  </si>
  <si>
    <t>Heppner</t>
  </si>
  <si>
    <t>Klickitat Washington</t>
  </si>
  <si>
    <t>K-Site</t>
  </si>
  <si>
    <t>K-W Company</t>
  </si>
  <si>
    <t>Twin Falls</t>
  </si>
  <si>
    <t>Kyocera America Inc</t>
  </si>
  <si>
    <t>KYOCERA INTERNATIONAL</t>
  </si>
  <si>
    <t>Kyrene</t>
  </si>
  <si>
    <t>La Junta</t>
  </si>
  <si>
    <t>Lacomb</t>
  </si>
  <si>
    <t>Lebanon</t>
  </si>
  <si>
    <t>Lagoon Cogeneration Facility</t>
  </si>
  <si>
    <t>Lake City Geothermal I</t>
  </si>
  <si>
    <t>Lake City</t>
  </si>
  <si>
    <t>Lake Diesel</t>
  </si>
  <si>
    <t>Lamar</t>
  </si>
  <si>
    <t>Landfill Gas</t>
  </si>
  <si>
    <t>Laramie River</t>
  </si>
  <si>
    <t>Wheatland</t>
  </si>
  <si>
    <t>Las Animas</t>
  </si>
  <si>
    <t>Las Vegas Cogeneration Limited</t>
  </si>
  <si>
    <t>North Las Vegas</t>
  </si>
  <si>
    <t>Lateral 10 Ventures</t>
  </si>
  <si>
    <t>Pocatello</t>
  </si>
  <si>
    <t>LAX Cogen</t>
  </si>
  <si>
    <t>Lee Hot Springs Power Project</t>
  </si>
  <si>
    <t>Lehi Cogeneration Assoc.</t>
  </si>
  <si>
    <t>Lehi</t>
  </si>
  <si>
    <t>Lever Brothers Co.</t>
  </si>
  <si>
    <t>Lincoln Facility</t>
  </si>
  <si>
    <t>Lincoln</t>
  </si>
  <si>
    <t>Linde Wilmington</t>
  </si>
  <si>
    <t>RG</t>
  </si>
  <si>
    <t>Little Mountain</t>
  </si>
  <si>
    <t>Live Oak Cogen</t>
  </si>
  <si>
    <t>LODI COMBUSTION ENGINE</t>
  </si>
  <si>
    <t>Logan Diesel</t>
  </si>
  <si>
    <t>Logan</t>
  </si>
  <si>
    <t>Loma Linda University Cogenera</t>
  </si>
  <si>
    <t>Loma Linda</t>
  </si>
  <si>
    <t>Lone Peak Partners Power Compa</t>
  </si>
  <si>
    <t>Sandy</t>
  </si>
  <si>
    <t>Longview WA</t>
  </si>
  <si>
    <t>Los Angeles Cold Storage Co</t>
  </si>
  <si>
    <t>Los Angeles Refinery Wilmington</t>
  </si>
  <si>
    <t>Lost Creek I</t>
  </si>
  <si>
    <t>Cassel</t>
  </si>
  <si>
    <t>Lost Hills Cogeneration Plant</t>
  </si>
  <si>
    <t>Lost Hills</t>
  </si>
  <si>
    <t>Loveridge Road Power Plant</t>
  </si>
  <si>
    <t>Low Line Rapids</t>
  </si>
  <si>
    <t>Kimberly</t>
  </si>
  <si>
    <t>Lucerne Valley Hydroelectric P</t>
  </si>
  <si>
    <t>Big Bear City</t>
  </si>
  <si>
    <t>Lunday Thagard Co.</t>
  </si>
  <si>
    <t>South Gate</t>
  </si>
  <si>
    <t>Luz Solar</t>
  </si>
  <si>
    <t>Madera Power Plant</t>
  </si>
  <si>
    <t>Firebaugh</t>
  </si>
  <si>
    <t>Magic Dam Hydroelectric Projec</t>
  </si>
  <si>
    <t>Shoshone</t>
  </si>
  <si>
    <t>Magic Valley</t>
  </si>
  <si>
    <t>Magnolia</t>
  </si>
  <si>
    <t>Burbank</t>
  </si>
  <si>
    <t>Mammoth-Pacific I</t>
  </si>
  <si>
    <t>Mammoth Lakes</t>
  </si>
  <si>
    <t>Mammoth-Pacific II</t>
  </si>
  <si>
    <t>Mammoth-Pacific III</t>
  </si>
  <si>
    <t>Mandalay</t>
  </si>
  <si>
    <t>March Point Cogeneration Compa</t>
  </si>
  <si>
    <t>Anacortes</t>
  </si>
  <si>
    <t>Marina Landfill Gas</t>
  </si>
  <si>
    <t>Marion County Solid Waste-to-E</t>
  </si>
  <si>
    <t>Brooks</t>
  </si>
  <si>
    <t>Marsh Road Power Plant</t>
  </si>
  <si>
    <t>Martell Cogeneration</t>
  </si>
  <si>
    <t>Martell</t>
  </si>
  <si>
    <t>Martinez Refinery</t>
  </si>
  <si>
    <t>Martinez Regen Sulfuric Acid P</t>
  </si>
  <si>
    <t>McClellen</t>
  </si>
  <si>
    <t>McClure (CA)</t>
  </si>
  <si>
    <t>McGaw Inc.</t>
  </si>
  <si>
    <t>McKittrick Cogen</t>
  </si>
  <si>
    <t>McKittrick Cogeneration Plant</t>
  </si>
  <si>
    <t>Mead</t>
  </si>
  <si>
    <t>Mecca Plant</t>
  </si>
  <si>
    <t>Mecca</t>
  </si>
  <si>
    <t>Mendota Biomass Power Limited</t>
  </si>
  <si>
    <t>Mendota</t>
  </si>
  <si>
    <t>Mesquite Resource Recovery Pro</t>
  </si>
  <si>
    <t>Metro Wastewater Reclamation D</t>
  </si>
  <si>
    <t>Mi-28 Water Power Project</t>
  </si>
  <si>
    <t>Michell Butte Power Project</t>
  </si>
  <si>
    <t>Middle Fork Irrigation Distric</t>
  </si>
  <si>
    <t>Mid-Set Cogeneration Co.</t>
  </si>
  <si>
    <t>Midsun</t>
  </si>
  <si>
    <t>Midway Sunset Cogeneration Com</t>
  </si>
  <si>
    <t>Midway-Sunset Cogeneration Fac</t>
  </si>
  <si>
    <t>Milagro Cogeneration Plant</t>
  </si>
  <si>
    <t>Miramar</t>
  </si>
  <si>
    <t>Misc. Small Cogen</t>
  </si>
  <si>
    <t>NA</t>
  </si>
  <si>
    <t>Modesto Energy L/P</t>
  </si>
  <si>
    <t>Westley</t>
  </si>
  <si>
    <t>Mogul Energy Corporation</t>
  </si>
  <si>
    <t>Mohave</t>
  </si>
  <si>
    <t>Laughlin</t>
  </si>
  <si>
    <t>Mojave 16</t>
  </si>
  <si>
    <t>Mojave 17</t>
  </si>
  <si>
    <t>Mojave 18</t>
  </si>
  <si>
    <t>Mojave 3</t>
  </si>
  <si>
    <t>Mojave 4</t>
  </si>
  <si>
    <t>Mojave 5</t>
  </si>
  <si>
    <t>Mojave Cogeneration Co.</t>
  </si>
  <si>
    <t>Boron</t>
  </si>
  <si>
    <t>Molycorp Inc Questa Division</t>
  </si>
  <si>
    <t>Montana One</t>
  </si>
  <si>
    <t>WC</t>
  </si>
  <si>
    <t>MONTEREY POWER COMPANY</t>
  </si>
  <si>
    <t>Salinas</t>
  </si>
  <si>
    <t>Monterey Regional Water Pollution Control Cogen</t>
  </si>
  <si>
    <t>Marina</t>
  </si>
  <si>
    <t>Monticello Nug (Gerber Compr Station)</t>
  </si>
  <si>
    <t>Morro Bay</t>
  </si>
  <si>
    <t>Moss Landing</t>
  </si>
  <si>
    <t>Mount Lassen Power</t>
  </si>
  <si>
    <t>Westwood</t>
  </si>
  <si>
    <t>Mount Poso Cogeneration</t>
  </si>
  <si>
    <t>Mountain View Power Plant</t>
  </si>
  <si>
    <t>Mountain View</t>
  </si>
  <si>
    <t>Muck Valley Hydroelectric</t>
  </si>
  <si>
    <t>Nubieber</t>
  </si>
  <si>
    <t>Municipal Cogen Plant</t>
  </si>
  <si>
    <t>Palm Springs</t>
  </si>
  <si>
    <t>Murray Diesel</t>
  </si>
  <si>
    <t>Murray</t>
  </si>
  <si>
    <t>NA2</t>
  </si>
  <si>
    <t>NAPA STATE HOSPITAL</t>
  </si>
  <si>
    <t>Wellego Imola</t>
  </si>
  <si>
    <t>National Energy-Colorado</t>
  </si>
  <si>
    <t>Gypsum</t>
  </si>
  <si>
    <t>Naughton</t>
  </si>
  <si>
    <t>Kemmerer</t>
  </si>
  <si>
    <t>Navajo (AZ)</t>
  </si>
  <si>
    <t>Naval Hospital-Medical Center</t>
  </si>
  <si>
    <t>Naval Station Energy Facility</t>
  </si>
  <si>
    <t>Naval Station Energy Facility (NUG)</t>
  </si>
  <si>
    <t>NAVY 35R</t>
  </si>
  <si>
    <t xml:space="preserve"> TUPMAN</t>
  </si>
  <si>
    <t>NCR Corporation</t>
  </si>
  <si>
    <t>Neil Simpson 1</t>
  </si>
  <si>
    <t>Gillette</t>
  </si>
  <si>
    <t>Neil Simpson 2</t>
  </si>
  <si>
    <t>Nelson Creek Power</t>
  </si>
  <si>
    <t>Big Bend</t>
  </si>
  <si>
    <t>Nelson Plant Generators</t>
  </si>
  <si>
    <t>Nevada Cogeneration Assoc. (Bonneville)</t>
  </si>
  <si>
    <t>Nevada Sun-Peak Project</t>
  </si>
  <si>
    <t>New Cornelia Branch Power Plan</t>
  </si>
  <si>
    <t>Ajo</t>
  </si>
  <si>
    <t>New Generation (NV)</t>
  </si>
  <si>
    <t>New Mexico State University</t>
  </si>
  <si>
    <t>Las Cruces</t>
  </si>
  <si>
    <t>Off Peak Utiliz.</t>
  </si>
  <si>
    <t>Peak Utiliz.</t>
  </si>
  <si>
    <t>Newberry Geothermal Pilot Project</t>
  </si>
  <si>
    <t>La Pine</t>
  </si>
  <si>
    <t>Newby Island I</t>
  </si>
  <si>
    <t>Milpitas</t>
  </si>
  <si>
    <t>Newby Island II</t>
  </si>
  <si>
    <t>Newman</t>
  </si>
  <si>
    <t>Nichols Road Power Plant</t>
  </si>
  <si>
    <t>Nixon</t>
  </si>
  <si>
    <t>Fountain</t>
  </si>
  <si>
    <t>Nordic Power Of South Point I</t>
  </si>
  <si>
    <t>Bullhead City</t>
  </si>
  <si>
    <t>North Fork Energy Inc.</t>
  </si>
  <si>
    <t>North Fork</t>
  </si>
  <si>
    <t>North Fork Hydro Plant</t>
  </si>
  <si>
    <t>North Island Energy Facility</t>
  </si>
  <si>
    <t>North Island Energy Facility (NUG)</t>
  </si>
  <si>
    <t>North Loop</t>
  </si>
  <si>
    <t>North Midway Cogeneration Plan</t>
  </si>
  <si>
    <t>Gas/Oil</t>
  </si>
  <si>
    <t>North Valmy</t>
  </si>
  <si>
    <t>Valmy</t>
  </si>
  <si>
    <t>Northeast (WA)</t>
  </si>
  <si>
    <t>Notch Butte Hydro Co. Inc</t>
  </si>
  <si>
    <t>Gooding</t>
  </si>
  <si>
    <t>Nove Power Plant</t>
  </si>
  <si>
    <t>Richmond</t>
  </si>
  <si>
    <t>NTC/MCRD Energy Facility</t>
  </si>
  <si>
    <t>NTC/MCRD Energy Facility (Nug)</t>
  </si>
  <si>
    <t>Nucla</t>
  </si>
  <si>
    <t>Oak Creek Energy Systems Incor</t>
  </si>
  <si>
    <t>Oakland (CA)</t>
  </si>
  <si>
    <t>OBrien Biogas - Duarte</t>
  </si>
  <si>
    <t>Duarte</t>
  </si>
  <si>
    <t>OBrien California - Salinas</t>
  </si>
  <si>
    <t>OBrien California Cogen Limit</t>
  </si>
  <si>
    <t>Artesia</t>
  </si>
  <si>
    <t>OBrien Cogen - Antioch</t>
  </si>
  <si>
    <t>OBrien Cogen - Santa Maria</t>
  </si>
  <si>
    <t>Santa Maria</t>
  </si>
  <si>
    <t>Ocotillo</t>
  </si>
  <si>
    <t>Tempe</t>
  </si>
  <si>
    <t>Oildale Cogen</t>
  </si>
  <si>
    <t>Old Faithful</t>
  </si>
  <si>
    <t>Olinda</t>
  </si>
  <si>
    <t>Olive</t>
  </si>
  <si>
    <t>Olive View Medical Center</t>
  </si>
  <si>
    <t>San Fernando</t>
  </si>
  <si>
    <t>OLS Energy - Berkeley</t>
  </si>
  <si>
    <t>Berkeley</t>
  </si>
  <si>
    <t>OLS Energy - Camarillo</t>
  </si>
  <si>
    <t>Camarillo</t>
  </si>
  <si>
    <t>OLS Energy - Chino</t>
  </si>
  <si>
    <t>Chino</t>
  </si>
  <si>
    <t>Omak Wood Products Inc.</t>
  </si>
  <si>
    <t>Omak</t>
  </si>
  <si>
    <t>Ontario Mill</t>
  </si>
  <si>
    <t>Ontario</t>
  </si>
  <si>
    <t>Orchard Avenue 1</t>
  </si>
  <si>
    <t>Yakima</t>
  </si>
  <si>
    <t>Ormat-Soda Lake</t>
  </si>
  <si>
    <t>Ormesa 1 E Facility</t>
  </si>
  <si>
    <t>Ormesa 1H</t>
  </si>
  <si>
    <t>Ormesa Geothermal II</t>
  </si>
  <si>
    <t>Ormesa I</t>
  </si>
  <si>
    <t>Ormond Beach</t>
  </si>
  <si>
    <t>Oro Grande Plant</t>
  </si>
  <si>
    <t>Oro Grande</t>
  </si>
  <si>
    <t>Oroville Cogeneration L/P</t>
  </si>
  <si>
    <t>Osage (WY)</t>
  </si>
  <si>
    <t>Osage</t>
  </si>
  <si>
    <t>Otay</t>
  </si>
  <si>
    <t>Chula Vista</t>
  </si>
  <si>
    <t>Oxnard - P&amp;G</t>
  </si>
  <si>
    <t>Oxnard - PE</t>
  </si>
  <si>
    <t>Oxnard Wastewater Treatment Pl</t>
  </si>
  <si>
    <t>Pacific Coast Manufacturing Co</t>
  </si>
  <si>
    <t>Pacific Cogeneration Incorpor</t>
  </si>
  <si>
    <t>Vancouver</t>
  </si>
  <si>
    <t>Pacific Oroville Power Inc</t>
  </si>
  <si>
    <t>Palo Verde</t>
  </si>
  <si>
    <t>Palomar Medical Center</t>
  </si>
  <si>
    <t>Palos Verdes Gas-to-Energy Fac</t>
  </si>
  <si>
    <t>Rolling Hills Estates</t>
  </si>
  <si>
    <t>Panguitch Micro Energy Cogener</t>
  </si>
  <si>
    <t>Paper Pak Products</t>
  </si>
  <si>
    <t>La Verne</t>
  </si>
  <si>
    <t>Patio Test Cell Solar Turbine</t>
  </si>
  <si>
    <t>Pawnee</t>
  </si>
  <si>
    <t>Payson City Power</t>
  </si>
  <si>
    <t>Payson</t>
  </si>
  <si>
    <t>PDH Cogeneration Project</t>
  </si>
  <si>
    <t>Peach Queen Powerstation</t>
  </si>
  <si>
    <t>Pebbly Beach</t>
  </si>
  <si>
    <t>Penrose</t>
  </si>
  <si>
    <t>Sun Valley</t>
  </si>
  <si>
    <t>Peters Drive Plant</t>
  </si>
  <si>
    <t>Phelps Dodge Refining Corporat</t>
  </si>
  <si>
    <t>Phelps Dodge Tyrone Inc</t>
  </si>
  <si>
    <t>Tyrone</t>
  </si>
  <si>
    <t>Pigeon Cove</t>
  </si>
  <si>
    <t>Filer</t>
  </si>
  <si>
    <t>Pine Products Corp</t>
  </si>
  <si>
    <t>Prineville</t>
  </si>
  <si>
    <t>Pinon Pine</t>
  </si>
  <si>
    <t>CGM</t>
  </si>
  <si>
    <t>Pitchess Cogeneration Station</t>
  </si>
  <si>
    <t>Saugus</t>
  </si>
  <si>
    <t>Pittsburg (Dow Chemical Co.)</t>
  </si>
  <si>
    <t>Plant No 2 (CA)</t>
  </si>
  <si>
    <t>Plant No. 1 - Orange County</t>
  </si>
  <si>
    <t>Fountain Valley</t>
  </si>
  <si>
    <t>Ples I</t>
  </si>
  <si>
    <t>Pomona Power Facility</t>
  </si>
  <si>
    <t>Pomona</t>
  </si>
  <si>
    <t>Ponderosa/ Bailey Creek</t>
  </si>
  <si>
    <t>Manton</t>
  </si>
  <si>
    <t>Port of Stockton District Ener</t>
  </si>
  <si>
    <t>Coal (Coge</t>
  </si>
  <si>
    <t>Port Townsend Paper Corporatio</t>
  </si>
  <si>
    <t>Portola</t>
  </si>
  <si>
    <t>Potrero</t>
  </si>
  <si>
    <t>Primary Childrens Medical Cen</t>
  </si>
  <si>
    <t>Procter &amp; Gamble</t>
  </si>
  <si>
    <t>Providence Memorial Hospital</t>
  </si>
  <si>
    <t>Provo</t>
  </si>
  <si>
    <t>Puente Hills Energy Recovery</t>
  </si>
  <si>
    <t>Whittier</t>
  </si>
  <si>
    <t>PUENTE HILLS ENERGY RECOVERY A-B</t>
  </si>
  <si>
    <t>LOS ANGELES</t>
  </si>
  <si>
    <t>Pulp Mill Power House</t>
  </si>
  <si>
    <t>PVUSA 1</t>
  </si>
  <si>
    <t>Qf Biogas</t>
  </si>
  <si>
    <t>Qf Photovoltaics</t>
  </si>
  <si>
    <t>Qf Renewale Idr.</t>
  </si>
  <si>
    <t>Qf Solid Waste/Biomass</t>
  </si>
  <si>
    <t>Quincy Facility</t>
  </si>
  <si>
    <t>Quincy</t>
  </si>
  <si>
    <t>Rathdrum</t>
  </si>
  <si>
    <t>Raton</t>
  </si>
  <si>
    <t>Rawhide</t>
  </si>
  <si>
    <t>Wellington</t>
  </si>
  <si>
    <t>Rayonier-Port Angeles Mill</t>
  </si>
  <si>
    <t>Recomp of Washington Incorpor</t>
  </si>
  <si>
    <t>Ferndale</t>
  </si>
  <si>
    <t>Red Top Cogeneration Project</t>
  </si>
  <si>
    <t>Redding Power</t>
  </si>
  <si>
    <t>Redding</t>
  </si>
  <si>
    <t>Redlands Water and Power Compa</t>
  </si>
  <si>
    <t>Grand Junction</t>
  </si>
  <si>
    <t>Redondo Beach</t>
  </si>
  <si>
    <t>Reeves</t>
  </si>
  <si>
    <t>Albuquerque</t>
  </si>
  <si>
    <t>Reno Valley Road</t>
  </si>
  <si>
    <t>Residual (Heber)</t>
  </si>
  <si>
    <t>Rhone-Poulenc Stauffer</t>
  </si>
  <si>
    <t>Richard J Donovan Correctional Facility Rock Mt</t>
  </si>
  <si>
    <t>Richartz</t>
  </si>
  <si>
    <t>Richmond Cogeneration Project</t>
  </si>
  <si>
    <t>Rincon Facility</t>
  </si>
  <si>
    <t>Rio Bravo Fresno</t>
  </si>
  <si>
    <t>Fresno</t>
  </si>
  <si>
    <t>Rio Bravo Jasmin</t>
  </si>
  <si>
    <t>Coal Cogen</t>
  </si>
  <si>
    <t>Rio Bravo Poso</t>
  </si>
  <si>
    <t>Rio Bravo Rocklin</t>
  </si>
  <si>
    <t>Rio Grande</t>
  </si>
  <si>
    <t>Sunland Park</t>
  </si>
  <si>
    <t>Ripon Mill</t>
  </si>
  <si>
    <t>Ripon</t>
  </si>
  <si>
    <t>River Road Gen Stat</t>
  </si>
  <si>
    <t>Riverview Ventures Incorporat</t>
  </si>
  <si>
    <t>White Water</t>
  </si>
  <si>
    <t>Rockwood</t>
  </si>
  <si>
    <t>Rocky Ford</t>
  </si>
  <si>
    <t>Rohr Industries Inc.</t>
  </si>
  <si>
    <t>Riverside</t>
  </si>
  <si>
    <t>Rohr-Chula Vista-Cogeneration</t>
  </si>
  <si>
    <t>Rollins - YBR</t>
  </si>
  <si>
    <t>Roosevelt Regional Landfill</t>
  </si>
  <si>
    <t>Roseville Combustion Turbines</t>
  </si>
  <si>
    <t>Rupert Cogeneration Project</t>
  </si>
  <si>
    <t>Rupert</t>
  </si>
  <si>
    <t>Saguaro</t>
  </si>
  <si>
    <t>Saguaro Power Co.</t>
  </si>
  <si>
    <t>Henderson</t>
  </si>
  <si>
    <t>Saint Agnes Medical Center</t>
  </si>
  <si>
    <t>Saint Johns Hospital &amp; Health</t>
  </si>
  <si>
    <t>Santa Monica</t>
  </si>
  <si>
    <t>Salinas River Cogeneration Com</t>
  </si>
  <si>
    <t>San Ardo</t>
  </si>
  <si>
    <t>Salk Institute</t>
  </si>
  <si>
    <t>La Jolla</t>
  </si>
  <si>
    <t>Salmon</t>
  </si>
  <si>
    <t>Salton Sea Unit 1</t>
  </si>
  <si>
    <t>Salton Sea Unit 2</t>
  </si>
  <si>
    <t>Salton Sea Unit 3</t>
  </si>
  <si>
    <t>Salton Sea Unit 4</t>
  </si>
  <si>
    <t>San Antonio Community Hospital</t>
  </si>
  <si>
    <t>Upland</t>
  </si>
  <si>
    <t>Oi/Gas</t>
  </si>
  <si>
    <t>San Bernardino</t>
  </si>
  <si>
    <t>San Diego Power &amp; Cooling Comp</t>
  </si>
  <si>
    <t>San Diego State University</t>
  </si>
  <si>
    <t>San Gabriel Mill</t>
  </si>
  <si>
    <t>San Jacinto Power Co.</t>
  </si>
  <si>
    <t>San Joaquin Cogen</t>
  </si>
  <si>
    <t>Lathrop</t>
  </si>
  <si>
    <t>San Jose Cogeneration</t>
  </si>
  <si>
    <t>San Jose Convention Center</t>
  </si>
  <si>
    <t>San Juan (NM)</t>
  </si>
  <si>
    <t>Waterflow</t>
  </si>
  <si>
    <t>San Juan Gas Processing Plant</t>
  </si>
  <si>
    <t>San Marcos</t>
  </si>
  <si>
    <t>San Onofre</t>
  </si>
  <si>
    <t>San Clemente</t>
  </si>
  <si>
    <t>Sand Bar Power Plant</t>
  </si>
  <si>
    <t>Pinecrest</t>
  </si>
  <si>
    <t>Santa Barbara Cottage Hospital</t>
  </si>
  <si>
    <t>Santa Barbara</t>
  </si>
  <si>
    <t>Santa Clara - PE</t>
  </si>
  <si>
    <t>Santa Clara - ZSI</t>
  </si>
  <si>
    <t>Santa Fe Geothermal Facility</t>
  </si>
  <si>
    <t>Santa Maria Cogen Plant</t>
  </si>
  <si>
    <t>Santa Monica Bay Hotel</t>
  </si>
  <si>
    <t>Santa Ynez Facility</t>
  </si>
  <si>
    <t>Santan</t>
  </si>
  <si>
    <t>Sargent Canyon Cogeneration Co</t>
  </si>
  <si>
    <t>Sayles Flat Hydro Electric Pro</t>
  </si>
  <si>
    <t>Bellevue</t>
  </si>
  <si>
    <t>Scattergood Generating Station</t>
  </si>
  <si>
    <t>Playa Del Rey</t>
  </si>
  <si>
    <t>Scripps Memorial Hospital</t>
  </si>
  <si>
    <t>SCTI/ Power Pak</t>
  </si>
  <si>
    <t>Second Imperial Geothermal Com</t>
  </si>
  <si>
    <t>SEGS I</t>
  </si>
  <si>
    <t>Daggett</t>
  </si>
  <si>
    <t>SEGS II</t>
  </si>
  <si>
    <t>SEGS III</t>
  </si>
  <si>
    <t>SEGS IV</t>
  </si>
  <si>
    <t>SEGS IX</t>
  </si>
  <si>
    <t>Hinkley</t>
  </si>
  <si>
    <t>SEGS V</t>
  </si>
  <si>
    <t>SEGS VI</t>
  </si>
  <si>
    <t>SEGS VII</t>
  </si>
  <si>
    <t>SEGS VIII</t>
  </si>
  <si>
    <t>SF Phosphates Limited Co.</t>
  </si>
  <si>
    <t>Shasta Mill</t>
  </si>
  <si>
    <t>Anderson</t>
  </si>
  <si>
    <t>Short Mountain</t>
  </si>
  <si>
    <t>MTE</t>
  </si>
  <si>
    <t>Sierra City Mbl</t>
  </si>
  <si>
    <t>Sierra Power Corporation</t>
  </si>
  <si>
    <t>Terra Bella</t>
  </si>
  <si>
    <t>Sinclair Oil Refinery</t>
  </si>
  <si>
    <t>Sinclair</t>
  </si>
  <si>
    <t>Site 980+65</t>
  </si>
  <si>
    <t>Skagit County Resource Recover</t>
  </si>
  <si>
    <t>Smith Falls Hydroelectric Proj</t>
  </si>
  <si>
    <t>Bonners Ferry</t>
  </si>
  <si>
    <t>Smud - HQ Fuel Cell</t>
  </si>
  <si>
    <t>Smurfit Newsprint Corporation</t>
  </si>
  <si>
    <t>Snow Mountain Pine Ltd</t>
  </si>
  <si>
    <t>Hines</t>
  </si>
  <si>
    <t>Snowflake Paper Mill</t>
  </si>
  <si>
    <t>Snowflake</t>
  </si>
  <si>
    <t>Soda Lake Geothermal No I &amp; II</t>
  </si>
  <si>
    <t>Solano County Cogeneration Pla</t>
  </si>
  <si>
    <t>Fairfield</t>
  </si>
  <si>
    <t>Solar - AZPS</t>
  </si>
  <si>
    <t>Solar - SMUD</t>
  </si>
  <si>
    <t>Soledad Energy Partnership</t>
  </si>
  <si>
    <t>Sonoma Power Plant (Smudgeo)</t>
  </si>
  <si>
    <t>South Bay</t>
  </si>
  <si>
    <t>South Belridge Cogen Facility</t>
  </si>
  <si>
    <t>South Belridge Cogeneration Fa</t>
  </si>
  <si>
    <t>South Dry Creek Hydroelectric</t>
  </si>
  <si>
    <t>Red Lodge</t>
  </si>
  <si>
    <t>South Forks Hydro</t>
  </si>
  <si>
    <t>Hansen</t>
  </si>
  <si>
    <t>South Whidbey</t>
  </si>
  <si>
    <t>Southeast Kern River Cogen</t>
  </si>
  <si>
    <t>Southeast Resource Recovery</t>
  </si>
  <si>
    <t>Southside Water Reclamation Pl</t>
  </si>
  <si>
    <t>Southwest Marine Inc.</t>
  </si>
  <si>
    <t>Spadra Landfill Gas-to Energy</t>
  </si>
  <si>
    <t>Spokane Msw</t>
  </si>
  <si>
    <t>Springerville</t>
  </si>
  <si>
    <t>Springfield Oregon</t>
  </si>
  <si>
    <t>SRI International Cogen Projec</t>
  </si>
  <si>
    <t>St Luke Medical Center</t>
  </si>
  <si>
    <t>Stanislaus Resource Recovery F</t>
  </si>
  <si>
    <t>Crows Landing</t>
  </si>
  <si>
    <t>Steamboat 1</t>
  </si>
  <si>
    <t>Steamboat</t>
  </si>
  <si>
    <t>Steamboat Hills Geothermal Pla</t>
  </si>
  <si>
    <t>Reno</t>
  </si>
  <si>
    <t>Steamboat II</t>
  </si>
  <si>
    <t>Steamboat III</t>
  </si>
  <si>
    <t>STIG - Lodi</t>
  </si>
  <si>
    <t>Stillwater Facility</t>
  </si>
  <si>
    <t>Stockton CoGen Co.</t>
  </si>
  <si>
    <t>Stone Container Corp (MT)</t>
  </si>
  <si>
    <t>Missoula</t>
  </si>
  <si>
    <t>Success Power Project</t>
  </si>
  <si>
    <t>Porterville</t>
  </si>
  <si>
    <t>Sugarloaf Generating Facility</t>
  </si>
  <si>
    <t>Saint George</t>
  </si>
  <si>
    <t>Sumas Cogeneration Co. L/P</t>
  </si>
  <si>
    <t>Sumas</t>
  </si>
  <si>
    <t>Sunnyside</t>
  </si>
  <si>
    <t>Sunnyside Cogeneration Associa</t>
  </si>
  <si>
    <t>Sunnyside Cogeneration Partner</t>
  </si>
  <si>
    <t>Sunrise (NV)</t>
  </si>
  <si>
    <t>Sunterra Gas Processing Kutz P</t>
  </si>
  <si>
    <t>Susanville Facility</t>
  </si>
  <si>
    <t>Swift Creek Power Co.</t>
  </si>
  <si>
    <t>SWWF II Inc.</t>
  </si>
  <si>
    <t>Sycamore Cogeneration Co.</t>
  </si>
  <si>
    <t>Sycamore San Diego</t>
  </si>
  <si>
    <t>Santee</t>
  </si>
  <si>
    <t>TA 3</t>
  </si>
  <si>
    <t>Tads</t>
  </si>
  <si>
    <t>Tads Enterprises Geothermal P</t>
  </si>
  <si>
    <t>Tamarack Energy Partnership</t>
  </si>
  <si>
    <t>Tannehill Electric Co.</t>
  </si>
  <si>
    <t>Texaco Los Angeles Plant</t>
  </si>
  <si>
    <t>Texas-Ohio Power Inc.</t>
  </si>
  <si>
    <t>Johnstown</t>
  </si>
  <si>
    <t>Amalgamated Sugar Co., The</t>
  </si>
  <si>
    <t>Geysers, The</t>
  </si>
  <si>
    <t>Pacific Lumber Co., The</t>
  </si>
  <si>
    <t>Scotia</t>
  </si>
  <si>
    <t>Phoenician Resort, The</t>
  </si>
  <si>
    <t>Scottsdale</t>
  </si>
  <si>
    <t>Thermo Cogeneration Partnership I</t>
  </si>
  <si>
    <t>Thermo Cogeneration Partnership II</t>
  </si>
  <si>
    <t>Thermo Greeley Inc.</t>
  </si>
  <si>
    <t>Thermo Power &amp; Electric Incor</t>
  </si>
  <si>
    <t>Greeley</t>
  </si>
  <si>
    <t>Tillamook Lumber Co.</t>
  </si>
  <si>
    <t>Tillamook</t>
  </si>
  <si>
    <t>Torrance Refinery</t>
  </si>
  <si>
    <t>Total Energy Facilities</t>
  </si>
  <si>
    <t>Toyon</t>
  </si>
  <si>
    <t>Toyowest I</t>
  </si>
  <si>
    <t>Tracy &amp; Clark Mountain</t>
  </si>
  <si>
    <t>Tracy Biomass Plant</t>
  </si>
  <si>
    <t>Trinidad (CO)</t>
  </si>
  <si>
    <t>Trinidad</t>
  </si>
  <si>
    <t>TRW ASG</t>
  </si>
  <si>
    <t>Tulloch Power Plant</t>
  </si>
  <si>
    <t>Tunnel 1 Power Project</t>
  </si>
  <si>
    <t>Twin Reservoirs</t>
  </si>
  <si>
    <t>Walla Walla</t>
  </si>
  <si>
    <t>U.S. Dept. of Energy Laboratory</t>
  </si>
  <si>
    <t>Idaho Falls</t>
  </si>
  <si>
    <t>UC DAVIS - PLANT SERVICES</t>
  </si>
  <si>
    <t>Davis</t>
  </si>
  <si>
    <t>UC Santa Cruz Cogeneration</t>
  </si>
  <si>
    <t>Santa Cruz</t>
  </si>
  <si>
    <t>UCLA South Campus Central Chil</t>
  </si>
  <si>
    <t>Ultramar</t>
  </si>
  <si>
    <t>Ultrapower 3 - Blue Lake</t>
  </si>
  <si>
    <t>Blue Lake</t>
  </si>
  <si>
    <t>Ultrapower Chinese Station</t>
  </si>
  <si>
    <t>Jamestown</t>
  </si>
  <si>
    <t>Uncompaghre</t>
  </si>
  <si>
    <t>Montrose</t>
  </si>
  <si>
    <t>Unid Batteries</t>
  </si>
  <si>
    <t>Union Carbide</t>
  </si>
  <si>
    <t>Union-Tribune Publishing Compa</t>
  </si>
  <si>
    <t>United Cogen Inc.</t>
  </si>
  <si>
    <t>Univ of San Francisco Cogen</t>
  </si>
  <si>
    <t>University of California</t>
  </si>
  <si>
    <t>University of Colorado</t>
  </si>
  <si>
    <t>Boulder</t>
  </si>
  <si>
    <t>University Of Oregon Central Power Station</t>
  </si>
  <si>
    <t>Eugene</t>
  </si>
  <si>
    <t>University of Washington Power</t>
  </si>
  <si>
    <t>Unocal - Fred L Hartley Resea</t>
  </si>
  <si>
    <t>Unocal Dome Project</t>
  </si>
  <si>
    <t>Unocal Welport Lease Project</t>
  </si>
  <si>
    <t>Unocal-San Francisco Refinery</t>
  </si>
  <si>
    <t>Upper Little Sheep Creek</t>
  </si>
  <si>
    <t>US Borax Inc.</t>
  </si>
  <si>
    <t>USD/HMC Cogeneration Facility</t>
  </si>
  <si>
    <t>Valencia</t>
  </si>
  <si>
    <t>Valmont</t>
  </si>
  <si>
    <t>Vernon (CA)</t>
  </si>
  <si>
    <t>Veterans Home of California</t>
  </si>
  <si>
    <t>Yountville</t>
  </si>
  <si>
    <t>Vie-Del II</t>
  </si>
  <si>
    <t>Vulcan</t>
  </si>
  <si>
    <t>Walnut (CA)</t>
  </si>
  <si>
    <t>Turlock</t>
  </si>
  <si>
    <t>Warm Springs Hydroelectric Pro</t>
  </si>
  <si>
    <t>Warm Springs Power Enterprises</t>
  </si>
  <si>
    <t>Warm Springs</t>
  </si>
  <si>
    <t xml:space="preserve">M </t>
  </si>
  <si>
    <t>Washington Mbl</t>
  </si>
  <si>
    <t>Washington State University</t>
  </si>
  <si>
    <t>Waste Water Plant</t>
  </si>
  <si>
    <t>Watson Cogeneration Co.</t>
  </si>
  <si>
    <t>Watsonville Cogeneration Partn</t>
  </si>
  <si>
    <t>Watsonville</t>
  </si>
  <si>
    <t>Wattenberg Field</t>
  </si>
  <si>
    <t>Weir Cogeneration Plant</t>
  </si>
  <si>
    <t>West Boise Waste-Ipc</t>
  </si>
  <si>
    <t>Boise</t>
  </si>
  <si>
    <t>West Ford Flat Power Plant</t>
  </si>
  <si>
    <t>West Phoenix</t>
  </si>
  <si>
    <t>West Point Treatment Plant</t>
  </si>
  <si>
    <t>Seattle</t>
  </si>
  <si>
    <t>West Power</t>
  </si>
  <si>
    <t>Westend Facility</t>
  </si>
  <si>
    <t>Weyco Energy Center</t>
  </si>
  <si>
    <t>OTH</t>
  </si>
  <si>
    <t>Weyerhauser 4</t>
  </si>
  <si>
    <t>Wheelabrator Hudson</t>
  </si>
  <si>
    <t>WHEELABRATOR LASSEN</t>
  </si>
  <si>
    <t>SHASTA</t>
  </si>
  <si>
    <t>Wheelabrator Norwalk Energy Co</t>
  </si>
  <si>
    <t>Norwalk</t>
  </si>
  <si>
    <t>Wheelabrator Shasta</t>
  </si>
  <si>
    <t>Wheelabrator Spokane Incorpora</t>
  </si>
  <si>
    <t>Whitehead (UT)</t>
  </si>
  <si>
    <t>Springville</t>
  </si>
  <si>
    <t>Whitehorn</t>
  </si>
  <si>
    <t>Wilbur East Power Plant</t>
  </si>
  <si>
    <t>Wilbur West Power Plant</t>
  </si>
  <si>
    <t>Winnemucca-GT</t>
  </si>
  <si>
    <t>Winnemucca</t>
  </si>
  <si>
    <t>WNP</t>
  </si>
  <si>
    <t>Woodland</t>
  </si>
  <si>
    <t>Modesto</t>
  </si>
  <si>
    <t>Woodland Biomass Power Limite</t>
  </si>
  <si>
    <t>WPI Packaging &amp; Maintenance I</t>
  </si>
  <si>
    <t>Palo Alto</t>
  </si>
  <si>
    <t>Wyodak</t>
  </si>
  <si>
    <t>Yankee Caithness</t>
  </si>
  <si>
    <t>Yellowstone Energy Ltd Partner</t>
  </si>
  <si>
    <t>Yolo Energy Partners</t>
  </si>
  <si>
    <t>Yuba City Cogeneration Partner</t>
  </si>
  <si>
    <t>Yuma</t>
  </si>
  <si>
    <t>FO6</t>
  </si>
  <si>
    <t>Yuma Axis</t>
  </si>
  <si>
    <t>Yuma Axis (Yucca)</t>
  </si>
  <si>
    <t>Yuma Axis-IID</t>
  </si>
  <si>
    <t>Yuma Cogeneration Assoc.</t>
  </si>
  <si>
    <t>Zuni</t>
  </si>
  <si>
    <t>Delta-Person</t>
  </si>
  <si>
    <t>NW</t>
  </si>
  <si>
    <t>Unknown</t>
  </si>
  <si>
    <t>Foote Creek Rim</t>
  </si>
  <si>
    <t>Carbon Co.</t>
  </si>
  <si>
    <t>Sun Valley Power Station</t>
  </si>
  <si>
    <t>Sutter</t>
  </si>
  <si>
    <t>Los Medanos</t>
  </si>
  <si>
    <t>np15</t>
  </si>
  <si>
    <t>Yuba city</t>
  </si>
  <si>
    <t>Tri-Center</t>
  </si>
  <si>
    <t>Storey</t>
  </si>
  <si>
    <t>Desert Basin</t>
  </si>
  <si>
    <t>Casa Grande</t>
  </si>
  <si>
    <t xml:space="preserve">Griffith </t>
  </si>
  <si>
    <t>Golden Valley</t>
  </si>
  <si>
    <t>Tahoe-Reno Industrial Center</t>
  </si>
  <si>
    <t>West Valley City</t>
  </si>
  <si>
    <t>Sunrise Power (CA)</t>
  </si>
  <si>
    <t>Indigo</t>
  </si>
  <si>
    <t>Desert Hot Springs</t>
  </si>
  <si>
    <t xml:space="preserve">Gilroy Cogen </t>
  </si>
  <si>
    <t>Klamath Cogen</t>
  </si>
  <si>
    <t>Klamath Falls</t>
  </si>
  <si>
    <t xml:space="preserve">South Point </t>
  </si>
  <si>
    <t>Fort Mojave res.</t>
  </si>
  <si>
    <t>DeMoss Petrie</t>
  </si>
  <si>
    <t>Pegasus</t>
  </si>
  <si>
    <t>Larkspur</t>
  </si>
  <si>
    <t>Pierce</t>
  </si>
  <si>
    <t>Fredrickson</t>
  </si>
  <si>
    <t>Placerita</t>
  </si>
  <si>
    <t>Two Elks</t>
  </si>
  <si>
    <t>Wright</t>
  </si>
  <si>
    <t>Century</t>
  </si>
  <si>
    <t>Drews</t>
  </si>
  <si>
    <t>Border</t>
  </si>
  <si>
    <t>Otay Mesa</t>
  </si>
  <si>
    <t>Elk Hills</t>
  </si>
  <si>
    <t>Limon</t>
  </si>
  <si>
    <t>Mountain View Power Partners</t>
  </si>
  <si>
    <t>WD</t>
  </si>
  <si>
    <t>Capacity</t>
  </si>
  <si>
    <t>TOTAL</t>
  </si>
  <si>
    <t>Delta Energy Center</t>
  </si>
  <si>
    <t>Red Hawk (Phase 1)</t>
  </si>
  <si>
    <t>Red Hawk (Phase 2)</t>
  </si>
  <si>
    <t>Sundance Energy Project</t>
  </si>
  <si>
    <t>Arlington Valley</t>
  </si>
  <si>
    <t>Gila River (Phase 1)</t>
  </si>
  <si>
    <t>LV CoGen Expansion</t>
  </si>
  <si>
    <t>Afton Generating Station</t>
  </si>
  <si>
    <t>Total</t>
  </si>
  <si>
    <t>Region</t>
  </si>
  <si>
    <t>Fuel</t>
  </si>
  <si>
    <t>Heat Rate</t>
  </si>
  <si>
    <t>UTILIZ.</t>
  </si>
  <si>
    <t>Tahoe-Reno Industrial Ctr</t>
  </si>
  <si>
    <t>Fredrickson(Tenaska)</t>
  </si>
  <si>
    <t>Big Hanaford Project</t>
  </si>
  <si>
    <t>Goldendale</t>
  </si>
  <si>
    <t>Plant Name</t>
  </si>
  <si>
    <t xml:space="preserve">Fuel </t>
  </si>
  <si>
    <t>Online Date</t>
  </si>
  <si>
    <t>Allaince Century</t>
  </si>
  <si>
    <t>Alliance Drews</t>
  </si>
  <si>
    <t>Balzac</t>
  </si>
  <si>
    <t>Beaver Peaker</t>
  </si>
  <si>
    <t>Border Peaker</t>
  </si>
  <si>
    <t>CalPeak Enterprise #7</t>
  </si>
  <si>
    <t>Calpine Gilroy</t>
  </si>
  <si>
    <t>Gross Cap</t>
  </si>
  <si>
    <t>Net Cap</t>
  </si>
  <si>
    <t>Wood</t>
  </si>
  <si>
    <t>Wind</t>
  </si>
  <si>
    <t>Canyon Power</t>
  </si>
  <si>
    <t>Carseland</t>
  </si>
  <si>
    <t>Cavalier</t>
  </si>
  <si>
    <t>Chino Cogen</t>
  </si>
  <si>
    <t>Chowchilla Peaker</t>
  </si>
  <si>
    <t>Clatskanie GT</t>
  </si>
  <si>
    <t>Condon Wind Project</t>
  </si>
  <si>
    <t>Cowley Ridge North</t>
  </si>
  <si>
    <t>DeMoss Petrie Peaker</t>
  </si>
  <si>
    <t>az</t>
  </si>
  <si>
    <t>Edmonton</t>
  </si>
  <si>
    <t>Finley</t>
  </si>
  <si>
    <t>Fort St. Vrain 4</t>
  </si>
  <si>
    <t>Fredonia Expansion</t>
  </si>
  <si>
    <t>Fresno Cogen</t>
  </si>
  <si>
    <t>Gates Peaker</t>
  </si>
  <si>
    <t>Bio</t>
  </si>
  <si>
    <t>Goldendale Wind</t>
  </si>
  <si>
    <t>Hanford Energy</t>
  </si>
  <si>
    <t>ca</t>
  </si>
  <si>
    <t>Harbor Expansion</t>
  </si>
  <si>
    <t>Indigo Energy Facility</t>
  </si>
  <si>
    <t>Island Cogen</t>
  </si>
  <si>
    <t>King City Peaker</t>
  </si>
  <si>
    <t>Kinzua Sawmill</t>
  </si>
  <si>
    <t>Larkspur Energy</t>
  </si>
  <si>
    <t>Limon Gen</t>
  </si>
  <si>
    <t>co</t>
  </si>
  <si>
    <t>Los Banos Gt</t>
  </si>
  <si>
    <t>Madera Bio</t>
  </si>
  <si>
    <t>McClellan CT Upgrade</t>
  </si>
  <si>
    <t>Medicine Hat</t>
  </si>
  <si>
    <t>ab</t>
  </si>
  <si>
    <t>Millenium</t>
  </si>
  <si>
    <t>Moses Lake</t>
  </si>
  <si>
    <t>Mountain Home</t>
  </si>
  <si>
    <t>id</t>
  </si>
  <si>
    <t>ng</t>
  </si>
  <si>
    <t>coal</t>
  </si>
  <si>
    <t>Murray GT</t>
  </si>
  <si>
    <t>wy</t>
  </si>
  <si>
    <t>North Loop 4</t>
  </si>
  <si>
    <t>Panoche Peaker</t>
  </si>
  <si>
    <t>Peetz WT</t>
  </si>
  <si>
    <t>PG&amp;E Chula Vista</t>
  </si>
  <si>
    <t>wa</t>
  </si>
  <si>
    <t>Pierce Power</t>
  </si>
  <si>
    <t>Ponnequin Wind Facility</t>
  </si>
  <si>
    <t>P&amp;G SMUD</t>
  </si>
  <si>
    <t>Purcell Power</t>
  </si>
  <si>
    <t>Rainbow Lake</t>
  </si>
  <si>
    <t>Ramco Escondido</t>
  </si>
  <si>
    <t>Red Bluff Peaker</t>
  </si>
  <si>
    <t>Redwater</t>
  </si>
  <si>
    <t>Rock River 1</t>
  </si>
  <si>
    <t>Rosarita III</t>
  </si>
  <si>
    <t>mex</t>
  </si>
  <si>
    <t>South Point</t>
  </si>
  <si>
    <t>Stateline Wind</t>
  </si>
  <si>
    <t>Sundance</t>
  </si>
  <si>
    <t>Sunrise Power</t>
  </si>
  <si>
    <t>nv</t>
  </si>
  <si>
    <t>Valley LDWP 5</t>
  </si>
  <si>
    <t>Valleyview</t>
  </si>
  <si>
    <t>Valmont GS</t>
  </si>
  <si>
    <t>Vision Quest</t>
  </si>
  <si>
    <t>Wyodak Expansion</t>
  </si>
  <si>
    <t>Afton GS</t>
  </si>
  <si>
    <t>dsw</t>
  </si>
  <si>
    <t>nm</t>
  </si>
  <si>
    <t>Anaconda</t>
  </si>
  <si>
    <t>pnw</t>
  </si>
  <si>
    <t>mt</t>
  </si>
  <si>
    <t>Apex Industrial Park</t>
  </si>
  <si>
    <t>ro</t>
  </si>
  <si>
    <t>Arlington Valley I</t>
  </si>
  <si>
    <t>Basin Electric DG</t>
  </si>
  <si>
    <t>Blythe Energy</t>
  </si>
  <si>
    <t>Boulder Park</t>
  </si>
  <si>
    <t>Brighton GS</t>
  </si>
  <si>
    <t>Calgary Energy Center</t>
  </si>
  <si>
    <t xml:space="preserve">   </t>
  </si>
  <si>
    <t>Assuming 100% Utilization rate, plants working 24 hours a day</t>
  </si>
  <si>
    <t># peak hours per day = 13.44      24 hours * 0.56</t>
  </si>
  <si>
    <t># non-peak hours per day = 10.56</t>
  </si>
  <si>
    <t>Additional Gas Replacement</t>
  </si>
  <si>
    <t>Baseload</t>
  </si>
  <si>
    <t>Peaker</t>
  </si>
  <si>
    <t>Baseload Plants</t>
  </si>
  <si>
    <t>Wind/Others</t>
  </si>
  <si>
    <t>Power Plant</t>
  </si>
  <si>
    <t>Peakers</t>
  </si>
  <si>
    <t xml:space="preserve">Wind/Others:  </t>
  </si>
  <si>
    <t>Assumptions</t>
  </si>
  <si>
    <t>Utilization rate of 100%</t>
  </si>
  <si>
    <t>Peakers:</t>
  </si>
  <si>
    <t>Utilization rate of 25% on Peak</t>
  </si>
  <si>
    <t>Baseload:</t>
  </si>
  <si>
    <t>Utilization rate of 95% on Peak and 40% off peak</t>
  </si>
  <si>
    <t>Gas Consumption efficiency gained as new Power Plants come online and displace current Power Plants with HR of 10,000</t>
  </si>
  <si>
    <t>Chehalis Gen</t>
  </si>
  <si>
    <t>Cold Lake</t>
  </si>
  <si>
    <t>or</t>
  </si>
  <si>
    <t>Contra Costa 8</t>
  </si>
  <si>
    <t>Coyote Springs 2</t>
  </si>
  <si>
    <t>Delta Energy</t>
  </si>
  <si>
    <t>Duke Moapa Energy Fac.</t>
  </si>
  <si>
    <t>Elk Hills Energy Project</t>
  </si>
  <si>
    <t>First Megawatts</t>
  </si>
  <si>
    <t>Frederickson Power Project</t>
  </si>
  <si>
    <t>Front Range</t>
  </si>
  <si>
    <t>Gila River</t>
  </si>
  <si>
    <t xml:space="preserve">NG Generation </t>
  </si>
  <si>
    <t>Total NG Generation</t>
  </si>
  <si>
    <t>Total Gas Gen</t>
  </si>
  <si>
    <t>Gas Only</t>
  </si>
  <si>
    <t>Total &lt;9,000</t>
  </si>
  <si>
    <t>Total 9,000&lt;x&lt;11,000</t>
  </si>
  <si>
    <t>Total &gt;11,000</t>
  </si>
  <si>
    <t>RO</t>
  </si>
  <si>
    <t>SP</t>
  </si>
  <si>
    <t>ZP</t>
  </si>
  <si>
    <t>NP</t>
  </si>
  <si>
    <t>NG Only</t>
  </si>
  <si>
    <t>Only Gas</t>
  </si>
  <si>
    <t>All Gen by Region</t>
  </si>
  <si>
    <t>All</t>
  </si>
  <si>
    <t>9000&lt;x&lt;11000</t>
  </si>
  <si>
    <t>**Do not include Mex Plants on left List</t>
  </si>
  <si>
    <t>Gas Gen</t>
  </si>
  <si>
    <t>Regional Gas Generation as % of Total Gas Generation by Heat Rate</t>
  </si>
  <si>
    <t>Regional Gas Generation as % of Total Gas Generation</t>
  </si>
  <si>
    <t>Wind/Other</t>
  </si>
  <si>
    <t>Total Gas</t>
  </si>
  <si>
    <t>Total Wind/Others</t>
  </si>
  <si>
    <t>Hydro</t>
  </si>
  <si>
    <t>Geo</t>
  </si>
  <si>
    <t>Refinery Gas</t>
  </si>
  <si>
    <t>Additional Wind/Others</t>
  </si>
  <si>
    <t>Q1 01</t>
  </si>
  <si>
    <t>Q2 01</t>
  </si>
  <si>
    <t>Q3 01</t>
  </si>
  <si>
    <t>Q4 01</t>
  </si>
  <si>
    <t>Q1 02</t>
  </si>
  <si>
    <t>Q3 02</t>
  </si>
  <si>
    <t>Q2 02</t>
  </si>
  <si>
    <t>Q4 02</t>
  </si>
  <si>
    <t>Q1 03</t>
  </si>
  <si>
    <t>Q2 03</t>
  </si>
  <si>
    <t>Q3 03</t>
  </si>
  <si>
    <t>Q4 03</t>
  </si>
  <si>
    <t>Q1 04</t>
  </si>
  <si>
    <t>Q2 04</t>
  </si>
  <si>
    <t>Q3 04</t>
  </si>
  <si>
    <t>Q4 04</t>
  </si>
  <si>
    <t>Goldendale Energy Project</t>
  </si>
  <si>
    <t>Grays Harbor</t>
  </si>
  <si>
    <t>Harquahala Project</t>
  </si>
  <si>
    <t>High Desert Power Project</t>
  </si>
  <si>
    <t>Huntington Beach Mod</t>
  </si>
  <si>
    <t>Keenleyside</t>
  </si>
  <si>
    <t>bc</t>
  </si>
  <si>
    <t>Klamath Expansion</t>
  </si>
  <si>
    <t>Kyrene Expansion Project</t>
  </si>
  <si>
    <t>La Paloma</t>
  </si>
  <si>
    <t>La Rosita</t>
  </si>
  <si>
    <t>Las Vegas Cogen</t>
  </si>
  <si>
    <t>ut</t>
  </si>
  <si>
    <t>Lordsburg</t>
  </si>
  <si>
    <t>Luna Energy Facility</t>
  </si>
  <si>
    <t>Mint Farm Project</t>
  </si>
  <si>
    <t>Mountainview</t>
  </si>
  <si>
    <t>Muskeg River Cogen</t>
  </si>
  <si>
    <t>Nine Canyon Wind</t>
  </si>
  <si>
    <t>Oldman River</t>
  </si>
  <si>
    <t>Pajaro Valley Energy Center</t>
  </si>
  <si>
    <t>Pastoria Energy Facility</t>
  </si>
  <si>
    <t>Pincher Creek</t>
  </si>
  <si>
    <t>Pingston Hydro</t>
  </si>
  <si>
    <t>Plains End</t>
  </si>
  <si>
    <t>Rawhide Expansion</t>
  </si>
  <si>
    <t>Red Hawk 1</t>
  </si>
  <si>
    <t>Red Hawk 2</t>
  </si>
  <si>
    <t>Redding CC</t>
  </si>
  <si>
    <t>Reliant Energy Bighorn</t>
  </si>
  <si>
    <t>Rye Patch Geothermal</t>
  </si>
  <si>
    <t>Scotford Power Plant</t>
  </si>
  <si>
    <t>Seven Mile Expansion</t>
  </si>
  <si>
    <t>Springs Peaker</t>
  </si>
  <si>
    <t>Sunrise Power Project</t>
  </si>
  <si>
    <t>Termoelectrica de Mexicali</t>
  </si>
  <si>
    <t>Vaca-Dixon</t>
  </si>
  <si>
    <t>Valley Generation Upgrade</t>
  </si>
  <si>
    <t>Valero Cogen Project</t>
  </si>
  <si>
    <t>Woodland II</t>
  </si>
  <si>
    <t>Wygen 1</t>
  </si>
  <si>
    <t>Yuba City Energy Center</t>
  </si>
  <si>
    <t>wind</t>
  </si>
  <si>
    <t>hydro</t>
  </si>
  <si>
    <t>geo</t>
  </si>
  <si>
    <t>refinery gas</t>
  </si>
  <si>
    <t>sp15</t>
  </si>
  <si>
    <t>zp26</t>
  </si>
  <si>
    <t>canada</t>
  </si>
  <si>
    <t>Griffith Energy</t>
  </si>
  <si>
    <t>x</t>
  </si>
  <si>
    <t>Gila River (Phase 2)</t>
  </si>
  <si>
    <t>Gila River (Phase 4)</t>
  </si>
  <si>
    <t>Gila River (Phase 3)</t>
  </si>
  <si>
    <t>Moapa Energy Facility 1</t>
  </si>
  <si>
    <t>Moapa Energy Facility 2</t>
  </si>
  <si>
    <t>Mesquite Power GS 1</t>
  </si>
  <si>
    <t>Mesquite Power GS 2</t>
  </si>
  <si>
    <t>Harquahala</t>
  </si>
  <si>
    <t>can</t>
  </si>
  <si>
    <t>La Paloma 1</t>
  </si>
  <si>
    <t>La Paloma 2</t>
  </si>
  <si>
    <t>UTILITY</t>
  </si>
  <si>
    <t>UNIT</t>
  </si>
  <si>
    <t>ipp</t>
  </si>
  <si>
    <t>PLANT OP</t>
  </si>
  <si>
    <t>srp</t>
  </si>
  <si>
    <t>SANTAN 1- GILBERT AZ</t>
  </si>
  <si>
    <t>SANTAN 2- GILBERT AZ</t>
  </si>
  <si>
    <t>SANTAN 3- GILBERT AZ</t>
  </si>
  <si>
    <t>SANTAN 4- GILBERT AZ</t>
  </si>
  <si>
    <t>AGUA FRIA 3- GLENDALE AZ</t>
  </si>
  <si>
    <t>tx</t>
  </si>
  <si>
    <t>epe</t>
  </si>
  <si>
    <t>NEWMAN 4A&amp;B,   EL PASO TX</t>
  </si>
  <si>
    <t>NEWMAN 4C,  EL PASO TX</t>
  </si>
  <si>
    <t>nvp</t>
  </si>
  <si>
    <t>CLARK CC 2A&amp;B- LAS VEGAS NV</t>
  </si>
  <si>
    <t>CLARK CC 2C,  LAS VEGAS NV</t>
  </si>
  <si>
    <t>CLARK CC1A&amp;B- LAS VEGAS NV</t>
  </si>
  <si>
    <t>CLARK CC1C- LAS VEGAS NV</t>
  </si>
  <si>
    <t>AGUA FRIA 1- GLENDALE AZ</t>
  </si>
  <si>
    <t>AGUA FRIA 2- GLENDALE AZ</t>
  </si>
  <si>
    <t>farm</t>
  </si>
  <si>
    <t>ANIMAS 3&amp;4- FARMINGTON NM</t>
  </si>
  <si>
    <t>aps</t>
  </si>
  <si>
    <t>OCOTILLO 2- TEMPE AZ</t>
  </si>
  <si>
    <t>SAGUARO 2- RED ROCK AZ</t>
  </si>
  <si>
    <t>SUNRISE 1- LAS VEGAS NV</t>
  </si>
  <si>
    <t>OCOTILLO 1- TEMPE AZ</t>
  </si>
  <si>
    <t>CLARK 2- LAS VEGAS NV</t>
  </si>
  <si>
    <t>SAGUARO 1- RED ROCK AZ</t>
  </si>
  <si>
    <t>KYRENE 2- TEMPE AZ</t>
  </si>
  <si>
    <t>RIO GRANDE 7- NEAR EL PASO TX</t>
  </si>
  <si>
    <t>NEWMAN 1- EL PASO TX</t>
  </si>
  <si>
    <t>NEWMAN 2- EL PASO TX</t>
  </si>
  <si>
    <t>NEWMAN 3- EL PASO TX</t>
  </si>
  <si>
    <t>RIO GRANDE 8- NEAR EL PASO TX</t>
  </si>
  <si>
    <t>CLARK 1- LAS VEGAS NV</t>
  </si>
  <si>
    <t>pnm</t>
  </si>
  <si>
    <t>REEVES UNIT 1- ALBUQUERQUE NM</t>
  </si>
  <si>
    <t>REEVES UNIT 2- ALBUQUERQUE NM</t>
  </si>
  <si>
    <t>REEVES UNIT 3- ALBUQUERQUE NM</t>
  </si>
  <si>
    <t>COPPER STATION 1- EL PASO TX</t>
  </si>
  <si>
    <t>RIO GRANDE 6- NEAR EL PASO TX</t>
  </si>
  <si>
    <t>CLARK 3- LAS VEGAS NV</t>
  </si>
  <si>
    <t>AGUA FRIA 4- GLENDALE AZ</t>
  </si>
  <si>
    <t>ANIMAS CC1A&amp;B,  FARMINGTON NM</t>
  </si>
  <si>
    <t>ANIMAS CC1C,  FARMINGTON NM</t>
  </si>
  <si>
    <t>BONNEVILLE A- CLARK CO NV</t>
  </si>
  <si>
    <t>IPP</t>
  </si>
  <si>
    <t>BONNEVILLE B- CLARK CO NV</t>
  </si>
  <si>
    <t>LAS VEGAS UNIT 1- LAS VEGAS NM</t>
  </si>
  <si>
    <t>LVCOGEN- LAS VEGAS NV</t>
  </si>
  <si>
    <t>SAGUARO- LAS VEGAS NV</t>
  </si>
  <si>
    <t>SUN-PEAK (3)- LAS VEGAS NV</t>
  </si>
  <si>
    <t>WEST PHOENIX CC1-3,  PHOENIX AZ</t>
  </si>
  <si>
    <t>KYRENE GT 5- TEMPE AZ</t>
  </si>
  <si>
    <t>KYRENE GT 6- TEMPE AZ</t>
  </si>
  <si>
    <t>KYRENE 1- TEMPE AZ</t>
  </si>
  <si>
    <t>AGUA FRIA 5- GLENDALE AZ</t>
  </si>
  <si>
    <t>AGUA FRIA 6- GLENDALE AZ</t>
  </si>
  <si>
    <t>tep</t>
  </si>
  <si>
    <t>IRVINGTON GT 1- TUCSON AZ</t>
  </si>
  <si>
    <t>NORTH LOOP GT 3- MARANA AZ</t>
  </si>
  <si>
    <t>aepc</t>
  </si>
  <si>
    <t>APACHE STATION CC 1B- COCHISE AZ</t>
  </si>
  <si>
    <t>NORTH LOOP GT 1- MARANA AZ</t>
  </si>
  <si>
    <t>IRVINGTON GT 2- TUCSON AZ</t>
  </si>
  <si>
    <t>IRVINGTON GT 3- TUCSON AZ</t>
  </si>
  <si>
    <t>NORTH LOOP GT 2- MARANA AZ</t>
  </si>
  <si>
    <t>NORTH LOOP GT 4- MARANA AZ</t>
  </si>
  <si>
    <t>DEMOSS PETRIE GT 1- TUCSON AZ</t>
  </si>
  <si>
    <t>IRVINGTON 3- TUCSON AZ</t>
  </si>
  <si>
    <t>KYRENE GT 4- TEMPE AZ</t>
  </si>
  <si>
    <t>SUNRISE 2- LAS VEGAS NV</t>
  </si>
  <si>
    <t>IRVINGTON 1- TUCSON AZ</t>
  </si>
  <si>
    <t>CLARK 4- LAS VEGAS NV</t>
  </si>
  <si>
    <t>OCOTILLO GT 1- TEMPE AZ</t>
  </si>
  <si>
    <t>OCOTILLO GT 2- TEMPE AZ</t>
  </si>
  <si>
    <t>WEST PHOENIX GT1&amp;2,   PHOENIX AZ</t>
  </si>
  <si>
    <t>IRVINGTON 2- TUCSON AZ</t>
  </si>
  <si>
    <t>SAGUARO GT 1- RED ROCK AZ</t>
  </si>
  <si>
    <t>SAGUARO GT 2- RED ROCK AZ</t>
  </si>
  <si>
    <t>YUCCA GT 3- YUMA AZ</t>
  </si>
  <si>
    <t>YUCCA GT 4- YUMA AZ</t>
  </si>
  <si>
    <t>YUMA AXIS 1- YUMA AZ</t>
  </si>
  <si>
    <t>YUCCA GT 1- YUMA AZ</t>
  </si>
  <si>
    <t>YUCCA GT 2- YUMA AZ</t>
  </si>
  <si>
    <t>imw</t>
  </si>
  <si>
    <t>pac</t>
  </si>
  <si>
    <t>GENERAL CHEMICAL- LITTLE AM. WY</t>
  </si>
  <si>
    <t>GADSBY 3- SALT LAKE CITY UT</t>
  </si>
  <si>
    <t>PACE</t>
  </si>
  <si>
    <t>GADSBY 2- SALT LAKE CITY UT</t>
  </si>
  <si>
    <t>uamp</t>
  </si>
  <si>
    <t>BONNETT- NEAR BEAVER UT</t>
  </si>
  <si>
    <t>UMPA</t>
  </si>
  <si>
    <t>HEBER CITY 1-6- HEBER UT</t>
  </si>
  <si>
    <t>UAMP</t>
  </si>
  <si>
    <t>PAYSON 1-2- PAYSON UT</t>
  </si>
  <si>
    <t>SF PHOSPHATES- ROCK SPRINGS WY</t>
  </si>
  <si>
    <t>GADSBY 1- SALT LAKE CITY UT</t>
  </si>
  <si>
    <t>LITTLE MOUNTAIN- OGDEN UT</t>
  </si>
  <si>
    <t>BOUNTIFUL CITY 1-7- BOUNTIFUL UT</t>
  </si>
  <si>
    <t>MURRAY CITY 1-4- MURRAY UT</t>
  </si>
  <si>
    <t>WHITEHEAD 1-2- SPRINGVILLE UT</t>
  </si>
  <si>
    <t>tid</t>
  </si>
  <si>
    <t>ALMOND CC - CERES CA</t>
  </si>
  <si>
    <t>pg&amp;e</t>
  </si>
  <si>
    <t>MOSS LANDING 7- MOSS LANDING CA</t>
  </si>
  <si>
    <t>duke</t>
  </si>
  <si>
    <t>MOSS LANDING 6- MOSS LANDING CA</t>
  </si>
  <si>
    <t>CONTRA COSTA 7- ANTIOCH CA</t>
  </si>
  <si>
    <t>mirant</t>
  </si>
  <si>
    <t>CONTRA COSTA 6- ANTIOCH CA</t>
  </si>
  <si>
    <t>PITTSBURG 6- PITTSBURG CA</t>
  </si>
  <si>
    <t>PITTSBURG 7- PITTSBURG CA</t>
  </si>
  <si>
    <t>PITTSBURG 5- PITTSBURG CA</t>
  </si>
  <si>
    <t>POTRERO 3- SAN FRANCISCO CA</t>
  </si>
  <si>
    <t>HUNTERS POINT 4-SAN FRANCISCO CA</t>
  </si>
  <si>
    <t>PG&amp;E</t>
  </si>
  <si>
    <t>mid</t>
  </si>
  <si>
    <t>WOODLAND CC- MODESTO CA</t>
  </si>
  <si>
    <t>CALPINE AMERICAN CG 1,  KING CITY</t>
  </si>
  <si>
    <t>smud</t>
  </si>
  <si>
    <t>CARSON ICE CG, SACRAMENTO, CA</t>
  </si>
  <si>
    <t>CROCKETT COGEN 1, CROCKETT CA</t>
  </si>
  <si>
    <t>GILROY ENERGY CO.- GILROY CA</t>
  </si>
  <si>
    <t>QF COGENERATION (117),  NO, CA</t>
  </si>
  <si>
    <t>PITTSBURG 2- PITTSBURG CA</t>
  </si>
  <si>
    <t>PITTSBURG 1- PITTSBURG CA</t>
  </si>
  <si>
    <t>PITTSBURG 3- PITTSBURG CA</t>
  </si>
  <si>
    <t>PITTSBURG 4- PITTSBURG CA</t>
  </si>
  <si>
    <t>MCCLELLAN CT 1- SACRAMENTO CA</t>
  </si>
  <si>
    <t>sncl</t>
  </si>
  <si>
    <t>SANTA CLARA COGEN 1&amp;2,   S. CLARA CA</t>
  </si>
  <si>
    <t>SCDP FUEL CELL 1,  SANTA CLARA CA</t>
  </si>
  <si>
    <t>HUMBOLDT BAY 2- EUREKA CA</t>
  </si>
  <si>
    <t>HUMBOLDT BAY 1- EUREKA CA</t>
  </si>
  <si>
    <t>HUNTERS POINT 2-SAN FRANCISCO CA</t>
  </si>
  <si>
    <t>HUNTERS POINT 3-SAN FRANCISCO CA</t>
  </si>
  <si>
    <t>WALNUT GT 1- TURLOCK CA</t>
  </si>
  <si>
    <t>WALNUT GT 2- TURLOCK CA</t>
  </si>
  <si>
    <t>GIANERA 1- SANTA CLARA CA</t>
  </si>
  <si>
    <t>GIANERA 2- SANTA CLARA CA</t>
  </si>
  <si>
    <t>MCCLURE 1- MODESTO CA</t>
  </si>
  <si>
    <t>MCCLURE 2- MODESTO CA</t>
  </si>
  <si>
    <t>ncpa</t>
  </si>
  <si>
    <t>ALAMEDA 1&amp;2,  ALAMEDA CA</t>
  </si>
  <si>
    <t>LODI GT1,  LODI CA</t>
  </si>
  <si>
    <t>ROSEVILLE 1&amp;2,   ROSEVILLE CA</t>
  </si>
  <si>
    <t>HERMISTON COGEN, HERMISTON,OR</t>
  </si>
  <si>
    <t>pge</t>
  </si>
  <si>
    <t>COYOTE SPRINGS- HERMISTON OR</t>
  </si>
  <si>
    <t>PGE</t>
  </si>
  <si>
    <t>James River Corp. CG 1- Camas WA</t>
  </si>
  <si>
    <t>PACW</t>
  </si>
  <si>
    <t>pse</t>
  </si>
  <si>
    <t>SUMAS ENERGY- SUMAS WA</t>
  </si>
  <si>
    <t>TENASKA- FERNDALE WA</t>
  </si>
  <si>
    <t>ENCOGEN- BELLINGHAM WA</t>
  </si>
  <si>
    <t>BEAVER 1-6- CLATSKANIE OR</t>
  </si>
  <si>
    <t>bpa</t>
  </si>
  <si>
    <t>JAMES RIVER CG 1, WAUNA OR</t>
  </si>
  <si>
    <t>avista</t>
  </si>
  <si>
    <t>NORTHEAST 1, SPOKANE WA</t>
  </si>
  <si>
    <t>WWPC</t>
  </si>
  <si>
    <t>FREDONIA 1- BURLINGTON WA</t>
  </si>
  <si>
    <t>PSPL</t>
  </si>
  <si>
    <t>FREDONIA 2- BURLINGTON WA</t>
  </si>
  <si>
    <t>spp</t>
  </si>
  <si>
    <t>FT CHURCHILL 2- YERINGTON NV</t>
  </si>
  <si>
    <t>SPP</t>
  </si>
  <si>
    <t>Canada</t>
  </si>
  <si>
    <t>bchy</t>
  </si>
  <si>
    <t>BURRARD THERMAL 1- IOCO BC</t>
  </si>
  <si>
    <t>BCHY</t>
  </si>
  <si>
    <t>BURRARD THERMAL 2- IOCO BC</t>
  </si>
  <si>
    <t>BURRARD THERMAL 3- IOCO BC</t>
  </si>
  <si>
    <t>BURRARD THERMAL 4- IOCO BC</t>
  </si>
  <si>
    <t>calpine</t>
  </si>
  <si>
    <t>BURRARD THERMAL 5- IOCO BC</t>
  </si>
  <si>
    <t>BURRARD THERMAL 6- IOCO BC</t>
  </si>
  <si>
    <t>WEST COAST- TAYLOR BC</t>
  </si>
  <si>
    <t>FREDERICKSON 1- TACOMA WA</t>
  </si>
  <si>
    <t>FREDERICKSON 2- TACOMA WA</t>
  </si>
  <si>
    <t>WHITEHORN 2- CUSTER WA</t>
  </si>
  <si>
    <t>WHITEHORN 3- CUSTER WA</t>
  </si>
  <si>
    <t>FALLON- FALLON NV</t>
  </si>
  <si>
    <t>MARCH POINT 1- ANACORTES WA</t>
  </si>
  <si>
    <t>MARCH POINT 2- ANACORTES WA</t>
  </si>
  <si>
    <t>TRACY 1- SPARKS NV</t>
  </si>
  <si>
    <t>FT CHURCHILL 1- YERINGTON NV</t>
  </si>
  <si>
    <t>RATHDRUM CT # 1- RATHDRUM ID</t>
  </si>
  <si>
    <t>RATHDRUM CT # 2- RATHDRUM ID</t>
  </si>
  <si>
    <t>RUPERT GT 1-2- PRINCE RUPERT BC</t>
  </si>
  <si>
    <t>TRACY 2- SPARKS NV</t>
  </si>
  <si>
    <t>TRACY 3- SPARKS NV</t>
  </si>
  <si>
    <t>WINNEMUCCA- WINNEMUCCA NV</t>
  </si>
  <si>
    <t>TRACY CT 3 &amp; 4- SPARKS NV</t>
  </si>
  <si>
    <t>psco</t>
  </si>
  <si>
    <t>THERMO FT LUPTON 1, GREELEY CO</t>
  </si>
  <si>
    <t>ALAMOSA TERMINAL 1- ALAMOSA CO</t>
  </si>
  <si>
    <t>ALAMOSA TERMINAL 2- ALAMOSA CO</t>
  </si>
  <si>
    <t>COORS BIOTECH COGEN- JOHNSTOWN</t>
  </si>
  <si>
    <t>csu</t>
  </si>
  <si>
    <t>MARTIN DRAKE 4- CO SPGS CO</t>
  </si>
  <si>
    <t>Fort St Vrain CT 1- Platteville</t>
  </si>
  <si>
    <t>BRUSH COGEN PARTNERS- BRUSH CO</t>
  </si>
  <si>
    <t>COLO. POWER PARTNERS #1- BRUSH CO</t>
  </si>
  <si>
    <t>IGNACIO GAS PLANT- IGNACIO CO</t>
  </si>
  <si>
    <t>wpe</t>
  </si>
  <si>
    <t>PUEBLO 6- PUEBLO CO</t>
  </si>
  <si>
    <t>THERMO INDUSTRIES 1, FT LUPTON CO</t>
  </si>
  <si>
    <t>UNIV. CO COGEN- BOULDER CO</t>
  </si>
  <si>
    <t>WATTENBERG FIELD CG- AURORA CO</t>
  </si>
  <si>
    <t>ZUNI 1- DENVER CO</t>
  </si>
  <si>
    <t>GEORGE BIRDSALL 1- CO SPG CO</t>
  </si>
  <si>
    <t>GEORGE BIRDSALL 2- CO SPG CO</t>
  </si>
  <si>
    <t>ZUNI 2- DENVER CO</t>
  </si>
  <si>
    <t>GEORGE BIRDSALL 3- CO SPG CO</t>
  </si>
  <si>
    <t>VALMONT 6- BOULDER CO</t>
  </si>
  <si>
    <t>GREELEY ENERGY FACILITY- GREELEY</t>
  </si>
  <si>
    <t>AMERICAN ATLAS NO.1- RIFLE CO</t>
  </si>
  <si>
    <t>FORT LUPTON 1- FORT LUPTON CO</t>
  </si>
  <si>
    <t>FORT LUPTON 2- FORT LUPTON CO</t>
  </si>
  <si>
    <t>THERMO CARBONIC 1- FORT LUPTON CO</t>
  </si>
  <si>
    <t>FRUITA 1- FRUITA CO</t>
  </si>
  <si>
    <t>BULLOCK 1&amp;2, MONTROSE CO</t>
  </si>
  <si>
    <t>ldwp</t>
  </si>
  <si>
    <t>HARBOR 10- WILMINGTON CA</t>
  </si>
  <si>
    <t>HARBOR 10A- WILMINGTON CA</t>
  </si>
  <si>
    <t>HARBOR 10B- WILMINGTON CA</t>
  </si>
  <si>
    <t>sce</t>
  </si>
  <si>
    <t>WATSON COGEN- CA</t>
  </si>
  <si>
    <t>KERN RIVER COGEN CO.- CA</t>
  </si>
  <si>
    <t>sdge</t>
  </si>
  <si>
    <t>SOUTH BAY 1- CHULA VISTA CA</t>
  </si>
  <si>
    <t>SOUTH BAY 2- CHULA VISTA CA</t>
  </si>
  <si>
    <t>SOUTH BAY 3- CHULA VISTA CA</t>
  </si>
  <si>
    <t>SOUTH BAY 4- CHULA VISTA CA</t>
  </si>
  <si>
    <t>burb</t>
  </si>
  <si>
    <t>MAGNOLIA 2- BURBANK CA</t>
  </si>
  <si>
    <t>anhm</t>
  </si>
  <si>
    <t>ANAHEIM GT1, ANAHEIM CA</t>
  </si>
  <si>
    <t>COGENERATION (64),  CA</t>
  </si>
  <si>
    <t>COGENERATION (7),  CA</t>
  </si>
  <si>
    <t>GL COGEN 1,  ESCONDIDO CA</t>
  </si>
  <si>
    <t>HUNTINGTON BEACH 1- HUNT. BCH CA</t>
  </si>
  <si>
    <t>williams</t>
  </si>
  <si>
    <t>HUNTINGTON BEACH 2- HUNT. BCH CA</t>
  </si>
  <si>
    <t>LONG BEACH CC 8A-D,  LONG BEACH CA</t>
  </si>
  <si>
    <t>LONG BEACH CC 8E,  LONG BEACH CA</t>
  </si>
  <si>
    <t>LONG BEACH CC 9A-C,  LONG BEACH CA</t>
  </si>
  <si>
    <t>LONG BEACH CC 9D,  LONG BEACH CA</t>
  </si>
  <si>
    <t>MANDALAY 1- OXNARD CA</t>
  </si>
  <si>
    <t>MANDALAY 2- OXNARD CA</t>
  </si>
  <si>
    <t xml:space="preserve">NON-UTILITY COGEN,  CA </t>
  </si>
  <si>
    <t>ULTRAMAR 1, LOS ANGELES COUNTY</t>
  </si>
  <si>
    <t>Alamitos 1- Long Beach</t>
  </si>
  <si>
    <t>Alamitos 2- Long Beach</t>
  </si>
  <si>
    <t>ALAMITOS 3- LONG BEACH CA</t>
  </si>
  <si>
    <t>ALAMITOS 4- LONG BEACH CA</t>
  </si>
  <si>
    <t>ALAMITOS 5- LONG BEACH CA</t>
  </si>
  <si>
    <t>ALAMITOS 6- LONG BEACH CA</t>
  </si>
  <si>
    <t>REDONDO BEACH 5- REDONDO BCH CA</t>
  </si>
  <si>
    <t>SCATTERGOOD 3- PLAYA DEL REY CA</t>
  </si>
  <si>
    <t>Highgrove 1- Colton CA</t>
  </si>
  <si>
    <t>Highgrove 2- Colton CA</t>
  </si>
  <si>
    <t>Highgrove 3- Colton CA</t>
  </si>
  <si>
    <t>Highgrove 4- Colton CA</t>
  </si>
  <si>
    <t>ORMOND BEACH 1- OXNARD CA</t>
  </si>
  <si>
    <t>reliant</t>
  </si>
  <si>
    <t>ORMOND BEACH 2- OXNARD CA</t>
  </si>
  <si>
    <t>REDONDO BEACH 7- REDONDO BCH CA</t>
  </si>
  <si>
    <t>REDONDO BEACH 8- REDONDO BCH CA</t>
  </si>
  <si>
    <t>San Bernardino 1 CA- San Bern. CA</t>
  </si>
  <si>
    <t>San Bernardino 2 CA- San Bern. CA</t>
  </si>
  <si>
    <t>COOL WATER CC 3C,  DAGGET CA</t>
  </si>
  <si>
    <t>COOL WATER CC 4A&amp;B,  DAGGET CA</t>
  </si>
  <si>
    <t>COOL WATER CC 4C,  DAGGET CA</t>
  </si>
  <si>
    <t>COOL WATER CC3 A&amp;B ,  DAGGET CA</t>
  </si>
  <si>
    <t>REDONDO BEACH 6- REDONDO BCH CA</t>
  </si>
  <si>
    <t>COOL WATER 1- DAGGET CA</t>
  </si>
  <si>
    <t>COOL WATER 2- DAGGET CA</t>
  </si>
  <si>
    <t>ENCINA 1- CARLSBAD CA</t>
  </si>
  <si>
    <t>dynegy</t>
  </si>
  <si>
    <t>ENCINA 2- CARLSBAD CA</t>
  </si>
  <si>
    <t>ENCINA 3- CARLSBAD CA</t>
  </si>
  <si>
    <t>ENCINA 4- CARLSBAD CA</t>
  </si>
  <si>
    <t>ENCINA 5- CARLSBAD CA</t>
  </si>
  <si>
    <t>ENCINA GT 1- CARLSBAD CA</t>
  </si>
  <si>
    <t>iid</t>
  </si>
  <si>
    <t>EL CENTRO 2- EL CENTRO CA</t>
  </si>
  <si>
    <t>EL CENTRO 2A- EL CENTRO CA</t>
  </si>
  <si>
    <t>EL CENTRO 3- EL CENTRO CA</t>
  </si>
  <si>
    <t>EL CENTRO 4- EL CENTRO CA</t>
  </si>
  <si>
    <t>EL SEGUNDO 1- EL SEGUNDO CA</t>
  </si>
  <si>
    <t>EL SEGUNDO 2- EL SEGUNDO CA</t>
  </si>
  <si>
    <t>EL SEGUNDO 3- EL SEGUNDO CA</t>
  </si>
  <si>
    <t>EL SEGUNDO 4- EL SEGUNDO CA</t>
  </si>
  <si>
    <t>Etiwanda 1- Etiwanda CA</t>
  </si>
  <si>
    <t>Etiwanda 2- Etiwanda CA</t>
  </si>
  <si>
    <t>ETIWANDA 3- ETIWANDA CA</t>
  </si>
  <si>
    <t>ETIWANDA 4- ETIWANDA CA</t>
  </si>
  <si>
    <t>pasa</t>
  </si>
  <si>
    <t>BROADWAY 3- PASADENA CA</t>
  </si>
  <si>
    <t>OLIVE 2- BURBANK CA</t>
  </si>
  <si>
    <t>OLIVE 1- BURBANK CA</t>
  </si>
  <si>
    <t>BROADWAY 1- PASADENA CA</t>
  </si>
  <si>
    <t>BROADWAY 2- PASADENA CA</t>
  </si>
  <si>
    <t>HAYNES 4- LONG BEACH CA</t>
  </si>
  <si>
    <t>OLIVE 3- BURBANK CA</t>
  </si>
  <si>
    <t>TEXACO COGEN- LOS ANGELES CA</t>
  </si>
  <si>
    <t>TEXACO EXPANSION- LOS ANGELES CA</t>
  </si>
  <si>
    <t>AES PLACERITA- CA</t>
  </si>
  <si>
    <t>aes</t>
  </si>
  <si>
    <t>LA CIVIC CENTER- LOS ANGELES CA</t>
  </si>
  <si>
    <t>LAX COGEN- LOS ANGELES CA</t>
  </si>
  <si>
    <t>MAGNOLIA 3- BURBANK CA</t>
  </si>
  <si>
    <t>MAGNOLIA 4- BURBANK CA</t>
  </si>
  <si>
    <t>MAGNOLIA 5- BURBANK CA</t>
  </si>
  <si>
    <t>MIDWAY SUNSET COGEN- CA</t>
  </si>
  <si>
    <t>SYCAMORE COGEN- CA</t>
  </si>
  <si>
    <t>UCLA COGEN- LOS ANGELES CA</t>
  </si>
  <si>
    <t>UNION CARBIDE- LOS ANGELES CA</t>
  </si>
  <si>
    <t>UNOCAL COGEN- LOS ANGELES CA</t>
  </si>
  <si>
    <t>UNOCAL II COGEN- LOS ANGELES CA</t>
  </si>
  <si>
    <t>vern</t>
  </si>
  <si>
    <t>VERNON GT- VERNON CA</t>
  </si>
  <si>
    <t>YUMA COGEN- YUMA AZ</t>
  </si>
  <si>
    <t>HAYNES 3- LONG BEACH CA</t>
  </si>
  <si>
    <t>SCATTERGOOD 1- PLAYA DEL REY CA</t>
  </si>
  <si>
    <t>SCATTERGOOD 2- PLAYA DEL REY CA</t>
  </si>
  <si>
    <t>HUNTINGTON BEACH 5- HUNT. BCH CA</t>
  </si>
  <si>
    <t>glen</t>
  </si>
  <si>
    <t>GRAYSON 1- GLENDALE CA</t>
  </si>
  <si>
    <t>GRAYSON 2- GLENDALE CA</t>
  </si>
  <si>
    <t>YUCCA 1- YUMA AZ</t>
  </si>
  <si>
    <t>GRAYSON 6- GLENDALE CA</t>
  </si>
  <si>
    <t>GRAYSON 4- GLENDALE CA</t>
  </si>
  <si>
    <t>GRAYSON 5- GLENDALE CA</t>
  </si>
  <si>
    <t>GRAYSON 8- GLENDALE CA</t>
  </si>
  <si>
    <t>OLIVE 4- BURBANK CA</t>
  </si>
  <si>
    <t>GRAYSON 3- GLENDALE CA</t>
  </si>
  <si>
    <t>GLENARM 1- PASADENA CA</t>
  </si>
  <si>
    <t>GLENARM 2- PASADENA CA</t>
  </si>
  <si>
    <t>GRAYSON 7- GLENDALE CA</t>
  </si>
  <si>
    <t>HAYNES 6- LONG BEACH CA</t>
  </si>
  <si>
    <t>HAYNES 1- LONG BEACH CA</t>
  </si>
  <si>
    <t>NAVAL STATION GT 1- SAN DIEGO CA</t>
  </si>
  <si>
    <t>HAYNES 2- LONG BEACH CA</t>
  </si>
  <si>
    <t>VALLEY 4- SUN VALLEY CA</t>
  </si>
  <si>
    <t>VALLEY 3- SUN VALLEY CA</t>
  </si>
  <si>
    <t>OLIVE VIEW COGEN- LOS ANGELES CA</t>
  </si>
  <si>
    <t>MISC. SMALL COGEN- LOS ANGELES</t>
  </si>
  <si>
    <t>HAYNES 5- LONG BEACH CA</t>
  </si>
  <si>
    <t>UNION PACIFIC I- LOS ANGELES CA</t>
  </si>
  <si>
    <t>UNION PACIFIC II- LOS ANGELES CA</t>
  </si>
  <si>
    <t>NTC GT 1- SAN DIEGO CA</t>
  </si>
  <si>
    <t>ELLWOOD 1- SANTA BARBARA CA</t>
  </si>
  <si>
    <t>MIRAMAR GT 1(AB)- SAN DIEGO CA</t>
  </si>
  <si>
    <t>NORTH ISLAND GT 1- CORONADO CA</t>
  </si>
  <si>
    <t>NORTH ISLAND GT 2- CORONADO CA</t>
  </si>
  <si>
    <t>KEARNY GT 1- SAN DIEGO CA</t>
  </si>
  <si>
    <t>KEARNY GT 2(ABCD)- SAN DIEGO CA</t>
  </si>
  <si>
    <t>KEARNY GT 3(ABCD)- SAN DIEGO CA</t>
  </si>
  <si>
    <t>EL CAJON GT 1- EL CAJON CA</t>
  </si>
  <si>
    <t>HARBOR 6- WILMINGTON CA</t>
  </si>
  <si>
    <t>HARBOR 7- WILMINGTON CA</t>
  </si>
  <si>
    <t>HARBOR 8- WILMINGTON CA</t>
  </si>
  <si>
    <t>HARBOR 9- WILMINGTON CA</t>
  </si>
  <si>
    <t>ETIWANDA 5- ETIWANDA CA</t>
  </si>
  <si>
    <t>ALAMITOS 7- LONG BEACH CA</t>
  </si>
  <si>
    <t>MORRO BAY 3- MORRO BAY CA</t>
  </si>
  <si>
    <t>MORRO BAY 4- MORRO BAY CA</t>
  </si>
  <si>
    <t>MORRO BAY 1- MORRO BAY CA</t>
  </si>
  <si>
    <t>MORRO BAY 2- MORRO BAY CA</t>
  </si>
  <si>
    <t>Summer Cap</t>
  </si>
  <si>
    <t>Winter Cap</t>
  </si>
  <si>
    <t>&lt;9000</t>
  </si>
  <si>
    <t>9000&lt;&gt;11000</t>
  </si>
  <si>
    <t>&gt;11000</t>
  </si>
  <si>
    <t>Distribution of Plants</t>
  </si>
  <si>
    <t>app</t>
  </si>
  <si>
    <t>Air Liquide</t>
  </si>
  <si>
    <t>BPA</t>
  </si>
  <si>
    <t>API Grain Processors</t>
  </si>
  <si>
    <t>Cobisa-Person</t>
  </si>
  <si>
    <t>Drywood</t>
  </si>
  <si>
    <t>El Dorado Energy</t>
  </si>
  <si>
    <t>Joffre Cogen</t>
  </si>
  <si>
    <t>Manchief</t>
  </si>
  <si>
    <t xml:space="preserve">Medicine Hat </t>
  </si>
  <si>
    <t>Neil Simpson</t>
  </si>
  <si>
    <t>PrimroseWolf Lake</t>
  </si>
  <si>
    <t>Syncrude Aurora</t>
  </si>
  <si>
    <t>cc</t>
  </si>
  <si>
    <t>Mexico</t>
  </si>
  <si>
    <t>Rockies</t>
  </si>
  <si>
    <t>no</t>
  </si>
  <si>
    <t>rm</t>
  </si>
  <si>
    <t>CAN</t>
  </si>
  <si>
    <t>PlantID</t>
  </si>
  <si>
    <t>PlantName</t>
  </si>
  <si>
    <t>Location</t>
  </si>
  <si>
    <t>WSCCRegion</t>
  </si>
  <si>
    <t>City</t>
  </si>
  <si>
    <t>State</t>
  </si>
  <si>
    <t>UnitNumber</t>
  </si>
  <si>
    <t>Expr1007</t>
  </si>
  <si>
    <t>Capacity_Winter</t>
  </si>
  <si>
    <t>Capacity_Summer</t>
  </si>
  <si>
    <t>Fuel_Designation</t>
  </si>
  <si>
    <t>Fuel_Primary</t>
  </si>
  <si>
    <t>HeatRate</t>
  </si>
  <si>
    <t>Expr1013</t>
  </si>
  <si>
    <t>RetirementDate</t>
  </si>
  <si>
    <t>HeatRateComment</t>
  </si>
  <si>
    <t>OnlineDate</t>
  </si>
  <si>
    <t>Status</t>
  </si>
  <si>
    <t>1 Power Plant - Richmond CA</t>
  </si>
  <si>
    <t>USA</t>
  </si>
  <si>
    <t>NP15</t>
  </si>
  <si>
    <t>Not Given</t>
  </si>
  <si>
    <t>CA</t>
  </si>
  <si>
    <t/>
  </si>
  <si>
    <t>Operational</t>
  </si>
  <si>
    <t>Alt</t>
  </si>
  <si>
    <t>UNK</t>
  </si>
  <si>
    <t>1st International Acceptance</t>
  </si>
  <si>
    <t>PNW</t>
  </si>
  <si>
    <t>Green River</t>
  </si>
  <si>
    <t>UT</t>
  </si>
  <si>
    <t>251 Project</t>
  </si>
  <si>
    <t>SP15</t>
  </si>
  <si>
    <t>Tehachapi</t>
  </si>
  <si>
    <t>33 East 85-A</t>
  </si>
  <si>
    <t>33 East 85-B</t>
  </si>
  <si>
    <t>4160 V Cogeneration System</t>
  </si>
  <si>
    <t>San Diego</t>
  </si>
  <si>
    <t>75 St. Waste Water</t>
  </si>
  <si>
    <t>RM</t>
  </si>
  <si>
    <t>CO</t>
  </si>
  <si>
    <t>MTH</t>
  </si>
  <si>
    <t>76 Products Co.</t>
  </si>
  <si>
    <t>Rodeo</t>
  </si>
  <si>
    <t>A B Energy Inc</t>
  </si>
  <si>
    <t>A W Hoch (Del Ranch)</t>
  </si>
  <si>
    <t>Calipatria</t>
  </si>
  <si>
    <t>GEO</t>
  </si>
  <si>
    <t>ACE Cogeneration Plant</t>
  </si>
  <si>
    <t>Trona</t>
  </si>
  <si>
    <t>Coal</t>
  </si>
  <si>
    <t>BIT</t>
  </si>
  <si>
    <t>AES Placerita Incorported</t>
  </si>
  <si>
    <t>Newhall</t>
  </si>
  <si>
    <t>Gas</t>
  </si>
  <si>
    <t>NG</t>
  </si>
  <si>
    <t>Afton Generating Co. L/P</t>
  </si>
  <si>
    <t>Afton</t>
  </si>
  <si>
    <t>WY</t>
  </si>
  <si>
    <t>Agnews Cogeneration Project</t>
  </si>
  <si>
    <t>San Jose</t>
  </si>
  <si>
    <t>Agua Fria</t>
  </si>
  <si>
    <t>DSW</t>
  </si>
  <si>
    <t>Phoenix</t>
  </si>
  <si>
    <t>AZ</t>
  </si>
  <si>
    <t>Aidlin Geothermal Power Plant</t>
  </si>
  <si>
    <t>Cloverdale</t>
  </si>
  <si>
    <t>Alameda Combustion Turbines</t>
  </si>
  <si>
    <t>Alameda</t>
  </si>
  <si>
    <t>Alamitos</t>
  </si>
  <si>
    <t>Long Beach</t>
  </si>
  <si>
    <t>Alamosa</t>
  </si>
  <si>
    <t>Oil</t>
  </si>
  <si>
    <t>FO2</t>
  </si>
  <si>
    <t>Albany Paper Mill</t>
  </si>
  <si>
    <t>Albany</t>
  </si>
  <si>
    <t>OR</t>
  </si>
  <si>
    <t>Aliso Water Management Agency</t>
  </si>
  <si>
    <t>Laguna Niguel</t>
  </si>
  <si>
    <t>Almond</t>
  </si>
  <si>
    <t>Ceres</t>
  </si>
  <si>
    <t>Altamont Cogeneration Corporat</t>
  </si>
  <si>
    <t>Byron</t>
  </si>
  <si>
    <t>Altamont Gas Recovery</t>
  </si>
  <si>
    <t>Livermore</t>
  </si>
  <si>
    <t>Altamont-Midway Limited</t>
  </si>
  <si>
    <t>Alvarado Hydro Facility</t>
  </si>
  <si>
    <t>Amalgamated Sugar- Nampa</t>
  </si>
  <si>
    <t>Nampa</t>
  </si>
  <si>
    <t>ID</t>
  </si>
  <si>
    <t>Amalgamated Sugar-Nyssa</t>
  </si>
  <si>
    <t>Nyssa</t>
  </si>
  <si>
    <t>Amedee Geothermal Venture I</t>
  </si>
  <si>
    <t>Wendel</t>
  </si>
  <si>
    <t>American Atlas 1 Cogeneration</t>
  </si>
  <si>
    <t>Rifle</t>
  </si>
  <si>
    <t>American Canyon Power Plant</t>
  </si>
  <si>
    <t>American Canyon</t>
  </si>
  <si>
    <t>GAS</t>
  </si>
  <si>
    <t>American Power Systems</t>
  </si>
  <si>
    <t>North Palm Springs</t>
  </si>
  <si>
    <t>Amor</t>
  </si>
  <si>
    <t>WA</t>
  </si>
  <si>
    <t>GST</t>
  </si>
  <si>
    <t>Anaheim GT</t>
  </si>
  <si>
    <t>Anaheim</t>
  </si>
  <si>
    <t>Animas</t>
  </si>
  <si>
    <t>Farmington</t>
  </si>
  <si>
    <t>NM</t>
  </si>
  <si>
    <t>Anschutz Ranch East</t>
  </si>
  <si>
    <t>Apache</t>
  </si>
  <si>
    <t>Cochise</t>
  </si>
  <si>
    <t>SUB</t>
  </si>
  <si>
    <t>Arapahoe</t>
  </si>
  <si>
    <t>Denver</t>
  </si>
  <si>
    <t>Arcadian Renewable Power Corpo</t>
  </si>
  <si>
    <t>Tracy</t>
  </si>
  <si>
    <t>Arco Fee A Cogen</t>
  </si>
  <si>
    <t>ZP26</t>
  </si>
  <si>
    <t>Bakersfield</t>
  </si>
  <si>
    <t>Arco Fee B Cogen</t>
  </si>
  <si>
    <t>Arco Fee C Cogen</t>
  </si>
  <si>
    <t>Arco Oxford Cogen</t>
  </si>
  <si>
    <t>Fellows</t>
  </si>
  <si>
    <t>Arco Placerita Cogen</t>
  </si>
  <si>
    <t>ARCO Products Co.</t>
  </si>
  <si>
    <t>Carson</t>
  </si>
  <si>
    <t>ARCO Wilmington Calciner</t>
  </si>
  <si>
    <t>Argus</t>
  </si>
  <si>
    <t>ASARCO Inc - El Paso TX</t>
  </si>
  <si>
    <t>El Paso</t>
  </si>
  <si>
    <t>TX</t>
  </si>
  <si>
    <t>Auberry Energy Inc.</t>
  </si>
  <si>
    <t>Auberry</t>
  </si>
  <si>
    <t>Badger Creek Cogen</t>
  </si>
  <si>
    <t>BAF Energy American I Cogenera</t>
  </si>
  <si>
    <t>King City</t>
  </si>
  <si>
    <t>Barclay Creek Hydroelectric Pr</t>
  </si>
  <si>
    <t>Battle Mountain</t>
  </si>
  <si>
    <t>NV</t>
  </si>
  <si>
    <t>Bayside Cogeneration L/P</t>
  </si>
  <si>
    <t>Bear Canyon</t>
  </si>
  <si>
    <t>Middletown</t>
  </si>
  <si>
    <t>Bear Creek (CA)</t>
  </si>
  <si>
    <t>Shingletown</t>
  </si>
  <si>
    <t>Bear Mountain Cogen</t>
  </si>
  <si>
    <t>Beardsley Power Plant</t>
  </si>
  <si>
    <t>Beaver</t>
  </si>
  <si>
    <t>Beaver Creek</t>
  </si>
  <si>
    <t>Riverton</t>
  </si>
  <si>
    <t>Beowawe Geothermal</t>
  </si>
  <si>
    <t>Beowawe</t>
  </si>
  <si>
    <t>Berg Lumber</t>
  </si>
  <si>
    <t>Lewistown</t>
  </si>
  <si>
    <t>MT</t>
  </si>
  <si>
    <t>BGI</t>
  </si>
  <si>
    <t>PC</t>
  </si>
  <si>
    <t>Big Creek Water Works LTD</t>
  </si>
  <si>
    <t>Hyampom</t>
  </si>
  <si>
    <t>Big Valley Lumber Co.</t>
  </si>
  <si>
    <t>Bieber</t>
  </si>
  <si>
    <t>Bio-Gas No.1</t>
  </si>
  <si>
    <t>Biogen Power Inc</t>
  </si>
  <si>
    <t>Nipton</t>
  </si>
  <si>
    <t>Biola University</t>
  </si>
  <si>
    <t>BKK Landfill Power Plant</t>
  </si>
  <si>
    <t>West Covina</t>
  </si>
  <si>
    <t>Blanco Compressor Station</t>
  </si>
  <si>
    <t>Bloomfield</t>
  </si>
  <si>
    <t>Blue Diamond Growers Cogenerat</t>
  </si>
  <si>
    <t>Sacramento</t>
  </si>
  <si>
    <t>Blundell</t>
  </si>
  <si>
    <t>Boardman (OR)</t>
  </si>
  <si>
    <t>Boardman</t>
  </si>
  <si>
    <t>Bonanza</t>
  </si>
  <si>
    <t>Vernal</t>
  </si>
  <si>
    <t>Bottle Rock</t>
  </si>
  <si>
    <t>Cobb</t>
  </si>
  <si>
    <t>Bountiful</t>
  </si>
  <si>
    <t>Box Canyon (CA)</t>
  </si>
  <si>
    <t>Mount Shasta</t>
  </si>
  <si>
    <t>Brady Power Project</t>
  </si>
  <si>
    <t>Fernley</t>
  </si>
  <si>
    <t>Brea Center</t>
  </si>
  <si>
    <t>Brea</t>
  </si>
  <si>
    <t>Bridger</t>
  </si>
  <si>
    <t>Point Of Rocks</t>
  </si>
  <si>
    <t>Broadway (CA)</t>
  </si>
  <si>
    <t>Pasadena</t>
  </si>
  <si>
    <t>Brunswick (NV)</t>
  </si>
  <si>
    <t>Brush Cogen Project Phase 2</t>
  </si>
  <si>
    <t>Brush</t>
  </si>
  <si>
    <t>Brush Power Project Phase 1</t>
  </si>
  <si>
    <t>Bud L. Bonnett</t>
  </si>
  <si>
    <t>Burlington (CO) GT</t>
  </si>
  <si>
    <t>Burlington (CO) IC</t>
  </si>
  <si>
    <t>Burlington</t>
  </si>
  <si>
    <t>Burney Creek</t>
  </si>
  <si>
    <t>Burney</t>
  </si>
  <si>
    <t>Burney Facility</t>
  </si>
  <si>
    <t>Burney Forest Products</t>
  </si>
  <si>
    <t>Burney Mountain Power</t>
  </si>
  <si>
    <t>Burrill Lumber Co.</t>
  </si>
  <si>
    <t>White City</t>
  </si>
  <si>
    <t>California Institute of Techno</t>
  </si>
  <si>
    <t>Cameo</t>
  </si>
  <si>
    <t>Palisade</t>
  </si>
  <si>
    <t>Campbells Soup (SPA)</t>
  </si>
  <si>
    <t>Canal Creek</t>
  </si>
  <si>
    <t>Cannon Energy Corporation</t>
  </si>
  <si>
    <t>Mojave</t>
  </si>
  <si>
    <t>Canvest Partners I</t>
  </si>
  <si>
    <t>Carbon</t>
  </si>
  <si>
    <t>Castle Gate</t>
  </si>
  <si>
    <t>Cardinal Cogen</t>
  </si>
  <si>
    <t>Stanford</t>
  </si>
  <si>
    <t>Carrisa Plain</t>
  </si>
  <si>
    <t>Carson Cogeneration Co.</t>
  </si>
  <si>
    <t>Carson Ice</t>
  </si>
  <si>
    <t>Carver Greenfield</t>
  </si>
  <si>
    <t>CBS Studios</t>
  </si>
  <si>
    <t>Los Angeles</t>
  </si>
  <si>
    <t>Centaur Generator Facility</t>
  </si>
  <si>
    <t>Ventura</t>
  </si>
  <si>
    <t>Center</t>
  </si>
  <si>
    <t>Central Plant</t>
  </si>
  <si>
    <t>Central Utility Plant (CA)</t>
  </si>
  <si>
    <t>Centralia - TransAlta</t>
  </si>
  <si>
    <t>Centralia</t>
  </si>
  <si>
    <t>Chalk Cliff Cogen</t>
  </si>
  <si>
    <t>Maricopa</t>
  </si>
  <si>
    <t>Cherokee (CO)</t>
  </si>
  <si>
    <t>Chevron USA Accounting Center</t>
  </si>
  <si>
    <t>Chevron/Coalinga 25D</t>
  </si>
  <si>
    <t>Coalinga</t>
  </si>
  <si>
    <t>Chevron/Coalinga 6C</t>
  </si>
  <si>
    <t>Chevron/Cymric 36W</t>
  </si>
  <si>
    <t>Mc Kittrick</t>
  </si>
  <si>
    <t>Chevron/Cymric 3IX</t>
  </si>
  <si>
    <t>Chevron/Cymric 6Z</t>
  </si>
  <si>
    <t>Chevron/Taft 26C</t>
  </si>
  <si>
    <t>Taft</t>
  </si>
  <si>
    <t>Chicago Park - YBR</t>
  </si>
  <si>
    <t>Childrens Hospital</t>
  </si>
  <si>
    <t>Chino Mines Co.</t>
  </si>
  <si>
    <t>Hurley</t>
  </si>
  <si>
    <t>Cholla</t>
  </si>
  <si>
    <t>Joseph City</t>
  </si>
  <si>
    <t xml:space="preserve">Chowchilla </t>
  </si>
  <si>
    <t>Chowchilla</t>
  </si>
  <si>
    <t>Retired</t>
  </si>
  <si>
    <t>CIMCO Nevada</t>
  </si>
  <si>
    <t>Dayton</t>
  </si>
  <si>
    <t>Ciniza Refinery</t>
  </si>
  <si>
    <t>Gallup</t>
  </si>
  <si>
    <t>Civic Center</t>
  </si>
  <si>
    <t>Clark (CO)</t>
  </si>
  <si>
    <t>Canon City</t>
  </si>
  <si>
    <t>Clark (NV)</t>
  </si>
  <si>
    <t>East Las Vegas</t>
  </si>
  <si>
    <t>Clear Lake Hydro Project</t>
  </si>
  <si>
    <t>Co Generation Co.</t>
  </si>
  <si>
    <t>Prairie City</t>
  </si>
  <si>
    <t>Coachella</t>
  </si>
  <si>
    <t>Coalinga Cogeneration Co.</t>
  </si>
  <si>
    <t>Coalinga Cogeneration Facility</t>
  </si>
  <si>
    <t>Coffin Butte</t>
  </si>
  <si>
    <t>Cogen (CA)</t>
  </si>
  <si>
    <t>Co-Gen II</t>
  </si>
  <si>
    <t>Riddle</t>
  </si>
  <si>
    <t>Cogeneration (CA)</t>
  </si>
  <si>
    <t>Cogeneration Plant (CA)</t>
  </si>
  <si>
    <t>Santa Clara</t>
  </si>
  <si>
    <t>CoGeneration Plant (NM)</t>
  </si>
  <si>
    <t>Collins Pine</t>
  </si>
  <si>
    <t>Collins Pine Compny - Project</t>
  </si>
  <si>
    <t>Colstrip</t>
  </si>
  <si>
    <t>Colstrip Energy Limited Partne</t>
  </si>
  <si>
    <t>Comanche (CO)</t>
  </si>
  <si>
    <t>Pueblo</t>
  </si>
  <si>
    <t>Combined Cycle 2 (CA)</t>
  </si>
  <si>
    <t>WH</t>
  </si>
  <si>
    <t>Combined Cycle 3</t>
  </si>
  <si>
    <t>Commerce Refuse To Energy</t>
  </si>
  <si>
    <t>Commerce</t>
  </si>
  <si>
    <t>Container Corp of America</t>
  </si>
  <si>
    <t>Vernon</t>
  </si>
  <si>
    <t>Contra Costa</t>
  </si>
  <si>
    <t>Antioch</t>
  </si>
  <si>
    <t>Contra Costa &amp; Mobile</t>
  </si>
  <si>
    <t>Convair Division</t>
  </si>
  <si>
    <t>Cool Water</t>
  </si>
  <si>
    <t>Copper</t>
  </si>
  <si>
    <t>Copper Dam Plant</t>
  </si>
  <si>
    <t>Hood River</t>
  </si>
  <si>
    <t>Corette</t>
  </si>
  <si>
    <t>Billings</t>
  </si>
  <si>
    <t>Corn Products - Stockton Plant</t>
  </si>
  <si>
    <t>Stockton</t>
  </si>
  <si>
    <t>Corona - OBrien Biogas Incor</t>
  </si>
  <si>
    <t>Corona</t>
  </si>
  <si>
    <t>Corona Cogen</t>
  </si>
  <si>
    <t>Coronado</t>
  </si>
  <si>
    <t>Cosmopolis WA</t>
  </si>
  <si>
    <t>UNKNOWN</t>
  </si>
  <si>
    <t>Coso BLM (East &amp; West)</t>
  </si>
  <si>
    <t>Ridgecrest</t>
  </si>
  <si>
    <t>Coso Navy I</t>
  </si>
  <si>
    <t>Coso Navy II</t>
  </si>
  <si>
    <t>County Line Landfill</t>
  </si>
  <si>
    <t>OT</t>
  </si>
  <si>
    <t>Cove Hydroelectric</t>
  </si>
  <si>
    <t>Montgomery Creek</t>
  </si>
  <si>
    <t>Cowiche</t>
  </si>
  <si>
    <t>Coyote Canyon Steam Plant</t>
  </si>
  <si>
    <t>Irvine</t>
  </si>
  <si>
    <t>Coyote Springs</t>
  </si>
  <si>
    <t>Craig</t>
  </si>
  <si>
    <t>CROCKETT</t>
  </si>
  <si>
    <t>8722 previous value</t>
  </si>
  <si>
    <t>Crystal Mountain</t>
  </si>
  <si>
    <t>CSC Tech Mgmt Group Waste</t>
  </si>
  <si>
    <t>CTF Soledad Prison</t>
  </si>
  <si>
    <t>Soledad</t>
  </si>
  <si>
    <t>CWES Limited</t>
  </si>
  <si>
    <t>Daishowa America Hydroelectric 1</t>
  </si>
  <si>
    <t>Daishowa America Hydroelectric 2</t>
  </si>
  <si>
    <t>DAW Bend Mill</t>
  </si>
  <si>
    <t>Decisions Investments Corp</t>
  </si>
  <si>
    <t>Oracle</t>
  </si>
  <si>
    <t>Delano Energy Co. Incorpor</t>
  </si>
  <si>
    <t>Delano</t>
  </si>
  <si>
    <t>BIO</t>
  </si>
  <si>
    <t>Delta (CO)</t>
  </si>
  <si>
    <t>Delta</t>
  </si>
  <si>
    <t>Desert Peak Power Plant</t>
  </si>
  <si>
    <t>Sparks</t>
  </si>
  <si>
    <t>Dexzel</t>
  </si>
  <si>
    <t>Diablo Canyon</t>
  </si>
  <si>
    <t>Avila Beach</t>
  </si>
  <si>
    <t>Nuke</t>
  </si>
  <si>
    <t>UR</t>
  </si>
  <si>
    <t>Diamond Walnut</t>
  </si>
  <si>
    <t>Dillard Complex</t>
  </si>
  <si>
    <t>Roseburg</t>
  </si>
  <si>
    <t>Dinosaur Point</t>
  </si>
  <si>
    <t>Dinuba Energy Inc</t>
  </si>
  <si>
    <t>Dinuba</t>
  </si>
  <si>
    <t>Division</t>
  </si>
  <si>
    <t>Dixie Valley</t>
  </si>
  <si>
    <t>Fallon</t>
  </si>
  <si>
    <t>Dixie Valley Geothermal</t>
  </si>
  <si>
    <t>Double C</t>
  </si>
  <si>
    <t>Douglas (AZ)</t>
  </si>
  <si>
    <t>Downieville</t>
  </si>
  <si>
    <t>Dragon Trail Gas Processing Pl</t>
  </si>
  <si>
    <t>Drake</t>
  </si>
  <si>
    <t>Colorado Springs</t>
  </si>
  <si>
    <t>Dutch Flat 2</t>
  </si>
  <si>
    <t>Duwamish</t>
  </si>
  <si>
    <t>DYNAMIS COGEN</t>
  </si>
  <si>
    <t>FRESNO</t>
  </si>
  <si>
    <t>E F Oxnard (Oxnard Energy Facility)</t>
  </si>
  <si>
    <t>Oxnard</t>
  </si>
  <si>
    <t>East Third Street Power Plant</t>
  </si>
  <si>
    <t>Pittsburg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</si>
</sst>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14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8"/>
      <name val="Arial"/>
      <family val="2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164" fontId="1" fillId="0" borderId="2" xfId="1" applyNumberFormat="1" applyFont="1" applyFill="1" applyBorder="1" applyAlignment="1">
      <alignment horizontal="right" wrapText="1"/>
    </xf>
    <xf numFmtId="17" fontId="3" fillId="0" borderId="0" xfId="0" applyNumberFormat="1" applyFont="1"/>
    <xf numFmtId="38" fontId="0" fillId="0" borderId="0" xfId="0" applyNumberFormat="1"/>
    <xf numFmtId="38" fontId="0" fillId="0" borderId="3" xfId="0" applyNumberFormat="1" applyBorder="1"/>
    <xf numFmtId="0" fontId="1" fillId="0" borderId="0" xfId="1" applyFont="1" applyFill="1" applyBorder="1" applyAlignment="1">
      <alignment horizontal="left" wrapText="1"/>
    </xf>
    <xf numFmtId="38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2" fillId="0" borderId="0" xfId="0" applyFont="1"/>
    <xf numFmtId="0" fontId="1" fillId="2" borderId="4" xfId="1" applyFont="1" applyFill="1" applyBorder="1" applyAlignment="1">
      <alignment horizontal="center"/>
    </xf>
    <xf numFmtId="164" fontId="1" fillId="0" borderId="5" xfId="1" applyNumberFormat="1" applyFont="1" applyFill="1" applyBorder="1" applyAlignment="1">
      <alignment horizontal="right" wrapText="1"/>
    </xf>
    <xf numFmtId="0" fontId="2" fillId="0" borderId="6" xfId="0" applyFont="1" applyBorder="1" applyAlignment="1">
      <alignment horizontal="right"/>
    </xf>
    <xf numFmtId="0" fontId="2" fillId="0" borderId="6" xfId="0" applyFont="1" applyBorder="1"/>
    <xf numFmtId="0" fontId="0" fillId="0" borderId="0" xfId="0" applyBorder="1"/>
    <xf numFmtId="38" fontId="1" fillId="0" borderId="7" xfId="1" applyNumberFormat="1" applyFont="1" applyFill="1" applyBorder="1" applyAlignment="1">
      <alignment horizontal="right" wrapText="1"/>
    </xf>
    <xf numFmtId="38" fontId="1" fillId="0" borderId="3" xfId="1" applyNumberFormat="1" applyFont="1" applyFill="1" applyBorder="1" applyAlignment="1">
      <alignment horizontal="right" wrapText="1"/>
    </xf>
    <xf numFmtId="0" fontId="5" fillId="0" borderId="0" xfId="1" applyFont="1" applyFill="1" applyBorder="1" applyAlignment="1">
      <alignment horizontal="left" wrapText="1"/>
    </xf>
    <xf numFmtId="0" fontId="5" fillId="0" borderId="8" xfId="1" applyFont="1" applyFill="1" applyBorder="1" applyAlignment="1">
      <alignment horizontal="left" wrapText="1"/>
    </xf>
    <xf numFmtId="0" fontId="6" fillId="2" borderId="0" xfId="0" applyFont="1" applyFill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2" xfId="0" applyBorder="1"/>
    <xf numFmtId="0" fontId="1" fillId="0" borderId="0" xfId="1" applyFont="1" applyFill="1" applyBorder="1" applyAlignment="1">
      <alignment horizontal="right" wrapText="1"/>
    </xf>
    <xf numFmtId="1" fontId="0" fillId="0" borderId="2" xfId="0" applyNumberFormat="1" applyBorder="1"/>
    <xf numFmtId="164" fontId="1" fillId="0" borderId="0" xfId="1" applyNumberFormat="1" applyFont="1" applyFill="1" applyBorder="1" applyAlignment="1">
      <alignment horizontal="right" wrapText="1"/>
    </xf>
    <xf numFmtId="14" fontId="0" fillId="0" borderId="5" xfId="0" applyNumberFormat="1" applyBorder="1"/>
    <xf numFmtId="1" fontId="0" fillId="0" borderId="0" xfId="0" applyNumberFormat="1" applyBorder="1"/>
    <xf numFmtId="14" fontId="0" fillId="0" borderId="0" xfId="0" applyNumberFormat="1" applyBorder="1"/>
    <xf numFmtId="0" fontId="7" fillId="0" borderId="0" xfId="0" applyFont="1"/>
    <xf numFmtId="38" fontId="0" fillId="0" borderId="0" xfId="0" applyNumberFormat="1" applyBorder="1"/>
    <xf numFmtId="0" fontId="0" fillId="0" borderId="9" xfId="0" applyBorder="1"/>
    <xf numFmtId="14" fontId="0" fillId="0" borderId="9" xfId="0" applyNumberFormat="1" applyBorder="1"/>
    <xf numFmtId="1" fontId="0" fillId="0" borderId="9" xfId="0" applyNumberFormat="1" applyBorder="1"/>
    <xf numFmtId="0" fontId="0" fillId="0" borderId="0" xfId="0" applyFill="1" applyBorder="1"/>
    <xf numFmtId="0" fontId="0" fillId="3" borderId="0" xfId="0" applyFill="1"/>
    <xf numFmtId="1" fontId="0" fillId="3" borderId="0" xfId="0" applyNumberFormat="1" applyFill="1"/>
    <xf numFmtId="0" fontId="0" fillId="0" borderId="10" xfId="0" applyBorder="1"/>
    <xf numFmtId="0" fontId="0" fillId="0" borderId="11" xfId="0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0" fillId="4" borderId="14" xfId="0" applyFont="1" applyFill="1" applyBorder="1"/>
    <xf numFmtId="0" fontId="10" fillId="4" borderId="15" xfId="0" applyFont="1" applyFill="1" applyBorder="1"/>
    <xf numFmtId="0" fontId="10" fillId="4" borderId="16" xfId="0" applyFont="1" applyFill="1" applyBorder="1"/>
    <xf numFmtId="1" fontId="0" fillId="0" borderId="10" xfId="0" applyNumberFormat="1" applyBorder="1"/>
    <xf numFmtId="1" fontId="0" fillId="0" borderId="11" xfId="0" applyNumberFormat="1" applyBorder="1"/>
    <xf numFmtId="0" fontId="10" fillId="4" borderId="17" xfId="0" applyFont="1" applyFill="1" applyBorder="1"/>
    <xf numFmtId="0" fontId="0" fillId="0" borderId="18" xfId="0" applyBorder="1"/>
    <xf numFmtId="1" fontId="0" fillId="0" borderId="19" xfId="0" applyNumberFormat="1" applyBorder="1"/>
    <xf numFmtId="1" fontId="0" fillId="4" borderId="0" xfId="0" applyNumberFormat="1" applyFill="1"/>
    <xf numFmtId="0" fontId="0" fillId="4" borderId="0" xfId="0" applyFill="1"/>
    <xf numFmtId="10" fontId="0" fillId="0" borderId="0" xfId="0" applyNumberFormat="1" applyBorder="1"/>
    <xf numFmtId="10" fontId="0" fillId="0" borderId="10" xfId="0" applyNumberFormat="1" applyBorder="1"/>
    <xf numFmtId="10" fontId="0" fillId="0" borderId="9" xfId="0" applyNumberFormat="1" applyBorder="1"/>
    <xf numFmtId="10" fontId="0" fillId="0" borderId="11" xfId="0" applyNumberFormat="1" applyBorder="1"/>
    <xf numFmtId="9" fontId="0" fillId="0" borderId="0" xfId="0" applyNumberFormat="1"/>
    <xf numFmtId="0" fontId="11" fillId="0" borderId="0" xfId="0" applyFont="1" applyBorder="1"/>
    <xf numFmtId="0" fontId="0" fillId="0" borderId="10" xfId="0" applyFill="1" applyBorder="1"/>
    <xf numFmtId="0" fontId="0" fillId="0" borderId="9" xfId="0" applyFill="1" applyBorder="1"/>
    <xf numFmtId="0" fontId="0" fillId="0" borderId="11" xfId="0" applyFill="1" applyBorder="1"/>
    <xf numFmtId="0" fontId="0" fillId="2" borderId="13" xfId="0" applyFill="1" applyBorder="1" applyAlignment="1">
      <alignment horizontal="left"/>
    </xf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0" fontId="0" fillId="0" borderId="23" xfId="0" applyBorder="1"/>
    <xf numFmtId="0" fontId="0" fillId="2" borderId="24" xfId="0" applyFill="1" applyBorder="1" applyAlignment="1">
      <alignment horizontal="center"/>
    </xf>
    <xf numFmtId="1" fontId="0" fillId="5" borderId="24" xfId="0" applyNumberFormat="1" applyFill="1" applyBorder="1"/>
    <xf numFmtId="0" fontId="0" fillId="0" borderId="25" xfId="0" applyBorder="1"/>
    <xf numFmtId="0" fontId="10" fillId="4" borderId="20" xfId="0" applyFont="1" applyFill="1" applyBorder="1"/>
    <xf numFmtId="10" fontId="0" fillId="0" borderId="21" xfId="0" applyNumberFormat="1" applyBorder="1"/>
    <xf numFmtId="10" fontId="0" fillId="0" borderId="12" xfId="0" applyNumberFormat="1" applyFill="1" applyBorder="1"/>
    <xf numFmtId="10" fontId="0" fillId="0" borderId="22" xfId="0" applyNumberFormat="1" applyBorder="1"/>
    <xf numFmtId="10" fontId="0" fillId="5" borderId="22" xfId="0" applyNumberFormat="1" applyFill="1" applyBorder="1"/>
    <xf numFmtId="0" fontId="0" fillId="0" borderId="21" xfId="0" applyBorder="1"/>
    <xf numFmtId="0" fontId="0" fillId="0" borderId="24" xfId="0" applyBorder="1"/>
    <xf numFmtId="0" fontId="10" fillId="4" borderId="26" xfId="0" applyFont="1" applyFill="1" applyBorder="1"/>
    <xf numFmtId="38" fontId="4" fillId="0" borderId="10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17" fontId="3" fillId="0" borderId="10" xfId="0" applyNumberFormat="1" applyFont="1" applyBorder="1"/>
    <xf numFmtId="38" fontId="0" fillId="0" borderId="10" xfId="0" applyNumberFormat="1" applyBorder="1"/>
    <xf numFmtId="38" fontId="0" fillId="0" borderId="27" xfId="0" applyNumberFormat="1" applyBorder="1"/>
    <xf numFmtId="38" fontId="1" fillId="0" borderId="27" xfId="1" applyNumberFormat="1" applyFont="1" applyFill="1" applyBorder="1" applyAlignment="1">
      <alignment horizontal="right" wrapText="1"/>
    </xf>
    <xf numFmtId="0" fontId="6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Year on Year Efficiency Gains</a:t>
            </a:r>
          </a:p>
        </c:rich>
      </c:tx>
      <c:layout>
        <c:manualLayout>
          <c:xMode val="edge"/>
          <c:yMode val="edge"/>
          <c:x val="0.3940066592674805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4827968923418"/>
          <c:y val="0.11256117455138662"/>
          <c:w val="0.88235294117647056"/>
          <c:h val="0.73409461663947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Total!$A$8</c:f>
              <c:strCache>
                <c:ptCount val="1"/>
                <c:pt idx="0">
                  <c:v>Wind/Others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Total!$B$7:$AW$7</c:f>
              <c:numCache>
                <c:formatCode>mmm\-yy</c:formatCode>
                <c:ptCount val="4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</c:numCache>
            </c:numRef>
          </c:cat>
          <c:val>
            <c:numRef>
              <c:f>Total!$B$8:$AW$8</c:f>
              <c:numCache>
                <c:formatCode>#,##0_);[Red]\(#,##0\)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335.99999999999994</c:v>
                </c:pt>
                <c:pt idx="5">
                  <c:v>335.99999999999994</c:v>
                </c:pt>
                <c:pt idx="6">
                  <c:v>1056</c:v>
                </c:pt>
                <c:pt idx="7">
                  <c:v>1056</c:v>
                </c:pt>
                <c:pt idx="8">
                  <c:v>1920</c:v>
                </c:pt>
                <c:pt idx="9">
                  <c:v>6816</c:v>
                </c:pt>
                <c:pt idx="10">
                  <c:v>9672</c:v>
                </c:pt>
                <c:pt idx="11">
                  <c:v>13047.36</c:v>
                </c:pt>
                <c:pt idx="12">
                  <c:v>35511.360000000001</c:v>
                </c:pt>
                <c:pt idx="13">
                  <c:v>39015.360000000001</c:v>
                </c:pt>
                <c:pt idx="14">
                  <c:v>39015.360000000001</c:v>
                </c:pt>
                <c:pt idx="15">
                  <c:v>39015.360000000001</c:v>
                </c:pt>
                <c:pt idx="16">
                  <c:v>38679.360000000001</c:v>
                </c:pt>
                <c:pt idx="17">
                  <c:v>38748.959999999999</c:v>
                </c:pt>
                <c:pt idx="18">
                  <c:v>45180.959999999999</c:v>
                </c:pt>
                <c:pt idx="19">
                  <c:v>45180.959999999999</c:v>
                </c:pt>
                <c:pt idx="20">
                  <c:v>53220.959999999999</c:v>
                </c:pt>
                <c:pt idx="21">
                  <c:v>48324.959999999999</c:v>
                </c:pt>
                <c:pt idx="22">
                  <c:v>48924.959999999999</c:v>
                </c:pt>
                <c:pt idx="23">
                  <c:v>45549.599999999999</c:v>
                </c:pt>
                <c:pt idx="24">
                  <c:v>23085.599999999999</c:v>
                </c:pt>
                <c:pt idx="25">
                  <c:v>19581.599999999999</c:v>
                </c:pt>
                <c:pt idx="26">
                  <c:v>19581.599999999999</c:v>
                </c:pt>
                <c:pt idx="27">
                  <c:v>19581.599999999999</c:v>
                </c:pt>
                <c:pt idx="28">
                  <c:v>19581.599999999999</c:v>
                </c:pt>
                <c:pt idx="29">
                  <c:v>19512</c:v>
                </c:pt>
                <c:pt idx="30">
                  <c:v>12360</c:v>
                </c:pt>
                <c:pt idx="31">
                  <c:v>12360</c:v>
                </c:pt>
                <c:pt idx="32">
                  <c:v>3456</c:v>
                </c:pt>
                <c:pt idx="33">
                  <c:v>3456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A-4AD5-BC92-C0533CDAD0CD}"/>
            </c:ext>
          </c:extLst>
        </c:ser>
        <c:ser>
          <c:idx val="1"/>
          <c:order val="1"/>
          <c:tx>
            <c:strRef>
              <c:f>Total!$A$9</c:f>
              <c:strCache>
                <c:ptCount val="1"/>
                <c:pt idx="0">
                  <c:v>Baseload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Total!$B$7:$AW$7</c:f>
              <c:numCache>
                <c:formatCode>mmm\-yy</c:formatCode>
                <c:ptCount val="4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</c:numCache>
            </c:numRef>
          </c:cat>
          <c:val>
            <c:numRef>
              <c:f>Total!$B$9:$AW$9</c:f>
              <c:numCache>
                <c:formatCode>#,##0_);[Red]\(#,##0\)</c:formatCode>
                <c:ptCount val="48"/>
                <c:pt idx="0">
                  <c:v>0</c:v>
                </c:pt>
                <c:pt idx="1">
                  <c:v>8623.44</c:v>
                </c:pt>
                <c:pt idx="2">
                  <c:v>8623.44</c:v>
                </c:pt>
                <c:pt idx="3">
                  <c:v>9855.36</c:v>
                </c:pt>
                <c:pt idx="4">
                  <c:v>9855.36</c:v>
                </c:pt>
                <c:pt idx="5">
                  <c:v>9855.36</c:v>
                </c:pt>
                <c:pt idx="6">
                  <c:v>84545.140319999991</c:v>
                </c:pt>
                <c:pt idx="7">
                  <c:v>162042.25391999999</c:v>
                </c:pt>
                <c:pt idx="8">
                  <c:v>190864.93391999998</c:v>
                </c:pt>
                <c:pt idx="9">
                  <c:v>210477.56250239999</c:v>
                </c:pt>
                <c:pt idx="10">
                  <c:v>210477.56250239999</c:v>
                </c:pt>
                <c:pt idx="11">
                  <c:v>224964.94170240001</c:v>
                </c:pt>
                <c:pt idx="12">
                  <c:v>230188.28250240002</c:v>
                </c:pt>
                <c:pt idx="13">
                  <c:v>221564.84250240002</c:v>
                </c:pt>
                <c:pt idx="14">
                  <c:v>221564.84250240002</c:v>
                </c:pt>
                <c:pt idx="15">
                  <c:v>220332.92250240003</c:v>
                </c:pt>
                <c:pt idx="16">
                  <c:v>262710.97050240001</c:v>
                </c:pt>
                <c:pt idx="17">
                  <c:v>262710.97050240001</c:v>
                </c:pt>
                <c:pt idx="18">
                  <c:v>293538.35816640005</c:v>
                </c:pt>
                <c:pt idx="19">
                  <c:v>352835.06869440002</c:v>
                </c:pt>
                <c:pt idx="20">
                  <c:v>360654.61717439996</c:v>
                </c:pt>
                <c:pt idx="21">
                  <c:v>352178.545392</c:v>
                </c:pt>
                <c:pt idx="22">
                  <c:v>380463.4285920001</c:v>
                </c:pt>
                <c:pt idx="23">
                  <c:v>370410.96139200003</c:v>
                </c:pt>
                <c:pt idx="24">
                  <c:v>365187.62059200002</c:v>
                </c:pt>
                <c:pt idx="25">
                  <c:v>417320.775792</c:v>
                </c:pt>
                <c:pt idx="26">
                  <c:v>417320.775792</c:v>
                </c:pt>
                <c:pt idx="27">
                  <c:v>501771.01579200005</c:v>
                </c:pt>
                <c:pt idx="28">
                  <c:v>516486.08779200009</c:v>
                </c:pt>
                <c:pt idx="29">
                  <c:v>576037.52539200021</c:v>
                </c:pt>
                <c:pt idx="30">
                  <c:v>715730.60102399997</c:v>
                </c:pt>
                <c:pt idx="31">
                  <c:v>650456.104896</c:v>
                </c:pt>
                <c:pt idx="32">
                  <c:v>659496.443616</c:v>
                </c:pt>
                <c:pt idx="33">
                  <c:v>651316.49481599999</c:v>
                </c:pt>
                <c:pt idx="34">
                  <c:v>683242.33881600003</c:v>
                </c:pt>
                <c:pt idx="35">
                  <c:v>705314.94681600004</c:v>
                </c:pt>
                <c:pt idx="36">
                  <c:v>705314.94681600004</c:v>
                </c:pt>
                <c:pt idx="37">
                  <c:v>686103.791616</c:v>
                </c:pt>
                <c:pt idx="38">
                  <c:v>686103.791616</c:v>
                </c:pt>
                <c:pt idx="39">
                  <c:v>601653.55161600001</c:v>
                </c:pt>
                <c:pt idx="40">
                  <c:v>544560.43161600013</c:v>
                </c:pt>
                <c:pt idx="41">
                  <c:v>485008.99401600007</c:v>
                </c:pt>
                <c:pt idx="42">
                  <c:v>239798.75039999999</c:v>
                </c:pt>
                <c:pt idx="43">
                  <c:v>168279.42239999998</c:v>
                </c:pt>
                <c:pt idx="44">
                  <c:v>122596.85519999999</c:v>
                </c:pt>
                <c:pt idx="45">
                  <c:v>119640.2472</c:v>
                </c:pt>
                <c:pt idx="46">
                  <c:v>59429.51999999999</c:v>
                </c:pt>
                <c:pt idx="47">
                  <c:v>32921.999999999993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A-4AD5-BC92-C0533CDAD0CD}"/>
            </c:ext>
          </c:extLst>
        </c:ser>
        <c:ser>
          <c:idx val="2"/>
          <c:order val="2"/>
          <c:tx>
            <c:strRef>
              <c:f>Total!$A$10</c:f>
              <c:strCache>
                <c:ptCount val="1"/>
                <c:pt idx="0">
                  <c:v>Peakers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Total!$B$7:$AW$7</c:f>
              <c:numCache>
                <c:formatCode>mmm\-yy</c:formatCode>
                <c:ptCount val="48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</c:numCache>
            </c:numRef>
          </c:cat>
          <c:val>
            <c:numRef>
              <c:f>Total!$B$10:$AW$10</c:f>
              <c:numCache>
                <c:formatCode>#,##0_);[Red]\(#,##0\)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22.176000000000052</c:v>
                </c:pt>
                <c:pt idx="4">
                  <c:v>66.14899200000005</c:v>
                </c:pt>
                <c:pt idx="5">
                  <c:v>195.17299200000036</c:v>
                </c:pt>
                <c:pt idx="6">
                  <c:v>291.94099200000056</c:v>
                </c:pt>
                <c:pt idx="7">
                  <c:v>574.1809920000012</c:v>
                </c:pt>
                <c:pt idx="8">
                  <c:v>1033.6273920000024</c:v>
                </c:pt>
                <c:pt idx="9">
                  <c:v>1441.8875520000033</c:v>
                </c:pt>
                <c:pt idx="10">
                  <c:v>1647.0155520000039</c:v>
                </c:pt>
                <c:pt idx="11">
                  <c:v>1781.2751040000039</c:v>
                </c:pt>
                <c:pt idx="12">
                  <c:v>2158.2133440000043</c:v>
                </c:pt>
                <c:pt idx="13">
                  <c:v>2219.7013440000042</c:v>
                </c:pt>
                <c:pt idx="14">
                  <c:v>2246.9173440000045</c:v>
                </c:pt>
                <c:pt idx="15">
                  <c:v>2224.7413440000046</c:v>
                </c:pt>
                <c:pt idx="16">
                  <c:v>2188.3283520000045</c:v>
                </c:pt>
                <c:pt idx="17">
                  <c:v>2059.3043520000042</c:v>
                </c:pt>
                <c:pt idx="18">
                  <c:v>3517.5779520000051</c:v>
                </c:pt>
                <c:pt idx="19">
                  <c:v>3339.9011520000045</c:v>
                </c:pt>
                <c:pt idx="20">
                  <c:v>2910.6947520000022</c:v>
                </c:pt>
                <c:pt idx="21">
                  <c:v>2502.434592000001</c:v>
                </c:pt>
                <c:pt idx="22">
                  <c:v>2297.3065920000004</c:v>
                </c:pt>
                <c:pt idx="23">
                  <c:v>2163.0470400000004</c:v>
                </c:pt>
                <c:pt idx="24">
                  <c:v>1786.1088000000004</c:v>
                </c:pt>
                <c:pt idx="25">
                  <c:v>1724.6208000000004</c:v>
                </c:pt>
                <c:pt idx="26">
                  <c:v>1697.4048000000003</c:v>
                </c:pt>
                <c:pt idx="27">
                  <c:v>1697.4048000000003</c:v>
                </c:pt>
                <c:pt idx="28">
                  <c:v>1689.8448000000003</c:v>
                </c:pt>
                <c:pt idx="29">
                  <c:v>1689.8448000000003</c:v>
                </c:pt>
                <c:pt idx="30">
                  <c:v>134.80319999999989</c:v>
                </c:pt>
                <c:pt idx="31">
                  <c:v>30.240000000000069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A-4AD5-BC92-C0533CDA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387536"/>
        <c:axId val="1"/>
      </c:barChart>
      <c:dateAx>
        <c:axId val="950387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06688417618270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38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53385127635962"/>
          <c:y val="0.9559543230016313"/>
          <c:w val="0.2563817980022197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1209766925645E-2"/>
          <c:y val="3.4257748776508973E-2"/>
          <c:w val="0.90899001109877908"/>
          <c:h val="0.85318107667210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Total!$A$17</c:f>
              <c:strCache>
                <c:ptCount val="1"/>
                <c:pt idx="0">
                  <c:v>Wind/Others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Total!$B$16:$Q$16</c:f>
              <c:strCache>
                <c:ptCount val="16"/>
                <c:pt idx="0">
                  <c:v>Q1 01</c:v>
                </c:pt>
                <c:pt idx="1">
                  <c:v>Q2 01</c:v>
                </c:pt>
                <c:pt idx="2">
                  <c:v>Q3 01</c:v>
                </c:pt>
                <c:pt idx="3">
                  <c:v>Q4 01</c:v>
                </c:pt>
                <c:pt idx="4">
                  <c:v>Q1 02</c:v>
                </c:pt>
                <c:pt idx="5">
                  <c:v>Q2 02</c:v>
                </c:pt>
                <c:pt idx="6">
                  <c:v>Q3 02</c:v>
                </c:pt>
                <c:pt idx="7">
                  <c:v>Q4 02</c:v>
                </c:pt>
                <c:pt idx="8">
                  <c:v>Q1 03</c:v>
                </c:pt>
                <c:pt idx="9">
                  <c:v>Q2 03</c:v>
                </c:pt>
                <c:pt idx="10">
                  <c:v>Q3 03</c:v>
                </c:pt>
                <c:pt idx="11">
                  <c:v>Q4 03</c:v>
                </c:pt>
                <c:pt idx="12">
                  <c:v>Q1 04</c:v>
                </c:pt>
                <c:pt idx="13">
                  <c:v>Q2 04</c:v>
                </c:pt>
                <c:pt idx="14">
                  <c:v>Q3 04</c:v>
                </c:pt>
                <c:pt idx="15">
                  <c:v>Q4 04</c:v>
                </c:pt>
              </c:strCache>
            </c:strRef>
          </c:cat>
          <c:val>
            <c:numRef>
              <c:f>Total!$B$17:$Q$17</c:f>
              <c:numCache>
                <c:formatCode>#,##0_);[Red]\(#,##0\)</c:formatCode>
                <c:ptCount val="16"/>
                <c:pt idx="0">
                  <c:v>0</c:v>
                </c:pt>
                <c:pt idx="1">
                  <c:v>223.99999999999997</c:v>
                </c:pt>
                <c:pt idx="2">
                  <c:v>1344</c:v>
                </c:pt>
                <c:pt idx="3">
                  <c:v>9845.1200000000008</c:v>
                </c:pt>
                <c:pt idx="4">
                  <c:v>37847.360000000001</c:v>
                </c:pt>
                <c:pt idx="5">
                  <c:v>38814.559999999998</c:v>
                </c:pt>
                <c:pt idx="6">
                  <c:v>47860.959999999999</c:v>
                </c:pt>
                <c:pt idx="7">
                  <c:v>47599.839999999997</c:v>
                </c:pt>
                <c:pt idx="8">
                  <c:v>20749.599999999999</c:v>
                </c:pt>
                <c:pt idx="9">
                  <c:v>19558.399999999998</c:v>
                </c:pt>
                <c:pt idx="10">
                  <c:v>9392</c:v>
                </c:pt>
                <c:pt idx="11">
                  <c:v>1152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3-4AE1-902A-C281A91FA946}"/>
            </c:ext>
          </c:extLst>
        </c:ser>
        <c:ser>
          <c:idx val="1"/>
          <c:order val="1"/>
          <c:tx>
            <c:strRef>
              <c:f>Total!$A$18</c:f>
              <c:strCache>
                <c:ptCount val="1"/>
                <c:pt idx="0">
                  <c:v>Baseload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Total!$B$16:$Q$16</c:f>
              <c:strCache>
                <c:ptCount val="16"/>
                <c:pt idx="0">
                  <c:v>Q1 01</c:v>
                </c:pt>
                <c:pt idx="1">
                  <c:v>Q2 01</c:v>
                </c:pt>
                <c:pt idx="2">
                  <c:v>Q3 01</c:v>
                </c:pt>
                <c:pt idx="3">
                  <c:v>Q4 01</c:v>
                </c:pt>
                <c:pt idx="4">
                  <c:v>Q1 02</c:v>
                </c:pt>
                <c:pt idx="5">
                  <c:v>Q2 02</c:v>
                </c:pt>
                <c:pt idx="6">
                  <c:v>Q3 02</c:v>
                </c:pt>
                <c:pt idx="7">
                  <c:v>Q4 02</c:v>
                </c:pt>
                <c:pt idx="8">
                  <c:v>Q1 03</c:v>
                </c:pt>
                <c:pt idx="9">
                  <c:v>Q2 03</c:v>
                </c:pt>
                <c:pt idx="10">
                  <c:v>Q3 03</c:v>
                </c:pt>
                <c:pt idx="11">
                  <c:v>Q4 03</c:v>
                </c:pt>
                <c:pt idx="12">
                  <c:v>Q1 04</c:v>
                </c:pt>
                <c:pt idx="13">
                  <c:v>Q2 04</c:v>
                </c:pt>
                <c:pt idx="14">
                  <c:v>Q3 04</c:v>
                </c:pt>
                <c:pt idx="15">
                  <c:v>Q4 04</c:v>
                </c:pt>
              </c:strCache>
            </c:strRef>
          </c:cat>
          <c:val>
            <c:numRef>
              <c:f>Total!$B$18:$Q$18</c:f>
              <c:numCache>
                <c:formatCode>#,##0_);[Red]\(#,##0\)</c:formatCode>
                <c:ptCount val="16"/>
                <c:pt idx="0">
                  <c:v>5748.96</c:v>
                </c:pt>
                <c:pt idx="1">
                  <c:v>9855.36</c:v>
                </c:pt>
                <c:pt idx="2">
                  <c:v>145817.44271999999</c:v>
                </c:pt>
                <c:pt idx="3">
                  <c:v>215306.6889024</c:v>
                </c:pt>
                <c:pt idx="4">
                  <c:v>224439.32250240003</c:v>
                </c:pt>
                <c:pt idx="5">
                  <c:v>248584.95450240001</c:v>
                </c:pt>
                <c:pt idx="6">
                  <c:v>335676.01467840001</c:v>
                </c:pt>
                <c:pt idx="7">
                  <c:v>367684.31179200002</c:v>
                </c:pt>
                <c:pt idx="8">
                  <c:v>399943.05739200005</c:v>
                </c:pt>
                <c:pt idx="9">
                  <c:v>531431.54299200012</c:v>
                </c:pt>
                <c:pt idx="10">
                  <c:v>675227.71651200007</c:v>
                </c:pt>
                <c:pt idx="11">
                  <c:v>679957.92681600002</c:v>
                </c:pt>
                <c:pt idx="12">
                  <c:v>692507.51001600001</c:v>
                </c:pt>
                <c:pt idx="13">
                  <c:v>543740.99241600011</c:v>
                </c:pt>
                <c:pt idx="14">
                  <c:v>297695.72227200004</c:v>
                </c:pt>
                <c:pt idx="15">
                  <c:v>70663.922399999996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3-4AE1-902A-C281A91FA946}"/>
            </c:ext>
          </c:extLst>
        </c:ser>
        <c:ser>
          <c:idx val="2"/>
          <c:order val="2"/>
          <c:tx>
            <c:strRef>
              <c:f>Total!$A$19</c:f>
              <c:strCache>
                <c:ptCount val="1"/>
                <c:pt idx="0">
                  <c:v>Peakers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Total!$B$16:$Q$16</c:f>
              <c:strCache>
                <c:ptCount val="16"/>
                <c:pt idx="0">
                  <c:v>Q1 01</c:v>
                </c:pt>
                <c:pt idx="1">
                  <c:v>Q2 01</c:v>
                </c:pt>
                <c:pt idx="2">
                  <c:v>Q3 01</c:v>
                </c:pt>
                <c:pt idx="3">
                  <c:v>Q4 01</c:v>
                </c:pt>
                <c:pt idx="4">
                  <c:v>Q1 02</c:v>
                </c:pt>
                <c:pt idx="5">
                  <c:v>Q2 02</c:v>
                </c:pt>
                <c:pt idx="6">
                  <c:v>Q3 02</c:v>
                </c:pt>
                <c:pt idx="7">
                  <c:v>Q4 02</c:v>
                </c:pt>
                <c:pt idx="8">
                  <c:v>Q1 03</c:v>
                </c:pt>
                <c:pt idx="9">
                  <c:v>Q2 03</c:v>
                </c:pt>
                <c:pt idx="10">
                  <c:v>Q3 03</c:v>
                </c:pt>
                <c:pt idx="11">
                  <c:v>Q4 03</c:v>
                </c:pt>
                <c:pt idx="12">
                  <c:v>Q1 04</c:v>
                </c:pt>
                <c:pt idx="13">
                  <c:v>Q2 04</c:v>
                </c:pt>
                <c:pt idx="14">
                  <c:v>Q3 04</c:v>
                </c:pt>
                <c:pt idx="15">
                  <c:v>Q4 04</c:v>
                </c:pt>
              </c:strCache>
            </c:strRef>
          </c:cat>
          <c:val>
            <c:numRef>
              <c:f>Total!$B$19:$Q$19</c:f>
              <c:numCache>
                <c:formatCode>#,##0_);[Red]\(#,##0\)</c:formatCode>
                <c:ptCount val="16"/>
                <c:pt idx="0">
                  <c:v>0</c:v>
                </c:pt>
                <c:pt idx="1">
                  <c:v>94.499328000000148</c:v>
                </c:pt>
                <c:pt idx="2">
                  <c:v>633.24979200000132</c:v>
                </c:pt>
                <c:pt idx="3">
                  <c:v>1623.3927360000037</c:v>
                </c:pt>
                <c:pt idx="4">
                  <c:v>2208.2773440000042</c:v>
                </c:pt>
                <c:pt idx="5">
                  <c:v>2157.4580160000046</c:v>
                </c:pt>
                <c:pt idx="6">
                  <c:v>3256.0579520000042</c:v>
                </c:pt>
                <c:pt idx="7">
                  <c:v>2320.9294080000004</c:v>
                </c:pt>
                <c:pt idx="8">
                  <c:v>1736.0448000000004</c:v>
                </c:pt>
                <c:pt idx="9">
                  <c:v>1692.3648000000003</c:v>
                </c:pt>
                <c:pt idx="10">
                  <c:v>55.014399999999988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3-4AE1-902A-C281A91F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389392"/>
        <c:axId val="1"/>
      </c:barChart>
      <c:catAx>
        <c:axId val="95038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0389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21531631520535"/>
          <c:y val="0.9559543230016313"/>
          <c:w val="0.2563817980022197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F67A36B-0F1E-DA20-7F07-B78AADE293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E94EF2E-629D-BA36-E428-A0B7AE3891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1332"/>
  <sheetViews>
    <sheetView topLeftCell="A375" workbookViewId="0">
      <selection activeCell="B1322" sqref="B1322"/>
    </sheetView>
  </sheetViews>
  <sheetFormatPr defaultRowHeight="12" customHeight="1" x14ac:dyDescent="0.2"/>
  <cols>
    <col min="2" max="2" width="14.7109375" bestFit="1" customWidth="1"/>
    <col min="8" max="8" width="13.42578125" bestFit="1" customWidth="1"/>
  </cols>
  <sheetData>
    <row r="1" spans="1:18" ht="12.75" hidden="1" customHeight="1" x14ac:dyDescent="0.2">
      <c r="A1" s="1" t="s">
        <v>1527</v>
      </c>
      <c r="B1" s="1" t="s">
        <v>1528</v>
      </c>
      <c r="C1" s="1" t="s">
        <v>1529</v>
      </c>
      <c r="D1" s="1" t="s">
        <v>1530</v>
      </c>
      <c r="E1" s="1" t="s">
        <v>1531</v>
      </c>
      <c r="F1" s="1" t="s">
        <v>1532</v>
      </c>
      <c r="G1" s="1" t="s">
        <v>1533</v>
      </c>
      <c r="H1" s="1" t="s">
        <v>1534</v>
      </c>
      <c r="I1" s="1" t="s">
        <v>1535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 t="s">
        <v>1541</v>
      </c>
      <c r="P1" s="1" t="s">
        <v>1542</v>
      </c>
      <c r="Q1" s="1" t="s">
        <v>1543</v>
      </c>
      <c r="R1" s="1" t="s">
        <v>1544</v>
      </c>
    </row>
    <row r="2" spans="1:18" ht="25.5" hidden="1" x14ac:dyDescent="0.2">
      <c r="A2" s="2">
        <v>1</v>
      </c>
      <c r="B2" s="3" t="s">
        <v>1545</v>
      </c>
      <c r="C2" s="3" t="s">
        <v>1546</v>
      </c>
      <c r="D2" s="3" t="s">
        <v>1547</v>
      </c>
      <c r="E2" s="3" t="s">
        <v>1548</v>
      </c>
      <c r="F2" s="3" t="s">
        <v>1549</v>
      </c>
      <c r="G2" s="2" t="s">
        <v>1550</v>
      </c>
      <c r="H2" s="3" t="s">
        <v>1551</v>
      </c>
      <c r="I2" s="2">
        <v>21</v>
      </c>
      <c r="J2" s="2">
        <v>21</v>
      </c>
      <c r="K2" s="3" t="s">
        <v>1552</v>
      </c>
      <c r="L2" s="3" t="s">
        <v>1553</v>
      </c>
      <c r="M2" s="2">
        <v>0</v>
      </c>
      <c r="N2" s="3" t="s">
        <v>1550</v>
      </c>
      <c r="O2" s="4">
        <v>54789</v>
      </c>
      <c r="P2" s="3" t="s">
        <v>1550</v>
      </c>
      <c r="Q2" s="4" t="s">
        <v>1550</v>
      </c>
      <c r="R2" s="3" t="s">
        <v>1551</v>
      </c>
    </row>
    <row r="3" spans="1:18" ht="25.5" hidden="1" x14ac:dyDescent="0.2">
      <c r="A3" s="2">
        <v>3</v>
      </c>
      <c r="B3" s="3" t="s">
        <v>1554</v>
      </c>
      <c r="C3" s="3" t="s">
        <v>1546</v>
      </c>
      <c r="D3" s="3" t="s">
        <v>1555</v>
      </c>
      <c r="E3" s="3" t="s">
        <v>1556</v>
      </c>
      <c r="F3" s="3" t="s">
        <v>1557</v>
      </c>
      <c r="G3" s="2" t="s">
        <v>1550</v>
      </c>
      <c r="H3" s="3" t="s">
        <v>1551</v>
      </c>
      <c r="I3" s="2">
        <v>53.32</v>
      </c>
      <c r="J3" s="2">
        <v>53.32</v>
      </c>
      <c r="K3" s="3" t="s">
        <v>1552</v>
      </c>
      <c r="L3" s="3" t="s">
        <v>1553</v>
      </c>
      <c r="M3" s="2">
        <v>0</v>
      </c>
      <c r="N3" s="3" t="s">
        <v>1550</v>
      </c>
      <c r="O3" s="4">
        <v>54789</v>
      </c>
      <c r="P3" s="3" t="s">
        <v>1550</v>
      </c>
      <c r="Q3" s="4">
        <v>32143</v>
      </c>
      <c r="R3" s="3" t="s">
        <v>1551</v>
      </c>
    </row>
    <row r="4" spans="1:18" ht="25.5" hidden="1" x14ac:dyDescent="0.2">
      <c r="A4" s="2">
        <v>4</v>
      </c>
      <c r="B4" s="3" t="s">
        <v>1558</v>
      </c>
      <c r="C4" s="3" t="s">
        <v>1546</v>
      </c>
      <c r="D4" s="3" t="s">
        <v>1559</v>
      </c>
      <c r="E4" s="3" t="s">
        <v>1560</v>
      </c>
      <c r="F4" s="3" t="s">
        <v>1549</v>
      </c>
      <c r="G4" s="2" t="s">
        <v>1550</v>
      </c>
      <c r="H4" s="3" t="s">
        <v>1551</v>
      </c>
      <c r="I4" s="2">
        <v>22.38</v>
      </c>
      <c r="J4" s="2">
        <v>22.38</v>
      </c>
      <c r="K4" s="3" t="s">
        <v>1552</v>
      </c>
      <c r="L4" s="3" t="s">
        <v>1553</v>
      </c>
      <c r="M4" s="2">
        <v>0</v>
      </c>
      <c r="N4" s="3" t="s">
        <v>1550</v>
      </c>
      <c r="O4" s="4">
        <v>54789</v>
      </c>
      <c r="P4" s="3" t="s">
        <v>1550</v>
      </c>
      <c r="Q4" s="4" t="s">
        <v>1550</v>
      </c>
      <c r="R4" s="3" t="s">
        <v>1551</v>
      </c>
    </row>
    <row r="5" spans="1:18" ht="25.5" hidden="1" x14ac:dyDescent="0.2">
      <c r="A5" s="2">
        <v>6</v>
      </c>
      <c r="B5" s="3" t="s">
        <v>1561</v>
      </c>
      <c r="C5" s="3" t="s">
        <v>1546</v>
      </c>
      <c r="D5" s="3" t="s">
        <v>1559</v>
      </c>
      <c r="E5" s="3" t="s">
        <v>1560</v>
      </c>
      <c r="F5" s="3" t="s">
        <v>1549</v>
      </c>
      <c r="G5" s="2" t="s">
        <v>1550</v>
      </c>
      <c r="H5" s="3" t="s">
        <v>1551</v>
      </c>
      <c r="I5" s="2">
        <v>14.92</v>
      </c>
      <c r="J5" s="2">
        <v>14.92</v>
      </c>
      <c r="K5" s="3" t="s">
        <v>1552</v>
      </c>
      <c r="L5" s="3" t="s">
        <v>1553</v>
      </c>
      <c r="M5" s="2">
        <v>0</v>
      </c>
      <c r="N5" s="3" t="s">
        <v>1550</v>
      </c>
      <c r="O5" s="4">
        <v>54789</v>
      </c>
      <c r="P5" s="3" t="s">
        <v>1550</v>
      </c>
      <c r="Q5" s="4" t="s">
        <v>1550</v>
      </c>
      <c r="R5" s="3" t="s">
        <v>1551</v>
      </c>
    </row>
    <row r="6" spans="1:18" ht="25.5" hidden="1" x14ac:dyDescent="0.2">
      <c r="A6" s="2">
        <v>7</v>
      </c>
      <c r="B6" s="3" t="s">
        <v>1562</v>
      </c>
      <c r="C6" s="3" t="s">
        <v>1546</v>
      </c>
      <c r="D6" s="3" t="s">
        <v>1559</v>
      </c>
      <c r="E6" s="3" t="s">
        <v>1560</v>
      </c>
      <c r="F6" s="3" t="s">
        <v>1549</v>
      </c>
      <c r="G6" s="2" t="s">
        <v>1550</v>
      </c>
      <c r="H6" s="3" t="s">
        <v>1551</v>
      </c>
      <c r="I6" s="2">
        <v>21.6</v>
      </c>
      <c r="J6" s="2">
        <v>21.6</v>
      </c>
      <c r="K6" s="3" t="s">
        <v>1552</v>
      </c>
      <c r="L6" s="3" t="s">
        <v>1553</v>
      </c>
      <c r="M6" s="2">
        <v>0</v>
      </c>
      <c r="N6" s="3" t="s">
        <v>1550</v>
      </c>
      <c r="O6" s="4">
        <v>54789</v>
      </c>
      <c r="P6" s="3" t="s">
        <v>1550</v>
      </c>
      <c r="Q6" s="4" t="s">
        <v>1550</v>
      </c>
      <c r="R6" s="3" t="s">
        <v>1551</v>
      </c>
    </row>
    <row r="7" spans="1:18" ht="38.25" hidden="1" x14ac:dyDescent="0.2">
      <c r="A7" s="2">
        <v>8</v>
      </c>
      <c r="B7" s="3" t="s">
        <v>1563</v>
      </c>
      <c r="C7" s="3" t="s">
        <v>1546</v>
      </c>
      <c r="D7" s="3" t="s">
        <v>1559</v>
      </c>
      <c r="E7" s="3" t="s">
        <v>1564</v>
      </c>
      <c r="F7" s="3" t="s">
        <v>1549</v>
      </c>
      <c r="G7" s="2" t="s">
        <v>1550</v>
      </c>
      <c r="H7" s="3" t="s">
        <v>1551</v>
      </c>
      <c r="I7" s="2">
        <v>2.56</v>
      </c>
      <c r="J7" s="2">
        <v>2.56</v>
      </c>
      <c r="K7" s="3" t="s">
        <v>1552</v>
      </c>
      <c r="L7" s="3" t="s">
        <v>1553</v>
      </c>
      <c r="M7" s="2">
        <v>0</v>
      </c>
      <c r="N7" s="3" t="s">
        <v>1550</v>
      </c>
      <c r="O7" s="4">
        <v>54789</v>
      </c>
      <c r="P7" s="3" t="s">
        <v>1550</v>
      </c>
      <c r="Q7" s="4" t="s">
        <v>1550</v>
      </c>
      <c r="R7" s="3" t="s">
        <v>1551</v>
      </c>
    </row>
    <row r="8" spans="1:18" ht="25.5" hidden="1" x14ac:dyDescent="0.2">
      <c r="A8" s="2">
        <v>9</v>
      </c>
      <c r="B8" s="3" t="s">
        <v>1565</v>
      </c>
      <c r="C8" s="3" t="s">
        <v>1546</v>
      </c>
      <c r="D8" s="3" t="s">
        <v>1566</v>
      </c>
      <c r="E8" s="3" t="s">
        <v>1548</v>
      </c>
      <c r="F8" s="3" t="s">
        <v>1567</v>
      </c>
      <c r="G8" s="2" t="s">
        <v>1550</v>
      </c>
      <c r="H8" s="3" t="s">
        <v>1551</v>
      </c>
      <c r="I8" s="2">
        <v>0.53</v>
      </c>
      <c r="J8" s="2">
        <v>0.5</v>
      </c>
      <c r="K8" s="3" t="s">
        <v>1552</v>
      </c>
      <c r="L8" s="3" t="s">
        <v>1568</v>
      </c>
      <c r="M8" s="2">
        <v>0</v>
      </c>
      <c r="N8" s="3" t="s">
        <v>1550</v>
      </c>
      <c r="O8" s="4">
        <v>54789</v>
      </c>
      <c r="P8" s="3" t="s">
        <v>1550</v>
      </c>
      <c r="Q8" s="4">
        <v>31778</v>
      </c>
      <c r="R8" s="3" t="s">
        <v>1551</v>
      </c>
    </row>
    <row r="9" spans="1:18" ht="25.5" hidden="1" x14ac:dyDescent="0.2">
      <c r="A9" s="2">
        <v>10</v>
      </c>
      <c r="B9" s="3" t="s">
        <v>1569</v>
      </c>
      <c r="C9" s="3" t="s">
        <v>1546</v>
      </c>
      <c r="D9" s="3" t="s">
        <v>1547</v>
      </c>
      <c r="E9" s="3" t="s">
        <v>1570</v>
      </c>
      <c r="F9" s="3" t="s">
        <v>1549</v>
      </c>
      <c r="G9" s="2" t="s">
        <v>1550</v>
      </c>
      <c r="H9" s="3" t="s">
        <v>1551</v>
      </c>
      <c r="I9" s="2">
        <v>27.3</v>
      </c>
      <c r="J9" s="2">
        <v>27.3</v>
      </c>
      <c r="K9" s="3" t="s">
        <v>1552</v>
      </c>
      <c r="L9" s="3" t="s">
        <v>1553</v>
      </c>
      <c r="M9" s="2">
        <v>0</v>
      </c>
      <c r="N9" s="3" t="s">
        <v>1550</v>
      </c>
      <c r="O9" s="4">
        <v>54789</v>
      </c>
      <c r="P9" s="3" t="s">
        <v>1550</v>
      </c>
      <c r="Q9" s="4" t="s">
        <v>1550</v>
      </c>
      <c r="R9" s="3" t="s">
        <v>1551</v>
      </c>
    </row>
    <row r="10" spans="1:18" ht="25.5" hidden="1" x14ac:dyDescent="0.2">
      <c r="A10" s="2">
        <v>11</v>
      </c>
      <c r="B10" s="3" t="s">
        <v>1571</v>
      </c>
      <c r="C10" s="3" t="s">
        <v>1546</v>
      </c>
      <c r="D10" s="3" t="s">
        <v>1559</v>
      </c>
      <c r="E10" s="3" t="s">
        <v>1548</v>
      </c>
      <c r="F10" s="3" t="s">
        <v>1549</v>
      </c>
      <c r="G10" s="2" t="s">
        <v>1550</v>
      </c>
      <c r="H10" s="3" t="s">
        <v>1551</v>
      </c>
      <c r="I10" s="2">
        <v>6.98</v>
      </c>
      <c r="J10" s="2">
        <v>6.98</v>
      </c>
      <c r="K10" s="3" t="s">
        <v>1552</v>
      </c>
      <c r="L10" s="3" t="s">
        <v>1553</v>
      </c>
      <c r="M10" s="2">
        <v>0</v>
      </c>
      <c r="N10" s="3" t="s">
        <v>1550</v>
      </c>
      <c r="O10" s="4">
        <v>54789</v>
      </c>
      <c r="P10" s="3" t="s">
        <v>1550</v>
      </c>
      <c r="Q10" s="4" t="s">
        <v>1550</v>
      </c>
      <c r="R10" s="3" t="s">
        <v>1551</v>
      </c>
    </row>
    <row r="11" spans="1:18" ht="25.5" hidden="1" x14ac:dyDescent="0.2">
      <c r="A11" s="2">
        <v>12</v>
      </c>
      <c r="B11" s="3" t="s">
        <v>1572</v>
      </c>
      <c r="C11" s="3" t="s">
        <v>1546</v>
      </c>
      <c r="D11" s="3" t="s">
        <v>1559</v>
      </c>
      <c r="E11" s="3" t="s">
        <v>1573</v>
      </c>
      <c r="F11" s="3" t="s">
        <v>1549</v>
      </c>
      <c r="G11" s="2" t="s">
        <v>1550</v>
      </c>
      <c r="H11" s="3" t="s">
        <v>1551</v>
      </c>
      <c r="I11" s="2">
        <v>35.799999999999997</v>
      </c>
      <c r="J11" s="2">
        <v>35.799999999999997</v>
      </c>
      <c r="K11" s="3" t="s">
        <v>1552</v>
      </c>
      <c r="L11" s="3" t="s">
        <v>1574</v>
      </c>
      <c r="M11" s="2">
        <v>0</v>
      </c>
      <c r="N11" s="3" t="s">
        <v>1550</v>
      </c>
      <c r="O11" s="4">
        <v>54789</v>
      </c>
      <c r="P11" s="3" t="s">
        <v>1550</v>
      </c>
      <c r="Q11" s="4" t="s">
        <v>1550</v>
      </c>
      <c r="R11" s="3" t="s">
        <v>1551</v>
      </c>
    </row>
    <row r="12" spans="1:18" ht="38.25" hidden="1" x14ac:dyDescent="0.2">
      <c r="A12" s="2">
        <v>15</v>
      </c>
      <c r="B12" s="3" t="s">
        <v>1575</v>
      </c>
      <c r="C12" s="3" t="s">
        <v>1546</v>
      </c>
      <c r="D12" s="3" t="s">
        <v>1559</v>
      </c>
      <c r="E12" s="3" t="s">
        <v>1576</v>
      </c>
      <c r="F12" s="3" t="s">
        <v>1549</v>
      </c>
      <c r="G12" s="2" t="s">
        <v>1550</v>
      </c>
      <c r="H12" s="3" t="s">
        <v>1551</v>
      </c>
      <c r="I12" s="2">
        <v>96</v>
      </c>
      <c r="J12" s="2">
        <v>96</v>
      </c>
      <c r="K12" s="3" t="s">
        <v>1577</v>
      </c>
      <c r="L12" s="3" t="s">
        <v>1578</v>
      </c>
      <c r="M12" s="2">
        <v>9500</v>
      </c>
      <c r="N12" s="3" t="s">
        <v>1550</v>
      </c>
      <c r="O12" s="4">
        <v>54789</v>
      </c>
      <c r="P12" s="3" t="s">
        <v>1550</v>
      </c>
      <c r="Q12" s="4" t="s">
        <v>1550</v>
      </c>
      <c r="R12" s="3" t="s">
        <v>1551</v>
      </c>
    </row>
    <row r="13" spans="1:18" ht="25.5" hidden="1" x14ac:dyDescent="0.2">
      <c r="A13" s="2">
        <v>17</v>
      </c>
      <c r="B13" s="3" t="s">
        <v>1579</v>
      </c>
      <c r="C13" s="3" t="s">
        <v>1546</v>
      </c>
      <c r="D13" s="3" t="s">
        <v>1559</v>
      </c>
      <c r="E13" s="3" t="s">
        <v>1580</v>
      </c>
      <c r="F13" s="3" t="s">
        <v>1549</v>
      </c>
      <c r="G13" s="2" t="s">
        <v>1550</v>
      </c>
      <c r="H13" s="3" t="s">
        <v>1551</v>
      </c>
      <c r="I13" s="2">
        <v>100</v>
      </c>
      <c r="J13" s="2">
        <v>100</v>
      </c>
      <c r="K13" s="3" t="s">
        <v>1581</v>
      </c>
      <c r="L13" s="3" t="s">
        <v>1582</v>
      </c>
      <c r="M13" s="2">
        <v>9330</v>
      </c>
      <c r="N13" s="3" t="s">
        <v>1550</v>
      </c>
      <c r="O13" s="4">
        <v>54789</v>
      </c>
      <c r="P13" s="3" t="s">
        <v>1550</v>
      </c>
      <c r="Q13" s="4" t="s">
        <v>1550</v>
      </c>
      <c r="R13" s="3" t="s">
        <v>1551</v>
      </c>
    </row>
    <row r="14" spans="1:18" ht="38.25" hidden="1" x14ac:dyDescent="0.2">
      <c r="A14" s="2">
        <v>18</v>
      </c>
      <c r="B14" s="3" t="s">
        <v>1583</v>
      </c>
      <c r="C14" s="3" t="s">
        <v>1546</v>
      </c>
      <c r="D14" s="3" t="s">
        <v>1555</v>
      </c>
      <c r="E14" s="3" t="s">
        <v>1584</v>
      </c>
      <c r="F14" s="3" t="s">
        <v>1585</v>
      </c>
      <c r="G14" s="2" t="s">
        <v>1550</v>
      </c>
      <c r="H14" s="3" t="s">
        <v>1551</v>
      </c>
      <c r="I14" s="2">
        <v>8.5</v>
      </c>
      <c r="J14" s="2">
        <v>8.5</v>
      </c>
      <c r="K14" s="3" t="s">
        <v>1552</v>
      </c>
      <c r="L14" s="3" t="s">
        <v>1553</v>
      </c>
      <c r="M14" s="2">
        <v>0</v>
      </c>
      <c r="N14" s="3" t="s">
        <v>1550</v>
      </c>
      <c r="O14" s="4">
        <v>54789</v>
      </c>
      <c r="P14" s="3" t="s">
        <v>1550</v>
      </c>
      <c r="Q14" s="4">
        <v>32143</v>
      </c>
      <c r="R14" s="3" t="s">
        <v>1551</v>
      </c>
    </row>
    <row r="15" spans="1:18" ht="38.25" hidden="1" x14ac:dyDescent="0.2">
      <c r="A15" s="2">
        <v>19</v>
      </c>
      <c r="B15" s="3" t="s">
        <v>1586</v>
      </c>
      <c r="C15" s="3" t="s">
        <v>1546</v>
      </c>
      <c r="D15" s="3" t="s">
        <v>1547</v>
      </c>
      <c r="E15" s="3" t="s">
        <v>1587</v>
      </c>
      <c r="F15" s="3" t="s">
        <v>1549</v>
      </c>
      <c r="G15" s="2" t="s">
        <v>1550</v>
      </c>
      <c r="H15" s="3" t="s">
        <v>1551</v>
      </c>
      <c r="I15" s="2">
        <v>30</v>
      </c>
      <c r="J15" s="2">
        <v>29.5</v>
      </c>
      <c r="K15" s="3" t="s">
        <v>1581</v>
      </c>
      <c r="L15" s="3" t="s">
        <v>1582</v>
      </c>
      <c r="M15" s="2">
        <v>17786</v>
      </c>
      <c r="N15" s="3" t="s">
        <v>1550</v>
      </c>
      <c r="O15" s="4">
        <v>54789</v>
      </c>
      <c r="P15" s="3" t="s">
        <v>1550</v>
      </c>
      <c r="Q15" s="4" t="s">
        <v>1550</v>
      </c>
      <c r="R15" s="3" t="s">
        <v>1551</v>
      </c>
    </row>
    <row r="16" spans="1:18" ht="25.5" hidden="1" x14ac:dyDescent="0.2">
      <c r="A16" s="2">
        <v>20</v>
      </c>
      <c r="B16" s="3" t="s">
        <v>1588</v>
      </c>
      <c r="C16" s="3" t="s">
        <v>1546</v>
      </c>
      <c r="D16" s="3" t="s">
        <v>1589</v>
      </c>
      <c r="E16" s="3" t="s">
        <v>1590</v>
      </c>
      <c r="F16" s="3" t="s">
        <v>1591</v>
      </c>
      <c r="G16" s="2" t="s">
        <v>1550</v>
      </c>
      <c r="H16" s="3" t="s">
        <v>1551</v>
      </c>
      <c r="I16" s="2">
        <v>184</v>
      </c>
      <c r="J16" s="2">
        <v>181</v>
      </c>
      <c r="K16" s="3" t="s">
        <v>1581</v>
      </c>
      <c r="L16" s="3" t="s">
        <v>1582</v>
      </c>
      <c r="M16" s="2">
        <v>10055</v>
      </c>
      <c r="N16" s="3" t="s">
        <v>1550</v>
      </c>
      <c r="O16" s="4">
        <v>54789</v>
      </c>
      <c r="P16" s="3" t="s">
        <v>1550</v>
      </c>
      <c r="Q16" s="4">
        <v>22372</v>
      </c>
      <c r="R16" s="3" t="s">
        <v>1551</v>
      </c>
    </row>
    <row r="17" spans="1:18" ht="25.5" hidden="1" x14ac:dyDescent="0.2">
      <c r="A17" s="2">
        <v>20</v>
      </c>
      <c r="B17" s="3" t="s">
        <v>1588</v>
      </c>
      <c r="C17" s="3" t="s">
        <v>1546</v>
      </c>
      <c r="D17" s="3" t="s">
        <v>1589</v>
      </c>
      <c r="E17" s="3" t="s">
        <v>1590</v>
      </c>
      <c r="F17" s="3" t="s">
        <v>1591</v>
      </c>
      <c r="G17" s="2" t="s">
        <v>1550</v>
      </c>
      <c r="H17" s="3" t="s">
        <v>1551</v>
      </c>
      <c r="I17" s="2">
        <v>114</v>
      </c>
      <c r="J17" s="2">
        <v>113</v>
      </c>
      <c r="K17" s="3" t="s">
        <v>1581</v>
      </c>
      <c r="L17" s="3" t="s">
        <v>1582</v>
      </c>
      <c r="M17" s="2">
        <v>10346</v>
      </c>
      <c r="N17" s="3" t="s">
        <v>1550</v>
      </c>
      <c r="O17" s="4">
        <v>54789</v>
      </c>
      <c r="P17" s="3" t="s">
        <v>1550</v>
      </c>
      <c r="Q17" s="4">
        <v>20911</v>
      </c>
      <c r="R17" s="3" t="s">
        <v>1551</v>
      </c>
    </row>
    <row r="18" spans="1:18" ht="25.5" hidden="1" x14ac:dyDescent="0.2">
      <c r="A18" s="2">
        <v>20</v>
      </c>
      <c r="B18" s="3" t="s">
        <v>1588</v>
      </c>
      <c r="C18" s="3" t="s">
        <v>1546</v>
      </c>
      <c r="D18" s="3" t="s">
        <v>1589</v>
      </c>
      <c r="E18" s="3" t="s">
        <v>1590</v>
      </c>
      <c r="F18" s="3" t="s">
        <v>1591</v>
      </c>
      <c r="G18" s="2" t="s">
        <v>1550</v>
      </c>
      <c r="H18" s="3" t="s">
        <v>1551</v>
      </c>
      <c r="I18" s="2">
        <v>114</v>
      </c>
      <c r="J18" s="2">
        <v>113</v>
      </c>
      <c r="K18" s="3" t="s">
        <v>1581</v>
      </c>
      <c r="L18" s="3" t="s">
        <v>1582</v>
      </c>
      <c r="M18" s="2">
        <v>10277</v>
      </c>
      <c r="N18" s="3" t="s">
        <v>1550</v>
      </c>
      <c r="O18" s="4">
        <v>54789</v>
      </c>
      <c r="P18" s="3" t="s">
        <v>1550</v>
      </c>
      <c r="Q18" s="4">
        <v>21186</v>
      </c>
      <c r="R18" s="3" t="s">
        <v>1551</v>
      </c>
    </row>
    <row r="19" spans="1:18" ht="25.5" hidden="1" x14ac:dyDescent="0.2">
      <c r="A19" s="2">
        <v>20</v>
      </c>
      <c r="B19" s="3" t="s">
        <v>1588</v>
      </c>
      <c r="C19" s="3" t="s">
        <v>1546</v>
      </c>
      <c r="D19" s="3" t="s">
        <v>1589</v>
      </c>
      <c r="E19" s="3" t="s">
        <v>1590</v>
      </c>
      <c r="F19" s="3" t="s">
        <v>1591</v>
      </c>
      <c r="G19" s="2" t="s">
        <v>1550</v>
      </c>
      <c r="H19" s="3" t="s">
        <v>1551</v>
      </c>
      <c r="I19" s="2">
        <v>75</v>
      </c>
      <c r="J19" s="2">
        <v>70</v>
      </c>
      <c r="K19" s="3" t="s">
        <v>1581</v>
      </c>
      <c r="L19" s="3" t="s">
        <v>1582</v>
      </c>
      <c r="M19" s="2">
        <v>13044</v>
      </c>
      <c r="N19" s="3" t="s">
        <v>1550</v>
      </c>
      <c r="O19" s="4">
        <v>54789</v>
      </c>
      <c r="P19" s="3" t="s">
        <v>1550</v>
      </c>
      <c r="Q19" s="4">
        <v>27211</v>
      </c>
      <c r="R19" s="3" t="s">
        <v>1551</v>
      </c>
    </row>
    <row r="20" spans="1:18" ht="25.5" hidden="1" x14ac:dyDescent="0.2">
      <c r="A20" s="2">
        <v>20</v>
      </c>
      <c r="B20" s="3" t="s">
        <v>1588</v>
      </c>
      <c r="C20" s="3" t="s">
        <v>1546</v>
      </c>
      <c r="D20" s="3" t="s">
        <v>1589</v>
      </c>
      <c r="E20" s="3" t="s">
        <v>1590</v>
      </c>
      <c r="F20" s="3" t="s">
        <v>1591</v>
      </c>
      <c r="G20" s="2" t="s">
        <v>1550</v>
      </c>
      <c r="H20" s="3" t="s">
        <v>1551</v>
      </c>
      <c r="I20" s="2">
        <v>87</v>
      </c>
      <c r="J20" s="2">
        <v>72</v>
      </c>
      <c r="K20" s="3" t="s">
        <v>1581</v>
      </c>
      <c r="L20" s="3" t="s">
        <v>1582</v>
      </c>
      <c r="M20" s="2">
        <v>11788</v>
      </c>
      <c r="N20" s="3" t="s">
        <v>1550</v>
      </c>
      <c r="O20" s="4">
        <v>54789</v>
      </c>
      <c r="P20" s="3" t="s">
        <v>1550</v>
      </c>
      <c r="Q20" s="4">
        <v>27515</v>
      </c>
      <c r="R20" s="3" t="s">
        <v>1551</v>
      </c>
    </row>
    <row r="21" spans="1:18" ht="25.5" hidden="1" x14ac:dyDescent="0.2">
      <c r="A21" s="2">
        <v>20</v>
      </c>
      <c r="B21" s="3" t="s">
        <v>1588</v>
      </c>
      <c r="C21" s="3" t="s">
        <v>1546</v>
      </c>
      <c r="D21" s="3" t="s">
        <v>1589</v>
      </c>
      <c r="E21" s="3" t="s">
        <v>1590</v>
      </c>
      <c r="F21" s="3" t="s">
        <v>1591</v>
      </c>
      <c r="G21" s="2" t="s">
        <v>1550</v>
      </c>
      <c r="H21" s="3" t="s">
        <v>1551</v>
      </c>
      <c r="I21" s="2">
        <v>75</v>
      </c>
      <c r="J21" s="2">
        <v>70</v>
      </c>
      <c r="K21" s="3" t="s">
        <v>1581</v>
      </c>
      <c r="L21" s="3" t="s">
        <v>1582</v>
      </c>
      <c r="M21" s="2">
        <v>13524</v>
      </c>
      <c r="N21" s="3" t="s">
        <v>1550</v>
      </c>
      <c r="O21" s="4">
        <v>54789</v>
      </c>
      <c r="P21" s="3" t="s">
        <v>1550</v>
      </c>
      <c r="Q21" s="4">
        <v>27211</v>
      </c>
      <c r="R21" s="3" t="s">
        <v>1551</v>
      </c>
    </row>
    <row r="22" spans="1:18" ht="38.25" hidden="1" x14ac:dyDescent="0.2">
      <c r="A22" s="2">
        <v>21</v>
      </c>
      <c r="B22" s="3" t="s">
        <v>1592</v>
      </c>
      <c r="C22" s="3" t="s">
        <v>1546</v>
      </c>
      <c r="D22" s="3" t="s">
        <v>1547</v>
      </c>
      <c r="E22" s="3" t="s">
        <v>1593</v>
      </c>
      <c r="F22" s="3" t="s">
        <v>1549</v>
      </c>
      <c r="G22" s="2" t="s">
        <v>1550</v>
      </c>
      <c r="H22" s="3" t="s">
        <v>1551</v>
      </c>
      <c r="I22" s="2">
        <v>20</v>
      </c>
      <c r="J22" s="2">
        <v>20</v>
      </c>
      <c r="K22" s="3" t="s">
        <v>1552</v>
      </c>
      <c r="L22" s="3" t="s">
        <v>1574</v>
      </c>
      <c r="M22" s="2">
        <v>21000</v>
      </c>
      <c r="N22" s="3" t="s">
        <v>1550</v>
      </c>
      <c r="O22" s="4">
        <v>54789</v>
      </c>
      <c r="P22" s="3" t="s">
        <v>1550</v>
      </c>
      <c r="Q22" s="4" t="s">
        <v>1550</v>
      </c>
      <c r="R22" s="3" t="s">
        <v>1551</v>
      </c>
    </row>
    <row r="23" spans="1:18" ht="38.25" hidden="1" x14ac:dyDescent="0.2">
      <c r="A23" s="2">
        <v>22</v>
      </c>
      <c r="B23" s="3" t="s">
        <v>1594</v>
      </c>
      <c r="C23" s="3" t="s">
        <v>1546</v>
      </c>
      <c r="D23" s="3" t="s">
        <v>1547</v>
      </c>
      <c r="E23" s="3" t="s">
        <v>1595</v>
      </c>
      <c r="F23" s="3" t="s">
        <v>1549</v>
      </c>
      <c r="G23" s="2" t="s">
        <v>1550</v>
      </c>
      <c r="H23" s="3" t="s">
        <v>1551</v>
      </c>
      <c r="I23" s="2">
        <v>26.23</v>
      </c>
      <c r="J23" s="2">
        <v>24.69</v>
      </c>
      <c r="K23" s="3" t="s">
        <v>1581</v>
      </c>
      <c r="L23" s="3" t="s">
        <v>1582</v>
      </c>
      <c r="M23" s="2">
        <v>16500</v>
      </c>
      <c r="N23" s="3" t="s">
        <v>1550</v>
      </c>
      <c r="O23" s="4">
        <v>54789</v>
      </c>
      <c r="P23" s="3" t="s">
        <v>1550</v>
      </c>
      <c r="Q23" s="4" t="s">
        <v>1550</v>
      </c>
      <c r="R23" s="3" t="s">
        <v>1551</v>
      </c>
    </row>
    <row r="24" spans="1:18" ht="38.25" hidden="1" x14ac:dyDescent="0.2">
      <c r="A24" s="2">
        <v>22</v>
      </c>
      <c r="B24" s="3" t="s">
        <v>1594</v>
      </c>
      <c r="C24" s="3" t="s">
        <v>1546</v>
      </c>
      <c r="D24" s="3" t="s">
        <v>1547</v>
      </c>
      <c r="E24" s="3" t="s">
        <v>1595</v>
      </c>
      <c r="F24" s="3" t="s">
        <v>1549</v>
      </c>
      <c r="G24" s="2" t="s">
        <v>1550</v>
      </c>
      <c r="H24" s="3" t="s">
        <v>1551</v>
      </c>
      <c r="I24" s="2">
        <v>27.01</v>
      </c>
      <c r="J24" s="2">
        <v>25.42</v>
      </c>
      <c r="K24" s="3" t="s">
        <v>1581</v>
      </c>
      <c r="L24" s="3" t="s">
        <v>1582</v>
      </c>
      <c r="M24" s="2">
        <v>16500</v>
      </c>
      <c r="N24" s="3" t="s">
        <v>1550</v>
      </c>
      <c r="O24" s="4">
        <v>54789</v>
      </c>
      <c r="P24" s="3" t="s">
        <v>1550</v>
      </c>
      <c r="Q24" s="4" t="s">
        <v>1550</v>
      </c>
      <c r="R24" s="3" t="s">
        <v>1551</v>
      </c>
    </row>
    <row r="25" spans="1:18" ht="25.5" hidden="1" x14ac:dyDescent="0.2">
      <c r="A25" s="2">
        <v>23</v>
      </c>
      <c r="B25" s="3" t="s">
        <v>1596</v>
      </c>
      <c r="C25" s="3" t="s">
        <v>1546</v>
      </c>
      <c r="D25" s="3" t="s">
        <v>1559</v>
      </c>
      <c r="E25" s="3" t="s">
        <v>1597</v>
      </c>
      <c r="F25" s="3" t="s">
        <v>1549</v>
      </c>
      <c r="G25" s="2" t="s">
        <v>1550</v>
      </c>
      <c r="H25" s="3" t="s">
        <v>1551</v>
      </c>
      <c r="I25" s="2">
        <v>175</v>
      </c>
      <c r="J25" s="2">
        <v>175</v>
      </c>
      <c r="K25" s="3" t="s">
        <v>1581</v>
      </c>
      <c r="L25" s="3" t="s">
        <v>1582</v>
      </c>
      <c r="M25" s="2">
        <v>10956</v>
      </c>
      <c r="N25" s="3" t="s">
        <v>1550</v>
      </c>
      <c r="O25" s="4">
        <v>54789</v>
      </c>
      <c r="P25" s="3" t="s">
        <v>1550</v>
      </c>
      <c r="Q25" s="4">
        <v>20699</v>
      </c>
      <c r="R25" s="3" t="s">
        <v>1551</v>
      </c>
    </row>
    <row r="26" spans="1:18" ht="25.5" hidden="1" x14ac:dyDescent="0.2">
      <c r="A26" s="2">
        <v>23</v>
      </c>
      <c r="B26" s="3" t="s">
        <v>1596</v>
      </c>
      <c r="C26" s="3" t="s">
        <v>1546</v>
      </c>
      <c r="D26" s="3" t="s">
        <v>1559</v>
      </c>
      <c r="E26" s="3" t="s">
        <v>1597</v>
      </c>
      <c r="F26" s="3" t="s">
        <v>1549</v>
      </c>
      <c r="G26" s="2" t="s">
        <v>1550</v>
      </c>
      <c r="H26" s="3" t="s">
        <v>1551</v>
      </c>
      <c r="I26" s="2">
        <v>175</v>
      </c>
      <c r="J26" s="2">
        <v>175</v>
      </c>
      <c r="K26" s="3" t="s">
        <v>1581</v>
      </c>
      <c r="L26" s="3" t="s">
        <v>1582</v>
      </c>
      <c r="M26" s="2">
        <v>10658</v>
      </c>
      <c r="N26" s="3" t="s">
        <v>1550</v>
      </c>
      <c r="O26" s="4">
        <v>54789</v>
      </c>
      <c r="P26" s="3" t="s">
        <v>1550</v>
      </c>
      <c r="Q26" s="4">
        <v>20852</v>
      </c>
      <c r="R26" s="3" t="s">
        <v>1551</v>
      </c>
    </row>
    <row r="27" spans="1:18" ht="25.5" hidden="1" x14ac:dyDescent="0.2">
      <c r="A27" s="2">
        <v>23</v>
      </c>
      <c r="B27" s="3" t="s">
        <v>1596</v>
      </c>
      <c r="C27" s="3" t="s">
        <v>1546</v>
      </c>
      <c r="D27" s="3" t="s">
        <v>1559</v>
      </c>
      <c r="E27" s="3" t="s">
        <v>1597</v>
      </c>
      <c r="F27" s="3" t="s">
        <v>1549</v>
      </c>
      <c r="G27" s="2" t="s">
        <v>1550</v>
      </c>
      <c r="H27" s="3" t="s">
        <v>1551</v>
      </c>
      <c r="I27" s="2">
        <v>320</v>
      </c>
      <c r="J27" s="2">
        <v>320</v>
      </c>
      <c r="K27" s="3" t="s">
        <v>1581</v>
      </c>
      <c r="L27" s="3" t="s">
        <v>1582</v>
      </c>
      <c r="M27" s="2">
        <v>10236</v>
      </c>
      <c r="N27" s="3" t="s">
        <v>1550</v>
      </c>
      <c r="O27" s="4">
        <v>54789</v>
      </c>
      <c r="P27" s="3" t="s">
        <v>1550</v>
      </c>
      <c r="Q27" s="4">
        <v>22616</v>
      </c>
      <c r="R27" s="3" t="s">
        <v>1551</v>
      </c>
    </row>
    <row r="28" spans="1:18" ht="25.5" hidden="1" x14ac:dyDescent="0.2">
      <c r="A28" s="2">
        <v>23</v>
      </c>
      <c r="B28" s="3" t="s">
        <v>1596</v>
      </c>
      <c r="C28" s="3" t="s">
        <v>1546</v>
      </c>
      <c r="D28" s="3" t="s">
        <v>1559</v>
      </c>
      <c r="E28" s="3" t="s">
        <v>1597</v>
      </c>
      <c r="F28" s="3" t="s">
        <v>1549</v>
      </c>
      <c r="G28" s="2" t="s">
        <v>1550</v>
      </c>
      <c r="H28" s="3" t="s">
        <v>1551</v>
      </c>
      <c r="I28" s="2">
        <v>320</v>
      </c>
      <c r="J28" s="2">
        <v>320</v>
      </c>
      <c r="K28" s="3" t="s">
        <v>1581</v>
      </c>
      <c r="L28" s="3" t="s">
        <v>1582</v>
      </c>
      <c r="M28" s="2">
        <v>9690</v>
      </c>
      <c r="N28" s="3" t="s">
        <v>1550</v>
      </c>
      <c r="O28" s="4">
        <v>54789</v>
      </c>
      <c r="P28" s="3" t="s">
        <v>1550</v>
      </c>
      <c r="Q28" s="4">
        <v>22798</v>
      </c>
      <c r="R28" s="3" t="s">
        <v>1551</v>
      </c>
    </row>
    <row r="29" spans="1:18" ht="25.5" hidden="1" x14ac:dyDescent="0.2">
      <c r="A29" s="2">
        <v>23</v>
      </c>
      <c r="B29" s="3" t="s">
        <v>1596</v>
      </c>
      <c r="C29" s="3" t="s">
        <v>1546</v>
      </c>
      <c r="D29" s="3" t="s">
        <v>1559</v>
      </c>
      <c r="E29" s="3" t="s">
        <v>1597</v>
      </c>
      <c r="F29" s="3" t="s">
        <v>1549</v>
      </c>
      <c r="G29" s="2" t="s">
        <v>1550</v>
      </c>
      <c r="H29" s="3" t="s">
        <v>1551</v>
      </c>
      <c r="I29" s="2">
        <v>480</v>
      </c>
      <c r="J29" s="2">
        <v>480</v>
      </c>
      <c r="K29" s="3" t="s">
        <v>1581</v>
      </c>
      <c r="L29" s="3" t="s">
        <v>1582</v>
      </c>
      <c r="M29" s="2">
        <v>9361</v>
      </c>
      <c r="N29" s="3" t="s">
        <v>1550</v>
      </c>
      <c r="O29" s="4">
        <v>54789</v>
      </c>
      <c r="P29" s="3" t="s">
        <v>1550</v>
      </c>
      <c r="Q29" s="4">
        <v>24167</v>
      </c>
      <c r="R29" s="3" t="s">
        <v>1551</v>
      </c>
    </row>
    <row r="30" spans="1:18" ht="25.5" hidden="1" x14ac:dyDescent="0.2">
      <c r="A30" s="2">
        <v>23</v>
      </c>
      <c r="B30" s="3" t="s">
        <v>1596</v>
      </c>
      <c r="C30" s="3" t="s">
        <v>1546</v>
      </c>
      <c r="D30" s="3" t="s">
        <v>1559</v>
      </c>
      <c r="E30" s="3" t="s">
        <v>1597</v>
      </c>
      <c r="F30" s="3" t="s">
        <v>1549</v>
      </c>
      <c r="G30" s="2" t="s">
        <v>1550</v>
      </c>
      <c r="H30" s="3" t="s">
        <v>1551</v>
      </c>
      <c r="I30" s="2">
        <v>480</v>
      </c>
      <c r="J30" s="2">
        <v>480</v>
      </c>
      <c r="K30" s="3" t="s">
        <v>1581</v>
      </c>
      <c r="L30" s="3" t="s">
        <v>1582</v>
      </c>
      <c r="M30" s="2">
        <v>9381</v>
      </c>
      <c r="N30" s="3" t="s">
        <v>1550</v>
      </c>
      <c r="O30" s="4">
        <v>54789</v>
      </c>
      <c r="P30" s="3" t="s">
        <v>1550</v>
      </c>
      <c r="Q30" s="4">
        <v>24351</v>
      </c>
      <c r="R30" s="3" t="s">
        <v>1551</v>
      </c>
    </row>
    <row r="31" spans="1:18" ht="25.5" hidden="1" x14ac:dyDescent="0.2">
      <c r="A31" s="2">
        <v>23</v>
      </c>
      <c r="B31" s="3" t="s">
        <v>1596</v>
      </c>
      <c r="C31" s="3" t="s">
        <v>1546</v>
      </c>
      <c r="D31" s="3" t="s">
        <v>1559</v>
      </c>
      <c r="E31" s="3" t="s">
        <v>1597</v>
      </c>
      <c r="F31" s="3" t="s">
        <v>1549</v>
      </c>
      <c r="G31" s="2" t="s">
        <v>1550</v>
      </c>
      <c r="H31" s="3" t="s">
        <v>1551</v>
      </c>
      <c r="I31" s="2">
        <v>147</v>
      </c>
      <c r="J31" s="2">
        <v>133</v>
      </c>
      <c r="K31" s="3" t="s">
        <v>1581</v>
      </c>
      <c r="L31" s="3" t="s">
        <v>1582</v>
      </c>
      <c r="M31" s="2">
        <v>18510</v>
      </c>
      <c r="N31" s="3" t="s">
        <v>1550</v>
      </c>
      <c r="O31" s="4">
        <v>54789</v>
      </c>
      <c r="P31" s="3" t="s">
        <v>1550</v>
      </c>
      <c r="Q31" s="4">
        <v>25385</v>
      </c>
      <c r="R31" s="3" t="s">
        <v>1551</v>
      </c>
    </row>
    <row r="32" spans="1:18" ht="25.5" hidden="1" x14ac:dyDescent="0.2">
      <c r="A32" s="2">
        <v>25</v>
      </c>
      <c r="B32" s="3" t="s">
        <v>1598</v>
      </c>
      <c r="C32" s="3" t="s">
        <v>1546</v>
      </c>
      <c r="D32" s="3" t="s">
        <v>1566</v>
      </c>
      <c r="E32" s="3" t="s">
        <v>1598</v>
      </c>
      <c r="F32" s="3" t="s">
        <v>1567</v>
      </c>
      <c r="G32" s="2" t="s">
        <v>1550</v>
      </c>
      <c r="H32" s="3" t="s">
        <v>1551</v>
      </c>
      <c r="I32" s="2">
        <v>17</v>
      </c>
      <c r="J32" s="2">
        <v>14</v>
      </c>
      <c r="K32" s="3" t="s">
        <v>1599</v>
      </c>
      <c r="L32" s="3" t="s">
        <v>1600</v>
      </c>
      <c r="M32" s="2">
        <v>15070</v>
      </c>
      <c r="N32" s="3" t="s">
        <v>1550</v>
      </c>
      <c r="O32" s="4">
        <v>54789</v>
      </c>
      <c r="P32" s="3" t="s">
        <v>1550</v>
      </c>
      <c r="Q32" s="4">
        <v>26665</v>
      </c>
      <c r="R32" s="3" t="s">
        <v>1551</v>
      </c>
    </row>
    <row r="33" spans="1:18" ht="25.5" hidden="1" x14ac:dyDescent="0.2">
      <c r="A33" s="2">
        <v>25</v>
      </c>
      <c r="B33" s="3" t="s">
        <v>1598</v>
      </c>
      <c r="C33" s="3" t="s">
        <v>1546</v>
      </c>
      <c r="D33" s="3" t="s">
        <v>1566</v>
      </c>
      <c r="E33" s="3" t="s">
        <v>1598</v>
      </c>
      <c r="F33" s="3" t="s">
        <v>1567</v>
      </c>
      <c r="G33" s="2" t="s">
        <v>1550</v>
      </c>
      <c r="H33" s="3" t="s">
        <v>1551</v>
      </c>
      <c r="I33" s="2">
        <v>19</v>
      </c>
      <c r="J33" s="2">
        <v>16</v>
      </c>
      <c r="K33" s="3" t="s">
        <v>1599</v>
      </c>
      <c r="L33" s="3" t="s">
        <v>1600</v>
      </c>
      <c r="M33" s="2">
        <v>14060</v>
      </c>
      <c r="N33" s="3" t="s">
        <v>1550</v>
      </c>
      <c r="O33" s="4">
        <v>54789</v>
      </c>
      <c r="P33" s="3" t="s">
        <v>1550</v>
      </c>
      <c r="Q33" s="4">
        <v>28126</v>
      </c>
      <c r="R33" s="3" t="s">
        <v>1551</v>
      </c>
    </row>
    <row r="34" spans="1:18" ht="25.5" hidden="1" x14ac:dyDescent="0.2">
      <c r="A34" s="2">
        <v>27</v>
      </c>
      <c r="B34" s="3" t="s">
        <v>1601</v>
      </c>
      <c r="C34" s="3" t="s">
        <v>1546</v>
      </c>
      <c r="D34" s="3" t="s">
        <v>1555</v>
      </c>
      <c r="E34" s="3" t="s">
        <v>1602</v>
      </c>
      <c r="F34" s="3" t="s">
        <v>1603</v>
      </c>
      <c r="G34" s="2" t="s">
        <v>1550</v>
      </c>
      <c r="H34" s="3" t="s">
        <v>1551</v>
      </c>
      <c r="I34" s="2">
        <v>51</v>
      </c>
      <c r="J34" s="2">
        <v>51</v>
      </c>
      <c r="K34" s="3" t="s">
        <v>1552</v>
      </c>
      <c r="L34" s="3" t="s">
        <v>1553</v>
      </c>
      <c r="M34" s="2">
        <v>7100</v>
      </c>
      <c r="N34" s="3" t="s">
        <v>1550</v>
      </c>
      <c r="O34" s="4">
        <v>54789</v>
      </c>
      <c r="P34" s="3" t="s">
        <v>1550</v>
      </c>
      <c r="Q34" s="4">
        <v>35796</v>
      </c>
      <c r="R34" s="3" t="s">
        <v>1551</v>
      </c>
    </row>
    <row r="35" spans="1:18" ht="38.25" hidden="1" x14ac:dyDescent="0.2">
      <c r="A35" s="2">
        <v>32</v>
      </c>
      <c r="B35" s="3" t="s">
        <v>1604</v>
      </c>
      <c r="C35" s="3" t="s">
        <v>1546</v>
      </c>
      <c r="D35" s="3" t="s">
        <v>1559</v>
      </c>
      <c r="E35" s="3" t="s">
        <v>1605</v>
      </c>
      <c r="F35" s="3" t="s">
        <v>1549</v>
      </c>
      <c r="G35" s="2" t="s">
        <v>1550</v>
      </c>
      <c r="H35" s="3" t="s">
        <v>1551</v>
      </c>
      <c r="I35" s="2">
        <v>1.2</v>
      </c>
      <c r="J35" s="2">
        <v>1.2</v>
      </c>
      <c r="K35" s="3" t="s">
        <v>1552</v>
      </c>
      <c r="L35" s="3" t="s">
        <v>1553</v>
      </c>
      <c r="M35" s="2">
        <v>0</v>
      </c>
      <c r="N35" s="3" t="s">
        <v>1550</v>
      </c>
      <c r="O35" s="4">
        <v>54789</v>
      </c>
      <c r="P35" s="3" t="s">
        <v>1550</v>
      </c>
      <c r="Q35" s="4" t="s">
        <v>1550</v>
      </c>
      <c r="R35" s="3" t="s">
        <v>1551</v>
      </c>
    </row>
    <row r="36" spans="1:18" ht="25.5" hidden="1" x14ac:dyDescent="0.2">
      <c r="A36" s="2">
        <v>34</v>
      </c>
      <c r="B36" s="3" t="s">
        <v>1606</v>
      </c>
      <c r="C36" s="3" t="s">
        <v>1546</v>
      </c>
      <c r="D36" s="3" t="s">
        <v>1547</v>
      </c>
      <c r="E36" s="3" t="s">
        <v>1607</v>
      </c>
      <c r="F36" s="3" t="s">
        <v>1549</v>
      </c>
      <c r="G36" s="2" t="s">
        <v>1550</v>
      </c>
      <c r="H36" s="3" t="s">
        <v>1551</v>
      </c>
      <c r="I36" s="2">
        <v>49</v>
      </c>
      <c r="J36" s="2">
        <v>49</v>
      </c>
      <c r="K36" s="3" t="s">
        <v>1581</v>
      </c>
      <c r="L36" s="3" t="s">
        <v>1582</v>
      </c>
      <c r="M36" s="2">
        <v>9000</v>
      </c>
      <c r="N36" s="3" t="s">
        <v>1550</v>
      </c>
      <c r="O36" s="4">
        <v>54789</v>
      </c>
      <c r="P36" s="3" t="s">
        <v>1550</v>
      </c>
      <c r="Q36" s="4" t="s">
        <v>1550</v>
      </c>
      <c r="R36" s="3" t="s">
        <v>1551</v>
      </c>
    </row>
    <row r="37" spans="1:18" ht="38.25" hidden="1" x14ac:dyDescent="0.2">
      <c r="A37" s="2">
        <v>36</v>
      </c>
      <c r="B37" s="3" t="s">
        <v>1608</v>
      </c>
      <c r="C37" s="3" t="s">
        <v>1546</v>
      </c>
      <c r="D37" s="3" t="s">
        <v>1547</v>
      </c>
      <c r="E37" s="3" t="s">
        <v>1609</v>
      </c>
      <c r="F37" s="3" t="s">
        <v>1549</v>
      </c>
      <c r="G37" s="2" t="s">
        <v>1550</v>
      </c>
      <c r="H37" s="3" t="s">
        <v>1551</v>
      </c>
      <c r="I37" s="2">
        <v>6.5</v>
      </c>
      <c r="J37" s="2">
        <v>6.5</v>
      </c>
      <c r="K37" s="3" t="s">
        <v>1552</v>
      </c>
      <c r="L37" s="3" t="s">
        <v>1553</v>
      </c>
      <c r="M37" s="2">
        <v>0</v>
      </c>
      <c r="N37" s="3" t="s">
        <v>1550</v>
      </c>
      <c r="O37" s="4">
        <v>54789</v>
      </c>
      <c r="P37" s="3" t="s">
        <v>1550</v>
      </c>
      <c r="Q37" s="4" t="s">
        <v>1550</v>
      </c>
      <c r="R37" s="3" t="s">
        <v>1551</v>
      </c>
    </row>
    <row r="38" spans="1:18" ht="25.5" hidden="1" x14ac:dyDescent="0.2">
      <c r="A38" s="2">
        <v>37</v>
      </c>
      <c r="B38" s="3" t="s">
        <v>1610</v>
      </c>
      <c r="C38" s="3" t="s">
        <v>1546</v>
      </c>
      <c r="D38" s="3" t="s">
        <v>1547</v>
      </c>
      <c r="E38" s="3" t="s">
        <v>1611</v>
      </c>
      <c r="F38" s="3" t="s">
        <v>1549</v>
      </c>
      <c r="G38" s="2" t="s">
        <v>1550</v>
      </c>
      <c r="H38" s="3" t="s">
        <v>1551</v>
      </c>
      <c r="I38" s="2">
        <v>6</v>
      </c>
      <c r="J38" s="2">
        <v>6</v>
      </c>
      <c r="K38" s="3" t="s">
        <v>1552</v>
      </c>
      <c r="L38" s="3" t="s">
        <v>1553</v>
      </c>
      <c r="M38" s="2">
        <v>0</v>
      </c>
      <c r="N38" s="3" t="s">
        <v>1550</v>
      </c>
      <c r="O38" s="4">
        <v>54789</v>
      </c>
      <c r="P38" s="3" t="s">
        <v>1550</v>
      </c>
      <c r="Q38" s="4" t="s">
        <v>1550</v>
      </c>
      <c r="R38" s="3" t="s">
        <v>1551</v>
      </c>
    </row>
    <row r="39" spans="1:18" ht="25.5" hidden="1" x14ac:dyDescent="0.2">
      <c r="A39" s="2">
        <v>38</v>
      </c>
      <c r="B39" s="3" t="s">
        <v>1612</v>
      </c>
      <c r="C39" s="3" t="s">
        <v>1546</v>
      </c>
      <c r="D39" s="3" t="s">
        <v>1547</v>
      </c>
      <c r="E39" s="3" t="s">
        <v>1611</v>
      </c>
      <c r="F39" s="3" t="s">
        <v>1549</v>
      </c>
      <c r="G39" s="2" t="s">
        <v>1550</v>
      </c>
      <c r="H39" s="3" t="s">
        <v>1551</v>
      </c>
      <c r="I39" s="2">
        <v>10.92</v>
      </c>
      <c r="J39" s="2">
        <v>10.92</v>
      </c>
      <c r="K39" s="3" t="s">
        <v>1552</v>
      </c>
      <c r="L39" s="3" t="s">
        <v>1553</v>
      </c>
      <c r="M39" s="2">
        <v>0</v>
      </c>
      <c r="N39" s="3" t="s">
        <v>1550</v>
      </c>
      <c r="O39" s="4">
        <v>54789</v>
      </c>
      <c r="P39" s="3" t="s">
        <v>1550</v>
      </c>
      <c r="Q39" s="4" t="s">
        <v>1550</v>
      </c>
      <c r="R39" s="3" t="s">
        <v>1551</v>
      </c>
    </row>
    <row r="40" spans="1:18" ht="25.5" hidden="1" x14ac:dyDescent="0.2">
      <c r="A40" s="2">
        <v>40</v>
      </c>
      <c r="B40" s="3" t="s">
        <v>1613</v>
      </c>
      <c r="C40" s="3" t="s">
        <v>1546</v>
      </c>
      <c r="D40" s="3" t="s">
        <v>1559</v>
      </c>
      <c r="E40" s="3" t="s">
        <v>1548</v>
      </c>
      <c r="F40" s="3" t="s">
        <v>1549</v>
      </c>
      <c r="G40" s="2" t="s">
        <v>1550</v>
      </c>
      <c r="H40" s="3" t="s">
        <v>1551</v>
      </c>
      <c r="I40" s="2">
        <v>2.1</v>
      </c>
      <c r="J40" s="2">
        <v>2.1</v>
      </c>
      <c r="K40" s="3" t="s">
        <v>1552</v>
      </c>
      <c r="L40" s="3" t="s">
        <v>1553</v>
      </c>
      <c r="M40" s="2">
        <v>0</v>
      </c>
      <c r="N40" s="3" t="s">
        <v>1550</v>
      </c>
      <c r="O40" s="4">
        <v>54789</v>
      </c>
      <c r="P40" s="3" t="s">
        <v>1550</v>
      </c>
      <c r="Q40" s="4" t="s">
        <v>1550</v>
      </c>
      <c r="R40" s="3" t="s">
        <v>1551</v>
      </c>
    </row>
    <row r="41" spans="1:18" ht="25.5" hidden="1" x14ac:dyDescent="0.2">
      <c r="A41" s="2">
        <v>41</v>
      </c>
      <c r="B41" s="3" t="s">
        <v>1614</v>
      </c>
      <c r="C41" s="3" t="s">
        <v>1546</v>
      </c>
      <c r="D41" s="3" t="s">
        <v>1555</v>
      </c>
      <c r="E41" s="3" t="s">
        <v>1615</v>
      </c>
      <c r="F41" s="3" t="s">
        <v>1616</v>
      </c>
      <c r="G41" s="2" t="s">
        <v>1550</v>
      </c>
      <c r="H41" s="3" t="s">
        <v>1551</v>
      </c>
      <c r="I41" s="2">
        <v>9.25</v>
      </c>
      <c r="J41" s="2">
        <v>9.25</v>
      </c>
      <c r="K41" s="3" t="s">
        <v>1552</v>
      </c>
      <c r="L41" s="3" t="s">
        <v>1553</v>
      </c>
      <c r="M41" s="2">
        <v>0</v>
      </c>
      <c r="N41" s="3" t="s">
        <v>1550</v>
      </c>
      <c r="O41" s="4">
        <v>54789</v>
      </c>
      <c r="P41" s="3" t="s">
        <v>1550</v>
      </c>
      <c r="Q41" s="4">
        <v>32143</v>
      </c>
      <c r="R41" s="3" t="s">
        <v>1551</v>
      </c>
    </row>
    <row r="42" spans="1:18" ht="25.5" hidden="1" x14ac:dyDescent="0.2">
      <c r="A42" s="2">
        <v>42</v>
      </c>
      <c r="B42" s="3" t="s">
        <v>1617</v>
      </c>
      <c r="C42" s="3" t="s">
        <v>1546</v>
      </c>
      <c r="D42" s="3" t="s">
        <v>1555</v>
      </c>
      <c r="E42" s="3" t="s">
        <v>1618</v>
      </c>
      <c r="F42" s="3" t="s">
        <v>1603</v>
      </c>
      <c r="G42" s="2" t="s">
        <v>1550</v>
      </c>
      <c r="H42" s="3" t="s">
        <v>1551</v>
      </c>
      <c r="I42" s="2">
        <v>14</v>
      </c>
      <c r="J42" s="2">
        <v>14</v>
      </c>
      <c r="K42" s="3" t="s">
        <v>1552</v>
      </c>
      <c r="L42" s="3" t="s">
        <v>1553</v>
      </c>
      <c r="M42" s="2">
        <v>0</v>
      </c>
      <c r="N42" s="3" t="s">
        <v>1550</v>
      </c>
      <c r="O42" s="4">
        <v>54789</v>
      </c>
      <c r="P42" s="3" t="s">
        <v>1550</v>
      </c>
      <c r="Q42" s="4">
        <v>32143</v>
      </c>
      <c r="R42" s="3" t="s">
        <v>1551</v>
      </c>
    </row>
    <row r="43" spans="1:18" ht="38.25" hidden="1" x14ac:dyDescent="0.2">
      <c r="A43" s="2">
        <v>43</v>
      </c>
      <c r="B43" s="3" t="s">
        <v>1619</v>
      </c>
      <c r="C43" s="3" t="s">
        <v>1546</v>
      </c>
      <c r="D43" s="3" t="s">
        <v>1547</v>
      </c>
      <c r="E43" s="3" t="s">
        <v>1620</v>
      </c>
      <c r="F43" s="3" t="s">
        <v>1549</v>
      </c>
      <c r="G43" s="2" t="s">
        <v>1550</v>
      </c>
      <c r="H43" s="3" t="s">
        <v>1551</v>
      </c>
      <c r="I43" s="2">
        <v>3</v>
      </c>
      <c r="J43" s="2">
        <v>3</v>
      </c>
      <c r="K43" s="3" t="s">
        <v>1552</v>
      </c>
      <c r="L43" s="3" t="s">
        <v>1553</v>
      </c>
      <c r="M43" s="2">
        <v>0</v>
      </c>
      <c r="N43" s="3" t="s">
        <v>1550</v>
      </c>
      <c r="O43" s="4">
        <v>54789</v>
      </c>
      <c r="P43" s="3" t="s">
        <v>1550</v>
      </c>
      <c r="Q43" s="4" t="s">
        <v>1550</v>
      </c>
      <c r="R43" s="3" t="s">
        <v>1551</v>
      </c>
    </row>
    <row r="44" spans="1:18" ht="25.5" hidden="1" x14ac:dyDescent="0.2">
      <c r="A44" s="2">
        <v>44</v>
      </c>
      <c r="B44" s="3" t="s">
        <v>1621</v>
      </c>
      <c r="C44" s="3" t="s">
        <v>1546</v>
      </c>
      <c r="D44" s="3" t="s">
        <v>1566</v>
      </c>
      <c r="E44" s="3" t="s">
        <v>1622</v>
      </c>
      <c r="F44" s="3" t="s">
        <v>1567</v>
      </c>
      <c r="G44" s="2" t="s">
        <v>1550</v>
      </c>
      <c r="H44" s="3" t="s">
        <v>1551</v>
      </c>
      <c r="I44" s="2">
        <v>85.3</v>
      </c>
      <c r="J44" s="2">
        <v>81</v>
      </c>
      <c r="K44" s="3" t="s">
        <v>1581</v>
      </c>
      <c r="L44" s="3" t="s">
        <v>1582</v>
      </c>
      <c r="M44" s="2">
        <v>10000</v>
      </c>
      <c r="N44" s="3" t="s">
        <v>1550</v>
      </c>
      <c r="O44" s="4">
        <v>54789</v>
      </c>
      <c r="P44" s="3" t="s">
        <v>1550</v>
      </c>
      <c r="Q44" s="4">
        <v>31778</v>
      </c>
      <c r="R44" s="3" t="s">
        <v>1551</v>
      </c>
    </row>
    <row r="45" spans="1:18" ht="38.25" hidden="1" x14ac:dyDescent="0.2">
      <c r="A45" s="2">
        <v>45</v>
      </c>
      <c r="B45" s="3" t="s">
        <v>1623</v>
      </c>
      <c r="C45" s="3" t="s">
        <v>1546</v>
      </c>
      <c r="D45" s="3" t="s">
        <v>1547</v>
      </c>
      <c r="E45" s="3" t="s">
        <v>1624</v>
      </c>
      <c r="F45" s="3" t="s">
        <v>1549</v>
      </c>
      <c r="G45" s="2" t="s">
        <v>1550</v>
      </c>
      <c r="H45" s="3" t="s">
        <v>1551</v>
      </c>
      <c r="I45" s="2">
        <v>1.5</v>
      </c>
      <c r="J45" s="2">
        <v>1.5</v>
      </c>
      <c r="K45" s="3" t="s">
        <v>1552</v>
      </c>
      <c r="L45" s="3" t="s">
        <v>1625</v>
      </c>
      <c r="M45" s="2">
        <v>0</v>
      </c>
      <c r="N45" s="3" t="s">
        <v>1550</v>
      </c>
      <c r="O45" s="4">
        <v>54789</v>
      </c>
      <c r="P45" s="3" t="s">
        <v>1550</v>
      </c>
      <c r="Q45" s="4" t="s">
        <v>1550</v>
      </c>
      <c r="R45" s="3" t="s">
        <v>1551</v>
      </c>
    </row>
    <row r="46" spans="1:18" ht="38.25" hidden="1" x14ac:dyDescent="0.2">
      <c r="A46" s="2">
        <v>48</v>
      </c>
      <c r="B46" s="3" t="s">
        <v>1626</v>
      </c>
      <c r="C46" s="3" t="s">
        <v>1546</v>
      </c>
      <c r="D46" s="3" t="s">
        <v>1559</v>
      </c>
      <c r="E46" s="3" t="s">
        <v>1627</v>
      </c>
      <c r="F46" s="3" t="s">
        <v>1549</v>
      </c>
      <c r="G46" s="2" t="s">
        <v>1550</v>
      </c>
      <c r="H46" s="3" t="s">
        <v>1551</v>
      </c>
      <c r="I46" s="2">
        <v>3.71</v>
      </c>
      <c r="J46" s="2">
        <v>3.71</v>
      </c>
      <c r="K46" s="3" t="s">
        <v>1552</v>
      </c>
      <c r="L46" s="3" t="s">
        <v>1553</v>
      </c>
      <c r="M46" s="2">
        <v>0</v>
      </c>
      <c r="N46" s="3" t="s">
        <v>1550</v>
      </c>
      <c r="O46" s="4">
        <v>54789</v>
      </c>
      <c r="P46" s="3" t="s">
        <v>1550</v>
      </c>
      <c r="Q46" s="4" t="s">
        <v>1550</v>
      </c>
      <c r="R46" s="3" t="s">
        <v>1551</v>
      </c>
    </row>
    <row r="47" spans="1:18" ht="25.5" hidden="1" x14ac:dyDescent="0.2">
      <c r="A47" s="2">
        <v>50</v>
      </c>
      <c r="B47" s="3" t="s">
        <v>1628</v>
      </c>
      <c r="C47" s="3" t="s">
        <v>1546</v>
      </c>
      <c r="D47" s="3" t="s">
        <v>1555</v>
      </c>
      <c r="E47" s="3" t="s">
        <v>1548</v>
      </c>
      <c r="F47" s="3" t="s">
        <v>1629</v>
      </c>
      <c r="G47" s="2" t="s">
        <v>1550</v>
      </c>
      <c r="H47" s="3" t="s">
        <v>1551</v>
      </c>
      <c r="I47" s="2">
        <v>3</v>
      </c>
      <c r="J47" s="2">
        <v>3</v>
      </c>
      <c r="K47" s="3" t="s">
        <v>1552</v>
      </c>
      <c r="L47" s="3" t="s">
        <v>1630</v>
      </c>
      <c r="M47" s="2">
        <v>23924</v>
      </c>
      <c r="N47" s="3" t="s">
        <v>1550</v>
      </c>
      <c r="O47" s="4">
        <v>54789</v>
      </c>
      <c r="P47" s="3" t="s">
        <v>1550</v>
      </c>
      <c r="Q47" s="4">
        <v>31778</v>
      </c>
      <c r="R47" s="3" t="s">
        <v>1551</v>
      </c>
    </row>
    <row r="48" spans="1:18" ht="25.5" hidden="1" x14ac:dyDescent="0.2">
      <c r="A48" s="2">
        <v>51</v>
      </c>
      <c r="B48" s="3" t="s">
        <v>1631</v>
      </c>
      <c r="C48" s="3" t="s">
        <v>1546</v>
      </c>
      <c r="D48" s="3" t="s">
        <v>1559</v>
      </c>
      <c r="E48" s="3" t="s">
        <v>1632</v>
      </c>
      <c r="F48" s="3" t="s">
        <v>1549</v>
      </c>
      <c r="G48" s="2" t="s">
        <v>1550</v>
      </c>
      <c r="H48" s="3" t="s">
        <v>1551</v>
      </c>
      <c r="I48" s="2">
        <v>48</v>
      </c>
      <c r="J48" s="2">
        <v>46</v>
      </c>
      <c r="K48" s="3" t="s">
        <v>1581</v>
      </c>
      <c r="L48" s="3" t="s">
        <v>1582</v>
      </c>
      <c r="M48" s="2">
        <v>12531</v>
      </c>
      <c r="N48" s="3" t="s">
        <v>1550</v>
      </c>
      <c r="O48" s="4">
        <v>54789</v>
      </c>
      <c r="P48" s="3" t="s">
        <v>1550</v>
      </c>
      <c r="Q48" s="4" t="s">
        <v>1550</v>
      </c>
      <c r="R48" s="3" t="s">
        <v>1551</v>
      </c>
    </row>
    <row r="49" spans="1:18" ht="25.5" hidden="1" x14ac:dyDescent="0.2">
      <c r="A49" s="2">
        <v>54</v>
      </c>
      <c r="B49" s="3" t="s">
        <v>1633</v>
      </c>
      <c r="C49" s="3" t="s">
        <v>1546</v>
      </c>
      <c r="D49" s="3" t="s">
        <v>1589</v>
      </c>
      <c r="E49" s="3" t="s">
        <v>1634</v>
      </c>
      <c r="F49" s="3" t="s">
        <v>1635</v>
      </c>
      <c r="G49" s="2" t="s">
        <v>1550</v>
      </c>
      <c r="H49" s="3" t="s">
        <v>1551</v>
      </c>
      <c r="I49" s="2">
        <v>24.6</v>
      </c>
      <c r="J49" s="2">
        <v>24.6</v>
      </c>
      <c r="K49" s="3" t="s">
        <v>1581</v>
      </c>
      <c r="L49" s="3" t="s">
        <v>1582</v>
      </c>
      <c r="M49" s="2">
        <v>7900</v>
      </c>
      <c r="N49" s="3" t="s">
        <v>1550</v>
      </c>
      <c r="O49" s="4">
        <v>54789</v>
      </c>
      <c r="P49" s="3" t="s">
        <v>1550</v>
      </c>
      <c r="Q49" s="4">
        <v>34304</v>
      </c>
      <c r="R49" s="3" t="s">
        <v>1551</v>
      </c>
    </row>
    <row r="50" spans="1:18" ht="25.5" hidden="1" x14ac:dyDescent="0.2">
      <c r="A50" s="2">
        <v>54</v>
      </c>
      <c r="B50" s="3" t="s">
        <v>1633</v>
      </c>
      <c r="C50" s="3" t="s">
        <v>1546</v>
      </c>
      <c r="D50" s="3" t="s">
        <v>1589</v>
      </c>
      <c r="E50" s="3" t="s">
        <v>1634</v>
      </c>
      <c r="F50" s="3" t="s">
        <v>1635</v>
      </c>
      <c r="G50" s="2" t="s">
        <v>1550</v>
      </c>
      <c r="H50" s="3" t="s">
        <v>1551</v>
      </c>
      <c r="I50" s="2">
        <v>16.5</v>
      </c>
      <c r="J50" s="2">
        <v>16.5</v>
      </c>
      <c r="K50" s="3" t="s">
        <v>1581</v>
      </c>
      <c r="L50" s="3" t="s">
        <v>1582</v>
      </c>
      <c r="M50" s="2">
        <v>13000</v>
      </c>
      <c r="N50" s="3" t="s">
        <v>1550</v>
      </c>
      <c r="O50" s="4">
        <v>54789</v>
      </c>
      <c r="P50" s="3" t="s">
        <v>1550</v>
      </c>
      <c r="Q50" s="4">
        <v>21551</v>
      </c>
      <c r="R50" s="3" t="s">
        <v>1551</v>
      </c>
    </row>
    <row r="51" spans="1:18" ht="25.5" hidden="1" x14ac:dyDescent="0.2">
      <c r="A51" s="2">
        <v>54</v>
      </c>
      <c r="B51" s="3" t="s">
        <v>1633</v>
      </c>
      <c r="C51" s="3" t="s">
        <v>1546</v>
      </c>
      <c r="D51" s="3" t="s">
        <v>1589</v>
      </c>
      <c r="E51" s="3" t="s">
        <v>1634</v>
      </c>
      <c r="F51" s="3" t="s">
        <v>1635</v>
      </c>
      <c r="G51" s="2" t="s">
        <v>1550</v>
      </c>
      <c r="H51" s="3" t="s">
        <v>1551</v>
      </c>
      <c r="I51" s="2">
        <v>9</v>
      </c>
      <c r="J51" s="2">
        <v>9</v>
      </c>
      <c r="K51" s="3" t="s">
        <v>1581</v>
      </c>
      <c r="L51" s="3" t="s">
        <v>1582</v>
      </c>
      <c r="M51" s="2">
        <v>13250</v>
      </c>
      <c r="N51" s="3" t="s">
        <v>1550</v>
      </c>
      <c r="O51" s="4">
        <v>54789</v>
      </c>
      <c r="P51" s="3" t="s">
        <v>1550</v>
      </c>
      <c r="Q51" s="4">
        <v>21186</v>
      </c>
      <c r="R51" s="3" t="s">
        <v>1551</v>
      </c>
    </row>
    <row r="52" spans="1:18" ht="25.5" hidden="1" x14ac:dyDescent="0.2">
      <c r="A52" s="2">
        <v>55</v>
      </c>
      <c r="B52" s="3" t="s">
        <v>1636</v>
      </c>
      <c r="C52" s="3" t="s">
        <v>1546</v>
      </c>
      <c r="D52" s="3" t="s">
        <v>1555</v>
      </c>
      <c r="E52" s="3" t="s">
        <v>1548</v>
      </c>
      <c r="F52" s="3" t="s">
        <v>1585</v>
      </c>
      <c r="G52" s="2" t="s">
        <v>1550</v>
      </c>
      <c r="H52" s="3" t="s">
        <v>1551</v>
      </c>
      <c r="I52" s="2">
        <v>50.6</v>
      </c>
      <c r="J52" s="2">
        <v>50.6</v>
      </c>
      <c r="K52" s="3" t="s">
        <v>1552</v>
      </c>
      <c r="L52" s="3" t="s">
        <v>1553</v>
      </c>
      <c r="M52" s="2">
        <v>0</v>
      </c>
      <c r="N52" s="3" t="s">
        <v>1550</v>
      </c>
      <c r="O52" s="4">
        <v>54789</v>
      </c>
      <c r="P52" s="3" t="s">
        <v>1550</v>
      </c>
      <c r="Q52" s="4">
        <v>32143</v>
      </c>
      <c r="R52" s="3" t="s">
        <v>1551</v>
      </c>
    </row>
    <row r="53" spans="1:18" ht="25.5" hidden="1" x14ac:dyDescent="0.2">
      <c r="A53" s="2">
        <v>56</v>
      </c>
      <c r="B53" s="3" t="s">
        <v>1637</v>
      </c>
      <c r="C53" s="3" t="s">
        <v>1546</v>
      </c>
      <c r="D53" s="3" t="s">
        <v>1589</v>
      </c>
      <c r="E53" s="3" t="s">
        <v>1638</v>
      </c>
      <c r="F53" s="3" t="s">
        <v>1591</v>
      </c>
      <c r="G53" s="2" t="s">
        <v>1550</v>
      </c>
      <c r="H53" s="3" t="s">
        <v>1551</v>
      </c>
      <c r="I53" s="2">
        <v>69</v>
      </c>
      <c r="J53" s="2">
        <v>69</v>
      </c>
      <c r="K53" s="3" t="s">
        <v>1599</v>
      </c>
      <c r="L53" s="3" t="s">
        <v>1600</v>
      </c>
      <c r="M53" s="2">
        <v>12990</v>
      </c>
      <c r="N53" s="3" t="s">
        <v>1550</v>
      </c>
      <c r="O53" s="4">
        <v>54789</v>
      </c>
      <c r="P53" s="3" t="s">
        <v>1550</v>
      </c>
      <c r="Q53" s="4">
        <v>27546</v>
      </c>
      <c r="R53" s="3" t="s">
        <v>1551</v>
      </c>
    </row>
    <row r="54" spans="1:18" ht="25.5" hidden="1" x14ac:dyDescent="0.2">
      <c r="A54" s="2">
        <v>56</v>
      </c>
      <c r="B54" s="3" t="s">
        <v>1637</v>
      </c>
      <c r="C54" s="3" t="s">
        <v>1546</v>
      </c>
      <c r="D54" s="3" t="s">
        <v>1589</v>
      </c>
      <c r="E54" s="3" t="s">
        <v>1638</v>
      </c>
      <c r="F54" s="3" t="s">
        <v>1591</v>
      </c>
      <c r="G54" s="2" t="s">
        <v>1550</v>
      </c>
      <c r="H54" s="3" t="s">
        <v>1551</v>
      </c>
      <c r="I54" s="2">
        <v>175</v>
      </c>
      <c r="J54" s="2">
        <v>175</v>
      </c>
      <c r="K54" s="3" t="s">
        <v>1577</v>
      </c>
      <c r="L54" s="3" t="s">
        <v>1639</v>
      </c>
      <c r="M54" s="2">
        <v>10293</v>
      </c>
      <c r="N54" s="3" t="s">
        <v>1550</v>
      </c>
      <c r="O54" s="4">
        <v>54789</v>
      </c>
      <c r="P54" s="3" t="s">
        <v>1550</v>
      </c>
      <c r="Q54" s="4">
        <v>28856</v>
      </c>
      <c r="R54" s="3" t="s">
        <v>1551</v>
      </c>
    </row>
    <row r="55" spans="1:18" ht="25.5" hidden="1" x14ac:dyDescent="0.2">
      <c r="A55" s="2">
        <v>56</v>
      </c>
      <c r="B55" s="3" t="s">
        <v>1637</v>
      </c>
      <c r="C55" s="3" t="s">
        <v>1546</v>
      </c>
      <c r="D55" s="3" t="s">
        <v>1589</v>
      </c>
      <c r="E55" s="3" t="s">
        <v>1638</v>
      </c>
      <c r="F55" s="3" t="s">
        <v>1591</v>
      </c>
      <c r="G55" s="2" t="s">
        <v>1550</v>
      </c>
      <c r="H55" s="3" t="s">
        <v>1551</v>
      </c>
      <c r="I55" s="2">
        <v>175</v>
      </c>
      <c r="J55" s="2">
        <v>175</v>
      </c>
      <c r="K55" s="3" t="s">
        <v>1577</v>
      </c>
      <c r="L55" s="3" t="s">
        <v>1639</v>
      </c>
      <c r="M55" s="2">
        <v>10293</v>
      </c>
      <c r="N55" s="3" t="s">
        <v>1550</v>
      </c>
      <c r="O55" s="4">
        <v>54789</v>
      </c>
      <c r="P55" s="3" t="s">
        <v>1550</v>
      </c>
      <c r="Q55" s="4">
        <v>29099</v>
      </c>
      <c r="R55" s="3" t="s">
        <v>1551</v>
      </c>
    </row>
    <row r="56" spans="1:18" ht="25.5" hidden="1" x14ac:dyDescent="0.2">
      <c r="A56" s="2">
        <v>56</v>
      </c>
      <c r="B56" s="3" t="s">
        <v>1637</v>
      </c>
      <c r="C56" s="3" t="s">
        <v>1546</v>
      </c>
      <c r="D56" s="3" t="s">
        <v>1589</v>
      </c>
      <c r="E56" s="3" t="s">
        <v>1638</v>
      </c>
      <c r="F56" s="3" t="s">
        <v>1591</v>
      </c>
      <c r="G56" s="2" t="s">
        <v>1550</v>
      </c>
      <c r="H56" s="3" t="s">
        <v>1551</v>
      </c>
      <c r="I56" s="2">
        <v>20</v>
      </c>
      <c r="J56" s="2">
        <v>20</v>
      </c>
      <c r="K56" s="3" t="s">
        <v>1599</v>
      </c>
      <c r="L56" s="3" t="s">
        <v>1600</v>
      </c>
      <c r="M56" s="2">
        <v>14362</v>
      </c>
      <c r="N56" s="3" t="s">
        <v>1550</v>
      </c>
      <c r="O56" s="4">
        <v>54789</v>
      </c>
      <c r="P56" s="3" t="s">
        <v>1550</v>
      </c>
      <c r="Q56" s="4">
        <v>26451</v>
      </c>
      <c r="R56" s="3" t="s">
        <v>1551</v>
      </c>
    </row>
    <row r="57" spans="1:18" ht="25.5" hidden="1" x14ac:dyDescent="0.2">
      <c r="A57" s="2">
        <v>56</v>
      </c>
      <c r="B57" s="3" t="s">
        <v>1637</v>
      </c>
      <c r="C57" s="3" t="s">
        <v>1546</v>
      </c>
      <c r="D57" s="3" t="s">
        <v>1589</v>
      </c>
      <c r="E57" s="3" t="s">
        <v>1638</v>
      </c>
      <c r="F57" s="3" t="s">
        <v>1591</v>
      </c>
      <c r="G57" s="2" t="s">
        <v>1550</v>
      </c>
      <c r="H57" s="3" t="s">
        <v>1551</v>
      </c>
      <c r="I57" s="2">
        <v>81</v>
      </c>
      <c r="J57" s="2">
        <v>81</v>
      </c>
      <c r="K57" s="3" t="s">
        <v>1581</v>
      </c>
      <c r="L57" s="3" t="s">
        <v>1582</v>
      </c>
      <c r="M57" s="2">
        <v>10287</v>
      </c>
      <c r="N57" s="3" t="s">
        <v>1550</v>
      </c>
      <c r="O57" s="4">
        <v>54789</v>
      </c>
      <c r="P57" s="3" t="s">
        <v>1550</v>
      </c>
      <c r="Q57" s="4">
        <v>23682</v>
      </c>
      <c r="R57" s="3" t="s">
        <v>1551</v>
      </c>
    </row>
    <row r="58" spans="1:18" ht="25.5" hidden="1" x14ac:dyDescent="0.2">
      <c r="A58" s="2">
        <v>57</v>
      </c>
      <c r="B58" s="3" t="s">
        <v>1640</v>
      </c>
      <c r="C58" s="3" t="s">
        <v>1546</v>
      </c>
      <c r="D58" s="3" t="s">
        <v>1566</v>
      </c>
      <c r="E58" s="3" t="s">
        <v>1641</v>
      </c>
      <c r="F58" s="3" t="s">
        <v>1567</v>
      </c>
      <c r="G58" s="2" t="s">
        <v>1550</v>
      </c>
      <c r="H58" s="3" t="s">
        <v>1551</v>
      </c>
      <c r="I58" s="2">
        <v>111</v>
      </c>
      <c r="J58" s="2">
        <v>111</v>
      </c>
      <c r="K58" s="3" t="s">
        <v>1577</v>
      </c>
      <c r="L58" s="3" t="s">
        <v>1578</v>
      </c>
      <c r="M58" s="2">
        <v>10700</v>
      </c>
      <c r="N58" s="3" t="s">
        <v>1550</v>
      </c>
      <c r="O58" s="4">
        <v>54789</v>
      </c>
      <c r="P58" s="3" t="s">
        <v>1550</v>
      </c>
      <c r="Q58" s="4">
        <v>20090</v>
      </c>
      <c r="R58" s="3" t="s">
        <v>1551</v>
      </c>
    </row>
    <row r="59" spans="1:18" ht="25.5" hidden="1" x14ac:dyDescent="0.2">
      <c r="A59" s="2">
        <v>57</v>
      </c>
      <c r="B59" s="3" t="s">
        <v>1640</v>
      </c>
      <c r="C59" s="3" t="s">
        <v>1546</v>
      </c>
      <c r="D59" s="3" t="s">
        <v>1566</v>
      </c>
      <c r="E59" s="3" t="s">
        <v>1641</v>
      </c>
      <c r="F59" s="3" t="s">
        <v>1567</v>
      </c>
      <c r="G59" s="2" t="s">
        <v>1550</v>
      </c>
      <c r="H59" s="3" t="s">
        <v>1551</v>
      </c>
      <c r="I59" s="2">
        <v>45</v>
      </c>
      <c r="J59" s="2">
        <v>45</v>
      </c>
      <c r="K59" s="3" t="s">
        <v>1577</v>
      </c>
      <c r="L59" s="3" t="s">
        <v>1578</v>
      </c>
      <c r="M59" s="2">
        <v>11810</v>
      </c>
      <c r="N59" s="3" t="s">
        <v>1550</v>
      </c>
      <c r="O59" s="4">
        <v>54789</v>
      </c>
      <c r="P59" s="3" t="s">
        <v>1550</v>
      </c>
      <c r="Q59" s="4">
        <v>18629</v>
      </c>
      <c r="R59" s="3" t="s">
        <v>1551</v>
      </c>
    </row>
    <row r="60" spans="1:18" ht="25.5" hidden="1" x14ac:dyDescent="0.2">
      <c r="A60" s="2">
        <v>57</v>
      </c>
      <c r="B60" s="3" t="s">
        <v>1640</v>
      </c>
      <c r="C60" s="3" t="s">
        <v>1546</v>
      </c>
      <c r="D60" s="3" t="s">
        <v>1566</v>
      </c>
      <c r="E60" s="3" t="s">
        <v>1641</v>
      </c>
      <c r="F60" s="3" t="s">
        <v>1567</v>
      </c>
      <c r="G60" s="2" t="s">
        <v>1550</v>
      </c>
      <c r="H60" s="3" t="s">
        <v>1551</v>
      </c>
      <c r="I60" s="2">
        <v>45</v>
      </c>
      <c r="J60" s="2">
        <v>45</v>
      </c>
      <c r="K60" s="3" t="s">
        <v>1577</v>
      </c>
      <c r="L60" s="3" t="s">
        <v>1578</v>
      </c>
      <c r="M60" s="2">
        <v>11700</v>
      </c>
      <c r="N60" s="3" t="s">
        <v>1550</v>
      </c>
      <c r="O60" s="4">
        <v>54789</v>
      </c>
      <c r="P60" s="3" t="s">
        <v>1550</v>
      </c>
      <c r="Q60" s="4">
        <v>18629</v>
      </c>
      <c r="R60" s="3" t="s">
        <v>1551</v>
      </c>
    </row>
    <row r="61" spans="1:18" ht="25.5" hidden="1" x14ac:dyDescent="0.2">
      <c r="A61" s="2">
        <v>57</v>
      </c>
      <c r="B61" s="3" t="s">
        <v>1640</v>
      </c>
      <c r="C61" s="3" t="s">
        <v>1546</v>
      </c>
      <c r="D61" s="3" t="s">
        <v>1566</v>
      </c>
      <c r="E61" s="3" t="s">
        <v>1641</v>
      </c>
      <c r="F61" s="3" t="s">
        <v>1567</v>
      </c>
      <c r="G61" s="2" t="s">
        <v>1550</v>
      </c>
      <c r="H61" s="3" t="s">
        <v>1551</v>
      </c>
      <c r="I61" s="2">
        <v>45</v>
      </c>
      <c r="J61" s="2">
        <v>45</v>
      </c>
      <c r="K61" s="3" t="s">
        <v>1577</v>
      </c>
      <c r="L61" s="3" t="s">
        <v>1578</v>
      </c>
      <c r="M61" s="2">
        <v>11730</v>
      </c>
      <c r="N61" s="3" t="s">
        <v>1550</v>
      </c>
      <c r="O61" s="4">
        <v>54789</v>
      </c>
      <c r="P61" s="3" t="s">
        <v>1550</v>
      </c>
      <c r="Q61" s="4">
        <v>18264</v>
      </c>
      <c r="R61" s="3" t="s">
        <v>1551</v>
      </c>
    </row>
    <row r="62" spans="1:18" ht="38.25" hidden="1" x14ac:dyDescent="0.2">
      <c r="A62" s="2">
        <v>58</v>
      </c>
      <c r="B62" s="3" t="s">
        <v>1642</v>
      </c>
      <c r="C62" s="3" t="s">
        <v>1546</v>
      </c>
      <c r="D62" s="3" t="s">
        <v>1559</v>
      </c>
      <c r="E62" s="3" t="s">
        <v>1643</v>
      </c>
      <c r="F62" s="3" t="s">
        <v>1549</v>
      </c>
      <c r="G62" s="2" t="s">
        <v>1550</v>
      </c>
      <c r="H62" s="3" t="s">
        <v>1551</v>
      </c>
      <c r="I62" s="2">
        <v>30.88</v>
      </c>
      <c r="J62" s="2">
        <v>30.88</v>
      </c>
      <c r="K62" s="3" t="s">
        <v>1552</v>
      </c>
      <c r="L62" s="3" t="s">
        <v>1553</v>
      </c>
      <c r="M62" s="2">
        <v>0</v>
      </c>
      <c r="N62" s="3" t="s">
        <v>1550</v>
      </c>
      <c r="O62" s="4">
        <v>54789</v>
      </c>
      <c r="P62" s="3" t="s">
        <v>1550</v>
      </c>
      <c r="Q62" s="4" t="s">
        <v>1550</v>
      </c>
      <c r="R62" s="3" t="s">
        <v>1551</v>
      </c>
    </row>
    <row r="63" spans="1:18" ht="25.5" hidden="1" x14ac:dyDescent="0.2">
      <c r="A63" s="2">
        <v>59</v>
      </c>
      <c r="B63" s="3" t="s">
        <v>1644</v>
      </c>
      <c r="C63" s="3" t="s">
        <v>1546</v>
      </c>
      <c r="D63" s="3" t="s">
        <v>1645</v>
      </c>
      <c r="E63" s="3" t="s">
        <v>1646</v>
      </c>
      <c r="F63" s="3" t="s">
        <v>1549</v>
      </c>
      <c r="G63" s="2" t="s">
        <v>1550</v>
      </c>
      <c r="H63" s="3" t="s">
        <v>1551</v>
      </c>
      <c r="I63" s="2">
        <v>7.93</v>
      </c>
      <c r="J63" s="2">
        <v>7.93</v>
      </c>
      <c r="K63" s="3" t="s">
        <v>1552</v>
      </c>
      <c r="L63" s="3" t="s">
        <v>1553</v>
      </c>
      <c r="M63" s="2">
        <v>0</v>
      </c>
      <c r="N63" s="3" t="s">
        <v>1550</v>
      </c>
      <c r="O63" s="4">
        <v>54789</v>
      </c>
      <c r="P63" s="3" t="s">
        <v>1550</v>
      </c>
      <c r="Q63" s="4" t="s">
        <v>1550</v>
      </c>
      <c r="R63" s="3" t="s">
        <v>1551</v>
      </c>
    </row>
    <row r="64" spans="1:18" ht="25.5" hidden="1" x14ac:dyDescent="0.2">
      <c r="A64" s="2">
        <v>60</v>
      </c>
      <c r="B64" s="3" t="s">
        <v>1647</v>
      </c>
      <c r="C64" s="3" t="s">
        <v>1546</v>
      </c>
      <c r="D64" s="3" t="s">
        <v>1645</v>
      </c>
      <c r="E64" s="3" t="s">
        <v>1646</v>
      </c>
      <c r="F64" s="3" t="s">
        <v>1549</v>
      </c>
      <c r="G64" s="2" t="s">
        <v>1550</v>
      </c>
      <c r="H64" s="3" t="s">
        <v>1551</v>
      </c>
      <c r="I64" s="2">
        <v>3.73</v>
      </c>
      <c r="J64" s="2">
        <v>3.73</v>
      </c>
      <c r="K64" s="3" t="s">
        <v>1552</v>
      </c>
      <c r="L64" s="3" t="s">
        <v>1553</v>
      </c>
      <c r="M64" s="2">
        <v>0</v>
      </c>
      <c r="N64" s="3" t="s">
        <v>1550</v>
      </c>
      <c r="O64" s="4">
        <v>54789</v>
      </c>
      <c r="P64" s="3" t="s">
        <v>1550</v>
      </c>
      <c r="Q64" s="4" t="s">
        <v>1550</v>
      </c>
      <c r="R64" s="3" t="s">
        <v>1551</v>
      </c>
    </row>
    <row r="65" spans="1:18" ht="25.5" hidden="1" x14ac:dyDescent="0.2">
      <c r="A65" s="2">
        <v>61</v>
      </c>
      <c r="B65" s="3" t="s">
        <v>1648</v>
      </c>
      <c r="C65" s="3" t="s">
        <v>1546</v>
      </c>
      <c r="D65" s="3" t="s">
        <v>1645</v>
      </c>
      <c r="E65" s="3" t="s">
        <v>1646</v>
      </c>
      <c r="F65" s="3" t="s">
        <v>1549</v>
      </c>
      <c r="G65" s="2" t="s">
        <v>1550</v>
      </c>
      <c r="H65" s="3" t="s">
        <v>1551</v>
      </c>
      <c r="I65" s="2">
        <v>7.45</v>
      </c>
      <c r="J65" s="2">
        <v>7.45</v>
      </c>
      <c r="K65" s="3" t="s">
        <v>1552</v>
      </c>
      <c r="L65" s="3" t="s">
        <v>1553</v>
      </c>
      <c r="M65" s="2">
        <v>0</v>
      </c>
      <c r="N65" s="3" t="s">
        <v>1550</v>
      </c>
      <c r="O65" s="4">
        <v>54789</v>
      </c>
      <c r="P65" s="3" t="s">
        <v>1550</v>
      </c>
      <c r="Q65" s="4" t="s">
        <v>1550</v>
      </c>
      <c r="R65" s="3" t="s">
        <v>1551</v>
      </c>
    </row>
    <row r="66" spans="1:18" ht="25.5" hidden="1" x14ac:dyDescent="0.2">
      <c r="A66" s="2">
        <v>62</v>
      </c>
      <c r="B66" s="3" t="s">
        <v>1649</v>
      </c>
      <c r="C66" s="3" t="s">
        <v>1546</v>
      </c>
      <c r="D66" s="3" t="s">
        <v>1645</v>
      </c>
      <c r="E66" s="3" t="s">
        <v>1650</v>
      </c>
      <c r="F66" s="3" t="s">
        <v>1549</v>
      </c>
      <c r="G66" s="2" t="s">
        <v>1550</v>
      </c>
      <c r="H66" s="3" t="s">
        <v>1551</v>
      </c>
      <c r="I66" s="2">
        <v>5</v>
      </c>
      <c r="J66" s="2">
        <v>5</v>
      </c>
      <c r="K66" s="3" t="s">
        <v>1552</v>
      </c>
      <c r="L66" s="3" t="s">
        <v>1553</v>
      </c>
      <c r="M66" s="2">
        <v>0</v>
      </c>
      <c r="N66" s="3" t="s">
        <v>1550</v>
      </c>
      <c r="O66" s="4">
        <v>54789</v>
      </c>
      <c r="P66" s="3" t="s">
        <v>1550</v>
      </c>
      <c r="Q66" s="4" t="s">
        <v>1550</v>
      </c>
      <c r="R66" s="3" t="s">
        <v>1551</v>
      </c>
    </row>
    <row r="67" spans="1:18" ht="25.5" hidden="1" x14ac:dyDescent="0.2">
      <c r="A67" s="2">
        <v>63</v>
      </c>
      <c r="B67" s="3" t="s">
        <v>1651</v>
      </c>
      <c r="C67" s="3" t="s">
        <v>1546</v>
      </c>
      <c r="D67" s="3" t="s">
        <v>1559</v>
      </c>
      <c r="E67" s="3" t="s">
        <v>1580</v>
      </c>
      <c r="F67" s="3" t="s">
        <v>1549</v>
      </c>
      <c r="G67" s="2" t="s">
        <v>1550</v>
      </c>
      <c r="H67" s="3" t="s">
        <v>1551</v>
      </c>
      <c r="I67" s="2">
        <v>45.2</v>
      </c>
      <c r="J67" s="2">
        <v>45.2</v>
      </c>
      <c r="K67" s="3" t="s">
        <v>1552</v>
      </c>
      <c r="L67" s="3" t="s">
        <v>1553</v>
      </c>
      <c r="M67" s="2">
        <v>0</v>
      </c>
      <c r="N67" s="3" t="s">
        <v>1550</v>
      </c>
      <c r="O67" s="4">
        <v>54789</v>
      </c>
      <c r="P67" s="3" t="s">
        <v>1550</v>
      </c>
      <c r="Q67" s="4" t="s">
        <v>1550</v>
      </c>
      <c r="R67" s="3" t="s">
        <v>1551</v>
      </c>
    </row>
    <row r="68" spans="1:18" ht="25.5" hidden="1" x14ac:dyDescent="0.2">
      <c r="A68" s="2">
        <v>64</v>
      </c>
      <c r="B68" s="3" t="s">
        <v>1652</v>
      </c>
      <c r="C68" s="3" t="s">
        <v>1546</v>
      </c>
      <c r="D68" s="3" t="s">
        <v>1559</v>
      </c>
      <c r="E68" s="3" t="s">
        <v>1653</v>
      </c>
      <c r="F68" s="3" t="s">
        <v>1549</v>
      </c>
      <c r="G68" s="2" t="s">
        <v>1550</v>
      </c>
      <c r="H68" s="3" t="s">
        <v>1551</v>
      </c>
      <c r="I68" s="2">
        <v>13.5</v>
      </c>
      <c r="J68" s="2">
        <v>13.5</v>
      </c>
      <c r="K68" s="3" t="s">
        <v>1552</v>
      </c>
      <c r="L68" s="3" t="s">
        <v>1553</v>
      </c>
      <c r="M68" s="2">
        <v>0</v>
      </c>
      <c r="N68" s="3" t="s">
        <v>1550</v>
      </c>
      <c r="O68" s="4">
        <v>54789</v>
      </c>
      <c r="P68" s="3" t="s">
        <v>1550</v>
      </c>
      <c r="Q68" s="4" t="s">
        <v>1550</v>
      </c>
      <c r="R68" s="3" t="s">
        <v>1551</v>
      </c>
    </row>
    <row r="69" spans="1:18" ht="38.25" hidden="1" x14ac:dyDescent="0.2">
      <c r="A69" s="2">
        <v>65</v>
      </c>
      <c r="B69" s="3" t="s">
        <v>1654</v>
      </c>
      <c r="C69" s="3" t="s">
        <v>1546</v>
      </c>
      <c r="D69" s="3" t="s">
        <v>1559</v>
      </c>
      <c r="E69" s="3" t="s">
        <v>1548</v>
      </c>
      <c r="F69" s="3" t="s">
        <v>1549</v>
      </c>
      <c r="G69" s="2" t="s">
        <v>1550</v>
      </c>
      <c r="H69" s="3" t="s">
        <v>1551</v>
      </c>
      <c r="I69" s="2">
        <v>34</v>
      </c>
      <c r="J69" s="2">
        <v>34</v>
      </c>
      <c r="K69" s="3" t="s">
        <v>1552</v>
      </c>
      <c r="L69" s="3" t="s">
        <v>1553</v>
      </c>
      <c r="M69" s="2">
        <v>10000</v>
      </c>
      <c r="N69" s="3" t="s">
        <v>1550</v>
      </c>
      <c r="O69" s="4">
        <v>54789</v>
      </c>
      <c r="P69" s="3" t="s">
        <v>1550</v>
      </c>
      <c r="Q69" s="4" t="s">
        <v>1550</v>
      </c>
      <c r="R69" s="3" t="s">
        <v>1551</v>
      </c>
    </row>
    <row r="70" spans="1:18" ht="25.5" hidden="1" x14ac:dyDescent="0.2">
      <c r="A70" s="2">
        <v>66</v>
      </c>
      <c r="B70" s="3" t="s">
        <v>1655</v>
      </c>
      <c r="C70" s="3" t="s">
        <v>1546</v>
      </c>
      <c r="D70" s="3" t="s">
        <v>1559</v>
      </c>
      <c r="E70" s="3" t="s">
        <v>1576</v>
      </c>
      <c r="F70" s="3" t="s">
        <v>1549</v>
      </c>
      <c r="G70" s="2" t="s">
        <v>1550</v>
      </c>
      <c r="H70" s="3" t="s">
        <v>1551</v>
      </c>
      <c r="I70" s="2">
        <v>55</v>
      </c>
      <c r="J70" s="2">
        <v>55</v>
      </c>
      <c r="K70" s="3" t="s">
        <v>1552</v>
      </c>
      <c r="L70" s="3" t="s">
        <v>1553</v>
      </c>
      <c r="M70" s="2">
        <v>0</v>
      </c>
      <c r="N70" s="3" t="s">
        <v>1550</v>
      </c>
      <c r="O70" s="4">
        <v>54789</v>
      </c>
      <c r="P70" s="3" t="s">
        <v>1550</v>
      </c>
      <c r="Q70" s="4" t="s">
        <v>1550</v>
      </c>
      <c r="R70" s="3" t="s">
        <v>1551</v>
      </c>
    </row>
    <row r="71" spans="1:18" ht="25.5" hidden="1" x14ac:dyDescent="0.2">
      <c r="A71" s="2">
        <v>67</v>
      </c>
      <c r="B71" s="3" t="s">
        <v>1656</v>
      </c>
      <c r="C71" s="3" t="s">
        <v>1546</v>
      </c>
      <c r="D71" s="3" t="s">
        <v>1589</v>
      </c>
      <c r="E71" s="3" t="s">
        <v>1657</v>
      </c>
      <c r="F71" s="3" t="s">
        <v>1658</v>
      </c>
      <c r="G71" s="2" t="s">
        <v>1550</v>
      </c>
      <c r="H71" s="3" t="s">
        <v>1551</v>
      </c>
      <c r="I71" s="2">
        <v>5</v>
      </c>
      <c r="J71" s="2">
        <v>5</v>
      </c>
      <c r="K71" s="3" t="s">
        <v>1552</v>
      </c>
      <c r="L71" s="3" t="s">
        <v>1553</v>
      </c>
      <c r="M71" s="2">
        <v>0</v>
      </c>
      <c r="N71" s="3" t="s">
        <v>1550</v>
      </c>
      <c r="O71" s="4">
        <v>54789</v>
      </c>
      <c r="P71" s="3" t="s">
        <v>1550</v>
      </c>
      <c r="Q71" s="4">
        <v>32143</v>
      </c>
      <c r="R71" s="3" t="s">
        <v>1551</v>
      </c>
    </row>
    <row r="72" spans="1:18" ht="25.5" hidden="1" x14ac:dyDescent="0.2">
      <c r="A72" s="2">
        <v>69</v>
      </c>
      <c r="B72" s="3" t="s">
        <v>1659</v>
      </c>
      <c r="C72" s="3" t="s">
        <v>1546</v>
      </c>
      <c r="D72" s="3" t="s">
        <v>1547</v>
      </c>
      <c r="E72" s="3" t="s">
        <v>1660</v>
      </c>
      <c r="F72" s="3" t="s">
        <v>1549</v>
      </c>
      <c r="G72" s="2" t="s">
        <v>1550</v>
      </c>
      <c r="H72" s="3" t="s">
        <v>1551</v>
      </c>
      <c r="I72" s="2">
        <v>7.5</v>
      </c>
      <c r="J72" s="2">
        <v>7.5</v>
      </c>
      <c r="K72" s="3" t="s">
        <v>1552</v>
      </c>
      <c r="L72" s="3" t="s">
        <v>1553</v>
      </c>
      <c r="M72" s="2">
        <v>0</v>
      </c>
      <c r="N72" s="3" t="s">
        <v>1550</v>
      </c>
      <c r="O72" s="4">
        <v>54789</v>
      </c>
      <c r="P72" s="3" t="s">
        <v>1550</v>
      </c>
      <c r="Q72" s="4" t="s">
        <v>1550</v>
      </c>
      <c r="R72" s="3" t="s">
        <v>1551</v>
      </c>
    </row>
    <row r="73" spans="1:18" ht="25.5" hidden="1" x14ac:dyDescent="0.2">
      <c r="A73" s="2">
        <v>75</v>
      </c>
      <c r="B73" s="3" t="s">
        <v>1661</v>
      </c>
      <c r="C73" s="3" t="s">
        <v>1546</v>
      </c>
      <c r="D73" s="3" t="s">
        <v>1645</v>
      </c>
      <c r="E73" s="3" t="s">
        <v>1646</v>
      </c>
      <c r="F73" s="3" t="s">
        <v>1549</v>
      </c>
      <c r="G73" s="2" t="s">
        <v>1550</v>
      </c>
      <c r="H73" s="3" t="s">
        <v>1551</v>
      </c>
      <c r="I73" s="2">
        <v>46</v>
      </c>
      <c r="J73" s="2">
        <v>46</v>
      </c>
      <c r="K73" s="3" t="s">
        <v>1552</v>
      </c>
      <c r="L73" s="3" t="s">
        <v>1553</v>
      </c>
      <c r="M73" s="2">
        <v>9053</v>
      </c>
      <c r="N73" s="3" t="s">
        <v>1550</v>
      </c>
      <c r="O73" s="4">
        <v>54789</v>
      </c>
      <c r="P73" s="3" t="s">
        <v>1550</v>
      </c>
      <c r="Q73" s="4" t="s">
        <v>1550</v>
      </c>
      <c r="R73" s="3" t="s">
        <v>1551</v>
      </c>
    </row>
    <row r="74" spans="1:18" ht="38.25" hidden="1" x14ac:dyDescent="0.2">
      <c r="A74" s="2">
        <v>77</v>
      </c>
      <c r="B74" s="3" t="s">
        <v>1662</v>
      </c>
      <c r="C74" s="3" t="s">
        <v>1546</v>
      </c>
      <c r="D74" s="3" t="s">
        <v>1547</v>
      </c>
      <c r="E74" s="3" t="s">
        <v>1663</v>
      </c>
      <c r="F74" s="3" t="s">
        <v>1549</v>
      </c>
      <c r="G74" s="2" t="s">
        <v>1550</v>
      </c>
      <c r="H74" s="3" t="s">
        <v>1551</v>
      </c>
      <c r="I74" s="2">
        <v>133.28</v>
      </c>
      <c r="J74" s="2">
        <v>133.28</v>
      </c>
      <c r="K74" s="3" t="s">
        <v>1581</v>
      </c>
      <c r="L74" s="3" t="s">
        <v>1582</v>
      </c>
      <c r="M74" s="2">
        <v>0</v>
      </c>
      <c r="N74" s="3" t="s">
        <v>1550</v>
      </c>
      <c r="O74" s="4">
        <v>54789</v>
      </c>
      <c r="P74" s="3" t="s">
        <v>1550</v>
      </c>
      <c r="Q74" s="4" t="s">
        <v>1550</v>
      </c>
      <c r="R74" s="3" t="s">
        <v>1551</v>
      </c>
    </row>
    <row r="75" spans="1:18" ht="25.5" hidden="1" x14ac:dyDescent="0.2">
      <c r="A75" s="2">
        <v>81</v>
      </c>
      <c r="B75" s="3" t="s">
        <v>1664</v>
      </c>
      <c r="C75" s="3" t="s">
        <v>1546</v>
      </c>
      <c r="D75" s="3" t="s">
        <v>1555</v>
      </c>
      <c r="E75" s="3" t="s">
        <v>1548</v>
      </c>
      <c r="F75" s="3" t="s">
        <v>1629</v>
      </c>
      <c r="G75" s="2" t="s">
        <v>1550</v>
      </c>
      <c r="H75" s="3" t="s">
        <v>1551</v>
      </c>
      <c r="I75" s="2">
        <v>6.8</v>
      </c>
      <c r="J75" s="2">
        <v>6.8</v>
      </c>
      <c r="K75" s="3" t="s">
        <v>1552</v>
      </c>
      <c r="L75" s="3" t="s">
        <v>1553</v>
      </c>
      <c r="M75" s="2">
        <v>0</v>
      </c>
      <c r="N75" s="3" t="s">
        <v>1550</v>
      </c>
      <c r="O75" s="4">
        <v>54789</v>
      </c>
      <c r="P75" s="3" t="s">
        <v>1550</v>
      </c>
      <c r="Q75" s="4">
        <v>32143</v>
      </c>
      <c r="R75" s="3" t="s">
        <v>1551</v>
      </c>
    </row>
    <row r="76" spans="1:18" ht="25.5" hidden="1" x14ac:dyDescent="0.2">
      <c r="A76" s="2">
        <v>84</v>
      </c>
      <c r="B76" s="3" t="s">
        <v>1665</v>
      </c>
      <c r="C76" s="3" t="s">
        <v>1546</v>
      </c>
      <c r="D76" s="3" t="s">
        <v>1555</v>
      </c>
      <c r="E76" s="3" t="s">
        <v>1548</v>
      </c>
      <c r="F76" s="3" t="s">
        <v>1666</v>
      </c>
      <c r="G76" s="2" t="s">
        <v>1550</v>
      </c>
      <c r="H76" s="3" t="s">
        <v>1551</v>
      </c>
      <c r="I76" s="2">
        <v>2</v>
      </c>
      <c r="J76" s="2">
        <v>1.8</v>
      </c>
      <c r="K76" s="3" t="s">
        <v>1599</v>
      </c>
      <c r="L76" s="3" t="s">
        <v>1600</v>
      </c>
      <c r="M76" s="2">
        <v>10180</v>
      </c>
      <c r="N76" s="3" t="s">
        <v>1550</v>
      </c>
      <c r="O76" s="4">
        <v>54789</v>
      </c>
      <c r="P76" s="3" t="s">
        <v>1550</v>
      </c>
      <c r="Q76" s="4">
        <v>23012</v>
      </c>
      <c r="R76" s="3" t="s">
        <v>1551</v>
      </c>
    </row>
    <row r="77" spans="1:18" ht="25.5" hidden="1" x14ac:dyDescent="0.2">
      <c r="A77" s="2">
        <v>84</v>
      </c>
      <c r="B77" s="3" t="s">
        <v>1665</v>
      </c>
      <c r="C77" s="3" t="s">
        <v>1546</v>
      </c>
      <c r="D77" s="3" t="s">
        <v>1555</v>
      </c>
      <c r="E77" s="3" t="s">
        <v>1548</v>
      </c>
      <c r="F77" s="3" t="s">
        <v>1666</v>
      </c>
      <c r="G77" s="2" t="s">
        <v>1550</v>
      </c>
      <c r="H77" s="3" t="s">
        <v>1551</v>
      </c>
      <c r="I77" s="2">
        <v>2</v>
      </c>
      <c r="J77" s="2">
        <v>1.8</v>
      </c>
      <c r="K77" s="3" t="s">
        <v>1599</v>
      </c>
      <c r="L77" s="3" t="s">
        <v>1600</v>
      </c>
      <c r="M77" s="2">
        <v>10180</v>
      </c>
      <c r="N77" s="3" t="s">
        <v>1550</v>
      </c>
      <c r="O77" s="4">
        <v>54789</v>
      </c>
      <c r="P77" s="3" t="s">
        <v>1550</v>
      </c>
      <c r="Q77" s="4">
        <v>23012</v>
      </c>
      <c r="R77" s="3" t="s">
        <v>1551</v>
      </c>
    </row>
    <row r="78" spans="1:18" ht="25.5" hidden="1" x14ac:dyDescent="0.2">
      <c r="A78" s="2">
        <v>84</v>
      </c>
      <c r="B78" s="3" t="s">
        <v>1665</v>
      </c>
      <c r="C78" s="3" t="s">
        <v>1546</v>
      </c>
      <c r="D78" s="3" t="s">
        <v>1555</v>
      </c>
      <c r="E78" s="3" t="s">
        <v>1548</v>
      </c>
      <c r="F78" s="3" t="s">
        <v>1666</v>
      </c>
      <c r="G78" s="2" t="s">
        <v>1550</v>
      </c>
      <c r="H78" s="3" t="s">
        <v>1551</v>
      </c>
      <c r="I78" s="2">
        <v>2</v>
      </c>
      <c r="J78" s="2">
        <v>1.8</v>
      </c>
      <c r="K78" s="3" t="s">
        <v>1599</v>
      </c>
      <c r="L78" s="3" t="s">
        <v>1600</v>
      </c>
      <c r="M78" s="2">
        <v>10180</v>
      </c>
      <c r="N78" s="3" t="s">
        <v>1550</v>
      </c>
      <c r="O78" s="4">
        <v>54789</v>
      </c>
      <c r="P78" s="3" t="s">
        <v>1550</v>
      </c>
      <c r="Q78" s="4">
        <v>23377</v>
      </c>
      <c r="R78" s="3" t="s">
        <v>1551</v>
      </c>
    </row>
    <row r="79" spans="1:18" ht="25.5" hidden="1" x14ac:dyDescent="0.2">
      <c r="A79" s="2">
        <v>84</v>
      </c>
      <c r="B79" s="3" t="s">
        <v>1665</v>
      </c>
      <c r="C79" s="3" t="s">
        <v>1546</v>
      </c>
      <c r="D79" s="3" t="s">
        <v>1555</v>
      </c>
      <c r="E79" s="3" t="s">
        <v>1548</v>
      </c>
      <c r="F79" s="3" t="s">
        <v>1666</v>
      </c>
      <c r="G79" s="2" t="s">
        <v>1550</v>
      </c>
      <c r="H79" s="3" t="s">
        <v>1551</v>
      </c>
      <c r="I79" s="2">
        <v>2</v>
      </c>
      <c r="J79" s="2">
        <v>1.8</v>
      </c>
      <c r="K79" s="3" t="s">
        <v>1599</v>
      </c>
      <c r="L79" s="3" t="s">
        <v>1600</v>
      </c>
      <c r="M79" s="2">
        <v>10180</v>
      </c>
      <c r="N79" s="3" t="s">
        <v>1550</v>
      </c>
      <c r="O79" s="4">
        <v>54789</v>
      </c>
      <c r="P79" s="3" t="s">
        <v>1550</v>
      </c>
      <c r="Q79" s="4">
        <v>23012</v>
      </c>
      <c r="R79" s="3" t="s">
        <v>1551</v>
      </c>
    </row>
    <row r="80" spans="1:18" ht="38.25" hidden="1" x14ac:dyDescent="0.2">
      <c r="A80" s="2">
        <v>85</v>
      </c>
      <c r="B80" s="3" t="s">
        <v>1667</v>
      </c>
      <c r="C80" s="3" t="s">
        <v>1546</v>
      </c>
      <c r="D80" s="3" t="s">
        <v>1559</v>
      </c>
      <c r="E80" s="3" t="s">
        <v>1548</v>
      </c>
      <c r="F80" s="3" t="s">
        <v>1549</v>
      </c>
      <c r="G80" s="2" t="s">
        <v>1550</v>
      </c>
      <c r="H80" s="3" t="s">
        <v>1551</v>
      </c>
      <c r="I80" s="2">
        <v>60</v>
      </c>
      <c r="J80" s="2">
        <v>60</v>
      </c>
      <c r="K80" s="3" t="s">
        <v>1552</v>
      </c>
      <c r="L80" s="3" t="s">
        <v>1553</v>
      </c>
      <c r="M80" s="2">
        <v>0</v>
      </c>
      <c r="N80" s="3" t="s">
        <v>1550</v>
      </c>
      <c r="O80" s="4">
        <v>54789</v>
      </c>
      <c r="P80" s="3" t="s">
        <v>1550</v>
      </c>
      <c r="Q80" s="4" t="s">
        <v>1550</v>
      </c>
      <c r="R80" s="3" t="s">
        <v>1551</v>
      </c>
    </row>
    <row r="81" spans="1:18" ht="25.5" hidden="1" x14ac:dyDescent="0.2">
      <c r="A81" s="2">
        <v>86</v>
      </c>
      <c r="B81" s="3" t="s">
        <v>1668</v>
      </c>
      <c r="C81" s="3" t="s">
        <v>1546</v>
      </c>
      <c r="D81" s="3" t="s">
        <v>1547</v>
      </c>
      <c r="E81" s="3" t="s">
        <v>1669</v>
      </c>
      <c r="F81" s="3" t="s">
        <v>1549</v>
      </c>
      <c r="G81" s="2" t="s">
        <v>1550</v>
      </c>
      <c r="H81" s="3" t="s">
        <v>1551</v>
      </c>
      <c r="I81" s="2">
        <v>20</v>
      </c>
      <c r="J81" s="2">
        <v>20</v>
      </c>
      <c r="K81" s="3" t="s">
        <v>1552</v>
      </c>
      <c r="L81" s="3" t="s">
        <v>1574</v>
      </c>
      <c r="M81" s="2">
        <v>21000</v>
      </c>
      <c r="N81" s="3" t="s">
        <v>1550</v>
      </c>
      <c r="O81" s="4">
        <v>54789</v>
      </c>
      <c r="P81" s="3" t="s">
        <v>1550</v>
      </c>
      <c r="Q81" s="4" t="s">
        <v>1550</v>
      </c>
      <c r="R81" s="3" t="s">
        <v>1551</v>
      </c>
    </row>
    <row r="82" spans="1:18" ht="25.5" hidden="1" x14ac:dyDescent="0.2">
      <c r="A82" s="2">
        <v>87</v>
      </c>
      <c r="B82" s="3" t="s">
        <v>1670</v>
      </c>
      <c r="C82" s="3" t="s">
        <v>1546</v>
      </c>
      <c r="D82" s="3" t="s">
        <v>1547</v>
      </c>
      <c r="E82" s="3" t="s">
        <v>1671</v>
      </c>
      <c r="F82" s="3" t="s">
        <v>1549</v>
      </c>
      <c r="G82" s="2" t="s">
        <v>1550</v>
      </c>
      <c r="H82" s="3" t="s">
        <v>1551</v>
      </c>
      <c r="I82" s="2">
        <v>3.2</v>
      </c>
      <c r="J82" s="2">
        <v>3.2</v>
      </c>
      <c r="K82" s="3" t="s">
        <v>1552</v>
      </c>
      <c r="L82" s="3" t="s">
        <v>1553</v>
      </c>
      <c r="M82" s="2">
        <v>0</v>
      </c>
      <c r="N82" s="3" t="s">
        <v>1550</v>
      </c>
      <c r="O82" s="4">
        <v>54789</v>
      </c>
      <c r="P82" s="3" t="s">
        <v>1550</v>
      </c>
      <c r="Q82" s="4" t="s">
        <v>1550</v>
      </c>
      <c r="R82" s="3" t="s">
        <v>1551</v>
      </c>
    </row>
    <row r="83" spans="1:18" ht="25.5" hidden="1" x14ac:dyDescent="0.2">
      <c r="A83" s="2">
        <v>88</v>
      </c>
      <c r="B83" s="3" t="s">
        <v>1672</v>
      </c>
      <c r="C83" s="3" t="s">
        <v>1546</v>
      </c>
      <c r="D83" s="3" t="s">
        <v>1645</v>
      </c>
      <c r="E83" s="3" t="s">
        <v>1646</v>
      </c>
      <c r="F83" s="3" t="s">
        <v>1549</v>
      </c>
      <c r="G83" s="2" t="s">
        <v>1550</v>
      </c>
      <c r="H83" s="3" t="s">
        <v>1551</v>
      </c>
      <c r="I83" s="2">
        <v>46</v>
      </c>
      <c r="J83" s="2">
        <v>46</v>
      </c>
      <c r="K83" s="3" t="s">
        <v>1552</v>
      </c>
      <c r="L83" s="3" t="s">
        <v>1553</v>
      </c>
      <c r="M83" s="2">
        <v>9022</v>
      </c>
      <c r="N83" s="3" t="s">
        <v>1550</v>
      </c>
      <c r="O83" s="4">
        <v>54789</v>
      </c>
      <c r="P83" s="3" t="s">
        <v>1550</v>
      </c>
      <c r="Q83" s="4" t="s">
        <v>1550</v>
      </c>
      <c r="R83" s="3" t="s">
        <v>1551</v>
      </c>
    </row>
    <row r="84" spans="1:18" ht="25.5" hidden="1" x14ac:dyDescent="0.2">
      <c r="A84" s="2">
        <v>91</v>
      </c>
      <c r="B84" s="3" t="s">
        <v>1673</v>
      </c>
      <c r="C84" s="3" t="s">
        <v>1546</v>
      </c>
      <c r="D84" s="3" t="s">
        <v>1547</v>
      </c>
      <c r="E84" s="3" t="s">
        <v>1548</v>
      </c>
      <c r="F84" s="3" t="s">
        <v>1549</v>
      </c>
      <c r="G84" s="2" t="s">
        <v>1550</v>
      </c>
      <c r="H84" s="3" t="s">
        <v>1551</v>
      </c>
      <c r="I84" s="2">
        <v>9.99</v>
      </c>
      <c r="J84" s="2">
        <v>9.99</v>
      </c>
      <c r="K84" s="3" t="s">
        <v>1552</v>
      </c>
      <c r="L84" s="3" t="s">
        <v>1553</v>
      </c>
      <c r="M84" s="2">
        <v>0</v>
      </c>
      <c r="N84" s="3" t="s">
        <v>1550</v>
      </c>
      <c r="O84" s="4">
        <v>54789</v>
      </c>
      <c r="P84" s="3" t="s">
        <v>1550</v>
      </c>
      <c r="Q84" s="4" t="s">
        <v>1550</v>
      </c>
      <c r="R84" s="3" t="s">
        <v>1551</v>
      </c>
    </row>
    <row r="85" spans="1:18" ht="25.5" hidden="1" x14ac:dyDescent="0.2">
      <c r="A85" s="2">
        <v>92</v>
      </c>
      <c r="B85" s="3" t="s">
        <v>1674</v>
      </c>
      <c r="C85" s="3" t="s">
        <v>1546</v>
      </c>
      <c r="D85" s="3" t="s">
        <v>1555</v>
      </c>
      <c r="E85" s="3" t="s">
        <v>1548</v>
      </c>
      <c r="F85" s="3" t="s">
        <v>1603</v>
      </c>
      <c r="G85" s="2" t="s">
        <v>1550</v>
      </c>
      <c r="H85" s="3" t="s">
        <v>1551</v>
      </c>
      <c r="I85" s="2">
        <v>90</v>
      </c>
      <c r="J85" s="2">
        <v>90</v>
      </c>
      <c r="K85" s="3" t="s">
        <v>1581</v>
      </c>
      <c r="L85" s="3" t="s">
        <v>1582</v>
      </c>
      <c r="M85" s="2">
        <v>9700</v>
      </c>
      <c r="N85" s="3" t="s">
        <v>1550</v>
      </c>
      <c r="O85" s="4">
        <v>54789</v>
      </c>
      <c r="P85" s="3" t="s">
        <v>1550</v>
      </c>
      <c r="Q85" s="4">
        <v>36161</v>
      </c>
      <c r="R85" s="3" t="s">
        <v>1551</v>
      </c>
    </row>
    <row r="86" spans="1:18" ht="25.5" hidden="1" x14ac:dyDescent="0.2">
      <c r="A86" s="2">
        <v>92</v>
      </c>
      <c r="B86" s="3" t="s">
        <v>1674</v>
      </c>
      <c r="C86" s="3" t="s">
        <v>1546</v>
      </c>
      <c r="D86" s="3" t="s">
        <v>1555</v>
      </c>
      <c r="E86" s="3" t="s">
        <v>1548</v>
      </c>
      <c r="F86" s="3" t="s">
        <v>1603</v>
      </c>
      <c r="G86" s="2" t="s">
        <v>1550</v>
      </c>
      <c r="H86" s="3" t="s">
        <v>1551</v>
      </c>
      <c r="I86" s="2">
        <v>90</v>
      </c>
      <c r="J86" s="2">
        <v>90</v>
      </c>
      <c r="K86" s="3" t="s">
        <v>1581</v>
      </c>
      <c r="L86" s="3" t="s">
        <v>1582</v>
      </c>
      <c r="M86" s="2">
        <v>9700</v>
      </c>
      <c r="N86" s="3" t="s">
        <v>1550</v>
      </c>
      <c r="O86" s="4">
        <v>54789</v>
      </c>
      <c r="P86" s="3" t="s">
        <v>1550</v>
      </c>
      <c r="Q86" s="4">
        <v>36161</v>
      </c>
      <c r="R86" s="3" t="s">
        <v>1551</v>
      </c>
    </row>
    <row r="87" spans="1:18" ht="25.5" hidden="1" x14ac:dyDescent="0.2">
      <c r="A87" s="2">
        <v>92</v>
      </c>
      <c r="B87" s="3" t="s">
        <v>1674</v>
      </c>
      <c r="C87" s="3" t="s">
        <v>1546</v>
      </c>
      <c r="D87" s="3" t="s">
        <v>1555</v>
      </c>
      <c r="E87" s="3" t="s">
        <v>1548</v>
      </c>
      <c r="F87" s="3" t="s">
        <v>1603</v>
      </c>
      <c r="G87" s="2" t="s">
        <v>1550</v>
      </c>
      <c r="H87" s="3" t="s">
        <v>1551</v>
      </c>
      <c r="I87" s="2">
        <v>90</v>
      </c>
      <c r="J87" s="2">
        <v>90</v>
      </c>
      <c r="K87" s="3" t="s">
        <v>1581</v>
      </c>
      <c r="L87" s="3" t="s">
        <v>1582</v>
      </c>
      <c r="M87" s="2">
        <v>9700</v>
      </c>
      <c r="N87" s="3" t="s">
        <v>1550</v>
      </c>
      <c r="O87" s="4">
        <v>54789</v>
      </c>
      <c r="P87" s="3" t="s">
        <v>1550</v>
      </c>
      <c r="Q87" s="4">
        <v>36161</v>
      </c>
      <c r="R87" s="3" t="s">
        <v>1551</v>
      </c>
    </row>
    <row r="88" spans="1:18" ht="25.5" hidden="1" x14ac:dyDescent="0.2">
      <c r="A88" s="2">
        <v>92</v>
      </c>
      <c r="B88" s="3" t="s">
        <v>1674</v>
      </c>
      <c r="C88" s="3" t="s">
        <v>1546</v>
      </c>
      <c r="D88" s="3" t="s">
        <v>1555</v>
      </c>
      <c r="E88" s="3" t="s">
        <v>1548</v>
      </c>
      <c r="F88" s="3" t="s">
        <v>1603</v>
      </c>
      <c r="G88" s="2" t="s">
        <v>1550</v>
      </c>
      <c r="H88" s="3" t="s">
        <v>1551</v>
      </c>
      <c r="I88" s="2">
        <v>90</v>
      </c>
      <c r="J88" s="2">
        <v>90</v>
      </c>
      <c r="K88" s="3" t="s">
        <v>1581</v>
      </c>
      <c r="L88" s="3" t="s">
        <v>1582</v>
      </c>
      <c r="M88" s="2">
        <v>9700</v>
      </c>
      <c r="N88" s="3" t="s">
        <v>1550</v>
      </c>
      <c r="O88" s="4">
        <v>54789</v>
      </c>
      <c r="P88" s="3" t="s">
        <v>1550</v>
      </c>
      <c r="Q88" s="4">
        <v>36161</v>
      </c>
      <c r="R88" s="3" t="s">
        <v>1551</v>
      </c>
    </row>
    <row r="89" spans="1:18" ht="25.5" hidden="1" x14ac:dyDescent="0.2">
      <c r="A89" s="2">
        <v>92</v>
      </c>
      <c r="B89" s="3" t="s">
        <v>1674</v>
      </c>
      <c r="C89" s="3" t="s">
        <v>1546</v>
      </c>
      <c r="D89" s="3" t="s">
        <v>1555</v>
      </c>
      <c r="E89" s="3" t="s">
        <v>1548</v>
      </c>
      <c r="F89" s="3" t="s">
        <v>1603</v>
      </c>
      <c r="G89" s="2" t="s">
        <v>1550</v>
      </c>
      <c r="H89" s="3" t="s">
        <v>1551</v>
      </c>
      <c r="I89" s="2">
        <v>534.02</v>
      </c>
      <c r="J89" s="2">
        <v>493.02</v>
      </c>
      <c r="K89" s="3" t="s">
        <v>1581</v>
      </c>
      <c r="L89" s="3" t="s">
        <v>1582</v>
      </c>
      <c r="M89" s="2">
        <v>10224</v>
      </c>
      <c r="N89" s="3" t="s">
        <v>1550</v>
      </c>
      <c r="O89" s="4">
        <v>54789</v>
      </c>
      <c r="P89" s="3" t="s">
        <v>1550</v>
      </c>
      <c r="Q89" s="4">
        <v>28430</v>
      </c>
      <c r="R89" s="3" t="s">
        <v>1551</v>
      </c>
    </row>
    <row r="90" spans="1:18" ht="25.5" hidden="1" x14ac:dyDescent="0.2">
      <c r="A90" s="2">
        <v>93</v>
      </c>
      <c r="B90" s="3" t="s">
        <v>1675</v>
      </c>
      <c r="C90" s="3" t="s">
        <v>1546</v>
      </c>
      <c r="D90" s="3" t="s">
        <v>1555</v>
      </c>
      <c r="E90" s="3" t="s">
        <v>1676</v>
      </c>
      <c r="F90" s="3" t="s">
        <v>1585</v>
      </c>
      <c r="G90" s="2" t="s">
        <v>1550</v>
      </c>
      <c r="H90" s="3" t="s">
        <v>1551</v>
      </c>
      <c r="I90" s="2">
        <v>5</v>
      </c>
      <c r="J90" s="2">
        <v>5</v>
      </c>
      <c r="K90" s="3" t="s">
        <v>1552</v>
      </c>
      <c r="L90" s="3" t="s">
        <v>1553</v>
      </c>
      <c r="M90" s="2">
        <v>0</v>
      </c>
      <c r="N90" s="3" t="s">
        <v>1550</v>
      </c>
      <c r="O90" s="4">
        <v>54789</v>
      </c>
      <c r="P90" s="3" t="s">
        <v>1550</v>
      </c>
      <c r="Q90" s="4">
        <v>32143</v>
      </c>
      <c r="R90" s="3" t="s">
        <v>1551</v>
      </c>
    </row>
    <row r="91" spans="1:18" ht="25.5" hidden="1" x14ac:dyDescent="0.2">
      <c r="A91" s="2">
        <v>101</v>
      </c>
      <c r="B91" s="3" t="s">
        <v>1677</v>
      </c>
      <c r="C91" s="3" t="s">
        <v>1546</v>
      </c>
      <c r="D91" s="3" t="s">
        <v>1589</v>
      </c>
      <c r="E91" s="3" t="s">
        <v>1678</v>
      </c>
      <c r="F91" s="3" t="s">
        <v>1666</v>
      </c>
      <c r="G91" s="2" t="s">
        <v>1550</v>
      </c>
      <c r="H91" s="3" t="s">
        <v>1551</v>
      </c>
      <c r="I91" s="2">
        <v>16.66</v>
      </c>
      <c r="J91" s="2">
        <v>16.66</v>
      </c>
      <c r="K91" s="3" t="s">
        <v>1552</v>
      </c>
      <c r="L91" s="3" t="s">
        <v>1553</v>
      </c>
      <c r="M91" s="2">
        <v>0</v>
      </c>
      <c r="N91" s="3" t="s">
        <v>1550</v>
      </c>
      <c r="O91" s="4">
        <v>54789</v>
      </c>
      <c r="P91" s="3" t="s">
        <v>1550</v>
      </c>
      <c r="Q91" s="4">
        <v>32143</v>
      </c>
      <c r="R91" s="3" t="s">
        <v>1551</v>
      </c>
    </row>
    <row r="92" spans="1:18" ht="25.5" hidden="1" x14ac:dyDescent="0.2">
      <c r="A92" s="2">
        <v>102</v>
      </c>
      <c r="B92" s="3" t="s">
        <v>1679</v>
      </c>
      <c r="C92" s="3" t="s">
        <v>1546</v>
      </c>
      <c r="D92" s="3" t="s">
        <v>1555</v>
      </c>
      <c r="E92" s="3" t="s">
        <v>1680</v>
      </c>
      <c r="F92" s="3" t="s">
        <v>1681</v>
      </c>
      <c r="G92" s="2" t="s">
        <v>1550</v>
      </c>
      <c r="H92" s="3" t="s">
        <v>1551</v>
      </c>
      <c r="I92" s="2">
        <v>3.5</v>
      </c>
      <c r="J92" s="2">
        <v>3.5</v>
      </c>
      <c r="K92" s="3" t="s">
        <v>1552</v>
      </c>
      <c r="L92" s="3" t="s">
        <v>1553</v>
      </c>
      <c r="M92" s="2">
        <v>0</v>
      </c>
      <c r="N92" s="3" t="s">
        <v>1550</v>
      </c>
      <c r="O92" s="4">
        <v>54789</v>
      </c>
      <c r="P92" s="3" t="s">
        <v>1550</v>
      </c>
      <c r="Q92" s="4">
        <v>32143</v>
      </c>
      <c r="R92" s="3" t="s">
        <v>1551</v>
      </c>
    </row>
    <row r="93" spans="1:18" ht="25.5" hidden="1" x14ac:dyDescent="0.2">
      <c r="A93" s="2">
        <v>105</v>
      </c>
      <c r="B93" s="3" t="s">
        <v>1682</v>
      </c>
      <c r="C93" s="3" t="s">
        <v>1546</v>
      </c>
      <c r="D93" s="3" t="s">
        <v>1555</v>
      </c>
      <c r="E93" s="3" t="s">
        <v>1548</v>
      </c>
      <c r="F93" s="3" t="s">
        <v>1681</v>
      </c>
      <c r="G93" s="2" t="s">
        <v>1550</v>
      </c>
      <c r="H93" s="3" t="s">
        <v>1551</v>
      </c>
      <c r="I93" s="2">
        <v>57</v>
      </c>
      <c r="J93" s="2">
        <v>57</v>
      </c>
      <c r="K93" s="3" t="s">
        <v>1552</v>
      </c>
      <c r="L93" s="3" t="s">
        <v>1683</v>
      </c>
      <c r="M93" s="2">
        <v>10000</v>
      </c>
      <c r="N93" s="3" t="s">
        <v>1550</v>
      </c>
      <c r="O93" s="4">
        <v>54789</v>
      </c>
      <c r="P93" s="3" t="s">
        <v>1550</v>
      </c>
      <c r="Q93" s="4">
        <v>34943</v>
      </c>
      <c r="R93" s="3" t="s">
        <v>1551</v>
      </c>
    </row>
    <row r="94" spans="1:18" ht="38.25" hidden="1" x14ac:dyDescent="0.2">
      <c r="A94" s="2">
        <v>115</v>
      </c>
      <c r="B94" s="3" t="s">
        <v>1684</v>
      </c>
      <c r="C94" s="3" t="s">
        <v>1546</v>
      </c>
      <c r="D94" s="3" t="s">
        <v>1547</v>
      </c>
      <c r="E94" s="3" t="s">
        <v>1685</v>
      </c>
      <c r="F94" s="3" t="s">
        <v>1549</v>
      </c>
      <c r="G94" s="2" t="s">
        <v>1550</v>
      </c>
      <c r="H94" s="3" t="s">
        <v>1551</v>
      </c>
      <c r="I94" s="2">
        <v>5</v>
      </c>
      <c r="J94" s="2">
        <v>5</v>
      </c>
      <c r="K94" s="3" t="s">
        <v>1552</v>
      </c>
      <c r="L94" s="3" t="s">
        <v>1553</v>
      </c>
      <c r="M94" s="2">
        <v>0</v>
      </c>
      <c r="N94" s="3" t="s">
        <v>1550</v>
      </c>
      <c r="O94" s="4">
        <v>54789</v>
      </c>
      <c r="P94" s="3" t="s">
        <v>1550</v>
      </c>
      <c r="Q94" s="4" t="s">
        <v>1550</v>
      </c>
      <c r="R94" s="3" t="s">
        <v>1551</v>
      </c>
    </row>
    <row r="95" spans="1:18" ht="25.5" hidden="1" x14ac:dyDescent="0.2">
      <c r="A95" s="2">
        <v>120</v>
      </c>
      <c r="B95" s="3" t="s">
        <v>1686</v>
      </c>
      <c r="C95" s="3" t="s">
        <v>1546</v>
      </c>
      <c r="D95" s="3" t="s">
        <v>1547</v>
      </c>
      <c r="E95" s="3" t="s">
        <v>1687</v>
      </c>
      <c r="F95" s="3" t="s">
        <v>1549</v>
      </c>
      <c r="G95" s="2" t="s">
        <v>1550</v>
      </c>
      <c r="H95" s="3" t="s">
        <v>1551</v>
      </c>
      <c r="I95" s="2">
        <v>9.3800000000000008</v>
      </c>
      <c r="J95" s="2">
        <v>9.3800000000000008</v>
      </c>
      <c r="K95" s="3" t="s">
        <v>1552</v>
      </c>
      <c r="L95" s="3" t="s">
        <v>1553</v>
      </c>
      <c r="M95" s="2">
        <v>0</v>
      </c>
      <c r="N95" s="3" t="s">
        <v>1550</v>
      </c>
      <c r="O95" s="4">
        <v>54789</v>
      </c>
      <c r="P95" s="3" t="s">
        <v>1550</v>
      </c>
      <c r="Q95" s="4" t="s">
        <v>1550</v>
      </c>
      <c r="R95" s="3" t="s">
        <v>1551</v>
      </c>
    </row>
    <row r="96" spans="1:18" ht="25.5" hidden="1" x14ac:dyDescent="0.2">
      <c r="A96" s="2">
        <v>121</v>
      </c>
      <c r="B96" s="3" t="s">
        <v>1688</v>
      </c>
      <c r="C96" s="3" t="s">
        <v>1546</v>
      </c>
      <c r="D96" s="3" t="s">
        <v>1566</v>
      </c>
      <c r="E96" s="3" t="s">
        <v>1548</v>
      </c>
      <c r="F96" s="3" t="s">
        <v>1567</v>
      </c>
      <c r="G96" s="2" t="s">
        <v>1550</v>
      </c>
      <c r="H96" s="3" t="s">
        <v>1551</v>
      </c>
      <c r="I96" s="2">
        <v>5.44</v>
      </c>
      <c r="J96" s="2">
        <v>5.5</v>
      </c>
      <c r="K96" s="3" t="s">
        <v>1581</v>
      </c>
      <c r="L96" s="3" t="s">
        <v>1625</v>
      </c>
      <c r="M96" s="2">
        <v>0</v>
      </c>
      <c r="N96" s="3" t="s">
        <v>1550</v>
      </c>
      <c r="O96" s="4">
        <v>54789</v>
      </c>
      <c r="P96" s="3" t="s">
        <v>1550</v>
      </c>
      <c r="Q96" s="4">
        <v>31048</v>
      </c>
      <c r="R96" s="3" t="s">
        <v>1551</v>
      </c>
    </row>
    <row r="97" spans="1:18" ht="25.5" hidden="1" x14ac:dyDescent="0.2">
      <c r="A97" s="2">
        <v>122</v>
      </c>
      <c r="B97" s="3" t="s">
        <v>1689</v>
      </c>
      <c r="C97" s="3" t="s">
        <v>1546</v>
      </c>
      <c r="D97" s="3" t="s">
        <v>1559</v>
      </c>
      <c r="E97" s="3" t="s">
        <v>1690</v>
      </c>
      <c r="F97" s="3" t="s">
        <v>1549</v>
      </c>
      <c r="G97" s="2" t="s">
        <v>1550</v>
      </c>
      <c r="H97" s="3" t="s">
        <v>1551</v>
      </c>
      <c r="I97" s="2">
        <v>19.75</v>
      </c>
      <c r="J97" s="2">
        <v>19.75</v>
      </c>
      <c r="K97" s="3" t="s">
        <v>1552</v>
      </c>
      <c r="L97" s="3" t="s">
        <v>1553</v>
      </c>
      <c r="M97" s="2">
        <v>0</v>
      </c>
      <c r="N97" s="3" t="s">
        <v>1550</v>
      </c>
      <c r="O97" s="4">
        <v>54789</v>
      </c>
      <c r="P97" s="3" t="s">
        <v>1550</v>
      </c>
      <c r="Q97" s="4" t="s">
        <v>1550</v>
      </c>
      <c r="R97" s="3" t="s">
        <v>1551</v>
      </c>
    </row>
    <row r="98" spans="1:18" ht="25.5" hidden="1" x14ac:dyDescent="0.2">
      <c r="A98" s="2">
        <v>123</v>
      </c>
      <c r="B98" s="3" t="s">
        <v>1691</v>
      </c>
      <c r="C98" s="3" t="s">
        <v>1546</v>
      </c>
      <c r="D98" s="3" t="s">
        <v>1559</v>
      </c>
      <c r="E98" s="3" t="s">
        <v>1548</v>
      </c>
      <c r="F98" s="3" t="s">
        <v>1549</v>
      </c>
      <c r="G98" s="2" t="s">
        <v>1550</v>
      </c>
      <c r="H98" s="3" t="s">
        <v>1551</v>
      </c>
      <c r="I98" s="2">
        <v>1.2</v>
      </c>
      <c r="J98" s="2">
        <v>1.2</v>
      </c>
      <c r="K98" s="3" t="s">
        <v>1552</v>
      </c>
      <c r="L98" s="3" t="s">
        <v>1553</v>
      </c>
      <c r="M98" s="2">
        <v>0</v>
      </c>
      <c r="N98" s="3" t="s">
        <v>1550</v>
      </c>
      <c r="O98" s="4">
        <v>54789</v>
      </c>
      <c r="P98" s="3" t="s">
        <v>1550</v>
      </c>
      <c r="Q98" s="4" t="s">
        <v>1550</v>
      </c>
      <c r="R98" s="3" t="s">
        <v>1551</v>
      </c>
    </row>
    <row r="99" spans="1:18" ht="25.5" hidden="1" x14ac:dyDescent="0.2">
      <c r="A99" s="2">
        <v>130</v>
      </c>
      <c r="B99" s="3" t="s">
        <v>1692</v>
      </c>
      <c r="C99" s="3" t="s">
        <v>1546</v>
      </c>
      <c r="D99" s="3" t="s">
        <v>1559</v>
      </c>
      <c r="E99" s="3" t="s">
        <v>1693</v>
      </c>
      <c r="F99" s="3" t="s">
        <v>1549</v>
      </c>
      <c r="G99" s="2" t="s">
        <v>1550</v>
      </c>
      <c r="H99" s="3" t="s">
        <v>1551</v>
      </c>
      <c r="I99" s="2">
        <v>13</v>
      </c>
      <c r="J99" s="2">
        <v>13</v>
      </c>
      <c r="K99" s="3" t="s">
        <v>1552</v>
      </c>
      <c r="L99" s="3" t="s">
        <v>1553</v>
      </c>
      <c r="M99" s="2">
        <v>0</v>
      </c>
      <c r="N99" s="3" t="s">
        <v>1550</v>
      </c>
      <c r="O99" s="4">
        <v>54789</v>
      </c>
      <c r="P99" s="3" t="s">
        <v>1550</v>
      </c>
      <c r="Q99" s="4" t="s">
        <v>1550</v>
      </c>
      <c r="R99" s="3" t="s">
        <v>1551</v>
      </c>
    </row>
    <row r="100" spans="1:18" ht="38.25" hidden="1" x14ac:dyDescent="0.2">
      <c r="A100" s="2">
        <v>136</v>
      </c>
      <c r="B100" s="3" t="s">
        <v>1694</v>
      </c>
      <c r="C100" s="3" t="s">
        <v>1546</v>
      </c>
      <c r="D100" s="3" t="s">
        <v>1589</v>
      </c>
      <c r="E100" s="3" t="s">
        <v>1695</v>
      </c>
      <c r="F100" s="3" t="s">
        <v>1635</v>
      </c>
      <c r="G100" s="2" t="s">
        <v>1550</v>
      </c>
      <c r="H100" s="3" t="s">
        <v>1551</v>
      </c>
      <c r="I100" s="2">
        <v>3</v>
      </c>
      <c r="J100" s="2">
        <v>3</v>
      </c>
      <c r="K100" s="3" t="s">
        <v>1552</v>
      </c>
      <c r="L100" s="3" t="s">
        <v>1553</v>
      </c>
      <c r="M100" s="2">
        <v>0</v>
      </c>
      <c r="N100" s="3" t="s">
        <v>1550</v>
      </c>
      <c r="O100" s="4">
        <v>54789</v>
      </c>
      <c r="P100" s="3" t="s">
        <v>1550</v>
      </c>
      <c r="Q100" s="4">
        <v>32143</v>
      </c>
      <c r="R100" s="3" t="s">
        <v>1551</v>
      </c>
    </row>
    <row r="101" spans="1:18" ht="38.25" hidden="1" x14ac:dyDescent="0.2">
      <c r="A101" s="2">
        <v>139</v>
      </c>
      <c r="B101" s="3" t="s">
        <v>1696</v>
      </c>
      <c r="C101" s="3" t="s">
        <v>1546</v>
      </c>
      <c r="D101" s="3" t="s">
        <v>1547</v>
      </c>
      <c r="E101" s="3" t="s">
        <v>1697</v>
      </c>
      <c r="F101" s="3" t="s">
        <v>1549</v>
      </c>
      <c r="G101" s="2" t="s">
        <v>1550</v>
      </c>
      <c r="H101" s="3" t="s">
        <v>1551</v>
      </c>
      <c r="I101" s="2">
        <v>11.5</v>
      </c>
      <c r="J101" s="2">
        <v>11.5</v>
      </c>
      <c r="K101" s="3" t="s">
        <v>1552</v>
      </c>
      <c r="L101" s="3" t="s">
        <v>1553</v>
      </c>
      <c r="M101" s="2">
        <v>0</v>
      </c>
      <c r="N101" s="3" t="s">
        <v>1550</v>
      </c>
      <c r="O101" s="4">
        <v>54789</v>
      </c>
      <c r="P101" s="3" t="s">
        <v>1550</v>
      </c>
      <c r="Q101" s="4" t="s">
        <v>1550</v>
      </c>
      <c r="R101" s="3" t="s">
        <v>1551</v>
      </c>
    </row>
    <row r="102" spans="1:18" ht="25.5" hidden="1" x14ac:dyDescent="0.2">
      <c r="A102" s="2">
        <v>142</v>
      </c>
      <c r="B102" s="3" t="s">
        <v>1698</v>
      </c>
      <c r="C102" s="3" t="s">
        <v>1546</v>
      </c>
      <c r="D102" s="3" t="s">
        <v>1555</v>
      </c>
      <c r="E102" s="3" t="s">
        <v>1548</v>
      </c>
      <c r="F102" s="3" t="s">
        <v>1557</v>
      </c>
      <c r="G102" s="2" t="s">
        <v>1550</v>
      </c>
      <c r="H102" s="3" t="s">
        <v>1551</v>
      </c>
      <c r="I102" s="2">
        <v>23</v>
      </c>
      <c r="J102" s="2">
        <v>23</v>
      </c>
      <c r="K102" s="3" t="s">
        <v>1552</v>
      </c>
      <c r="L102" s="3" t="s">
        <v>1630</v>
      </c>
      <c r="M102" s="2">
        <v>21248</v>
      </c>
      <c r="N102" s="3" t="s">
        <v>1550</v>
      </c>
      <c r="O102" s="4">
        <v>54789</v>
      </c>
      <c r="P102" s="3" t="s">
        <v>1550</v>
      </c>
      <c r="Q102" s="4">
        <v>30864</v>
      </c>
      <c r="R102" s="3" t="s">
        <v>1551</v>
      </c>
    </row>
    <row r="103" spans="1:18" ht="25.5" hidden="1" x14ac:dyDescent="0.2">
      <c r="A103" s="2">
        <v>144</v>
      </c>
      <c r="B103" s="3" t="s">
        <v>1699</v>
      </c>
      <c r="C103" s="3" t="s">
        <v>1546</v>
      </c>
      <c r="D103" s="3" t="s">
        <v>1555</v>
      </c>
      <c r="E103" s="3" t="s">
        <v>1700</v>
      </c>
      <c r="F103" s="3" t="s">
        <v>1603</v>
      </c>
      <c r="G103" s="2" t="s">
        <v>1550</v>
      </c>
      <c r="H103" s="3" t="s">
        <v>1551</v>
      </c>
      <c r="I103" s="2">
        <v>503</v>
      </c>
      <c r="J103" s="2">
        <v>508</v>
      </c>
      <c r="K103" s="3" t="s">
        <v>1577</v>
      </c>
      <c r="L103" s="3" t="s">
        <v>1639</v>
      </c>
      <c r="M103" s="2">
        <v>10836</v>
      </c>
      <c r="N103" s="3" t="s">
        <v>1550</v>
      </c>
      <c r="O103" s="4">
        <v>54789</v>
      </c>
      <c r="P103" s="3" t="s">
        <v>1550</v>
      </c>
      <c r="Q103" s="4">
        <v>29434</v>
      </c>
      <c r="R103" s="3" t="s">
        <v>1551</v>
      </c>
    </row>
    <row r="104" spans="1:18" ht="25.5" hidden="1" x14ac:dyDescent="0.2">
      <c r="A104" s="2">
        <v>146</v>
      </c>
      <c r="B104" s="3" t="s">
        <v>1701</v>
      </c>
      <c r="C104" s="3" t="s">
        <v>1546</v>
      </c>
      <c r="D104" s="3" t="s">
        <v>1555</v>
      </c>
      <c r="E104" s="3" t="s">
        <v>1702</v>
      </c>
      <c r="F104" s="3" t="s">
        <v>1557</v>
      </c>
      <c r="G104" s="2" t="s">
        <v>1550</v>
      </c>
      <c r="H104" s="3" t="s">
        <v>1551</v>
      </c>
      <c r="I104" s="2">
        <v>420</v>
      </c>
      <c r="J104" s="2">
        <v>420</v>
      </c>
      <c r="K104" s="3" t="s">
        <v>1577</v>
      </c>
      <c r="L104" s="3" t="s">
        <v>1578</v>
      </c>
      <c r="M104" s="2">
        <v>10463</v>
      </c>
      <c r="N104" s="3" t="s">
        <v>1550</v>
      </c>
      <c r="O104" s="4">
        <v>54789</v>
      </c>
      <c r="P104" s="3" t="s">
        <v>1550</v>
      </c>
      <c r="Q104" s="4">
        <v>31533</v>
      </c>
      <c r="R104" s="3" t="s">
        <v>1551</v>
      </c>
    </row>
    <row r="105" spans="1:18" ht="25.5" hidden="1" x14ac:dyDescent="0.2">
      <c r="A105" s="2">
        <v>150</v>
      </c>
      <c r="B105" s="3" t="s">
        <v>1703</v>
      </c>
      <c r="C105" s="3" t="s">
        <v>1546</v>
      </c>
      <c r="D105" s="3" t="s">
        <v>1547</v>
      </c>
      <c r="E105" s="3" t="s">
        <v>1704</v>
      </c>
      <c r="F105" s="3" t="s">
        <v>1549</v>
      </c>
      <c r="G105" s="2" t="s">
        <v>1550</v>
      </c>
      <c r="H105" s="3" t="s">
        <v>1551</v>
      </c>
      <c r="I105" s="2">
        <v>52.5</v>
      </c>
      <c r="J105" s="2">
        <v>52.5</v>
      </c>
      <c r="K105" s="3" t="s">
        <v>1552</v>
      </c>
      <c r="L105" s="3" t="s">
        <v>1630</v>
      </c>
      <c r="M105" s="2">
        <v>18400</v>
      </c>
      <c r="N105" s="3" t="s">
        <v>1550</v>
      </c>
      <c r="O105" s="4">
        <v>54789</v>
      </c>
      <c r="P105" s="3" t="s">
        <v>1550</v>
      </c>
      <c r="Q105" s="4" t="s">
        <v>1550</v>
      </c>
      <c r="R105" s="3" t="s">
        <v>1551</v>
      </c>
    </row>
    <row r="106" spans="1:18" ht="25.5" hidden="1" x14ac:dyDescent="0.2">
      <c r="A106" s="2">
        <v>155</v>
      </c>
      <c r="B106" s="3" t="s">
        <v>1705</v>
      </c>
      <c r="C106" s="3" t="s">
        <v>1546</v>
      </c>
      <c r="D106" s="3" t="s">
        <v>1555</v>
      </c>
      <c r="E106" s="3" t="s">
        <v>1705</v>
      </c>
      <c r="F106" s="3" t="s">
        <v>1557</v>
      </c>
      <c r="G106" s="2" t="s">
        <v>1550</v>
      </c>
      <c r="H106" s="3" t="s">
        <v>1551</v>
      </c>
      <c r="I106" s="2">
        <v>1</v>
      </c>
      <c r="J106" s="2">
        <v>1</v>
      </c>
      <c r="K106" s="3" t="s">
        <v>1581</v>
      </c>
      <c r="L106" s="3" t="s">
        <v>1582</v>
      </c>
      <c r="M106" s="2">
        <v>12987</v>
      </c>
      <c r="N106" s="3" t="s">
        <v>1550</v>
      </c>
      <c r="O106" s="4">
        <v>54789</v>
      </c>
      <c r="P106" s="3" t="s">
        <v>1550</v>
      </c>
      <c r="Q106" s="4">
        <v>20302</v>
      </c>
      <c r="R106" s="3" t="s">
        <v>1551</v>
      </c>
    </row>
    <row r="107" spans="1:18" ht="25.5" hidden="1" x14ac:dyDescent="0.2">
      <c r="A107" s="2">
        <v>155</v>
      </c>
      <c r="B107" s="3" t="s">
        <v>1705</v>
      </c>
      <c r="C107" s="3" t="s">
        <v>1546</v>
      </c>
      <c r="D107" s="3" t="s">
        <v>1555</v>
      </c>
      <c r="E107" s="3" t="s">
        <v>1705</v>
      </c>
      <c r="F107" s="3" t="s">
        <v>1557</v>
      </c>
      <c r="G107" s="2" t="s">
        <v>1550</v>
      </c>
      <c r="H107" s="3" t="s">
        <v>1551</v>
      </c>
      <c r="I107" s="2">
        <v>1.25</v>
      </c>
      <c r="J107" s="2">
        <v>1.25</v>
      </c>
      <c r="K107" s="3" t="s">
        <v>1581</v>
      </c>
      <c r="L107" s="3" t="s">
        <v>1582</v>
      </c>
      <c r="M107" s="2">
        <v>12987</v>
      </c>
      <c r="N107" s="3" t="s">
        <v>1550</v>
      </c>
      <c r="O107" s="4">
        <v>54789</v>
      </c>
      <c r="P107" s="3" t="s">
        <v>1550</v>
      </c>
      <c r="Q107" s="4">
        <v>21794</v>
      </c>
      <c r="R107" s="3" t="s">
        <v>1551</v>
      </c>
    </row>
    <row r="108" spans="1:18" ht="25.5" hidden="1" x14ac:dyDescent="0.2">
      <c r="A108" s="2">
        <v>155</v>
      </c>
      <c r="B108" s="3" t="s">
        <v>1705</v>
      </c>
      <c r="C108" s="3" t="s">
        <v>1546</v>
      </c>
      <c r="D108" s="3" t="s">
        <v>1555</v>
      </c>
      <c r="E108" s="3" t="s">
        <v>1705</v>
      </c>
      <c r="F108" s="3" t="s">
        <v>1557</v>
      </c>
      <c r="G108" s="2" t="s">
        <v>1550</v>
      </c>
      <c r="H108" s="3" t="s">
        <v>1551</v>
      </c>
      <c r="I108" s="2">
        <v>1.25</v>
      </c>
      <c r="J108" s="2">
        <v>1.25</v>
      </c>
      <c r="K108" s="3" t="s">
        <v>1581</v>
      </c>
      <c r="L108" s="3" t="s">
        <v>1582</v>
      </c>
      <c r="M108" s="2">
        <v>12987</v>
      </c>
      <c r="N108" s="3" t="s">
        <v>1550</v>
      </c>
      <c r="O108" s="4">
        <v>54789</v>
      </c>
      <c r="P108" s="3" t="s">
        <v>1550</v>
      </c>
      <c r="Q108" s="4">
        <v>21794</v>
      </c>
      <c r="R108" s="3" t="s">
        <v>1551</v>
      </c>
    </row>
    <row r="109" spans="1:18" ht="25.5" hidden="1" x14ac:dyDescent="0.2">
      <c r="A109" s="2">
        <v>155</v>
      </c>
      <c r="B109" s="3" t="s">
        <v>1705</v>
      </c>
      <c r="C109" s="3" t="s">
        <v>1546</v>
      </c>
      <c r="D109" s="3" t="s">
        <v>1555</v>
      </c>
      <c r="E109" s="3" t="s">
        <v>1705</v>
      </c>
      <c r="F109" s="3" t="s">
        <v>1557</v>
      </c>
      <c r="G109" s="2" t="s">
        <v>1550</v>
      </c>
      <c r="H109" s="3" t="s">
        <v>1551</v>
      </c>
      <c r="I109" s="2">
        <v>7</v>
      </c>
      <c r="J109" s="2">
        <v>7</v>
      </c>
      <c r="K109" s="3" t="s">
        <v>1581</v>
      </c>
      <c r="L109" s="3" t="s">
        <v>1582</v>
      </c>
      <c r="M109" s="2">
        <v>8984</v>
      </c>
      <c r="N109" s="3" t="s">
        <v>1550</v>
      </c>
      <c r="O109" s="4">
        <v>54789</v>
      </c>
      <c r="P109" s="3" t="s">
        <v>1550</v>
      </c>
      <c r="Q109" s="4">
        <v>31686</v>
      </c>
      <c r="R109" s="3" t="s">
        <v>1551</v>
      </c>
    </row>
    <row r="110" spans="1:18" ht="25.5" hidden="1" x14ac:dyDescent="0.2">
      <c r="A110" s="2">
        <v>155</v>
      </c>
      <c r="B110" s="3" t="s">
        <v>1705</v>
      </c>
      <c r="C110" s="3" t="s">
        <v>1546</v>
      </c>
      <c r="D110" s="3" t="s">
        <v>1555</v>
      </c>
      <c r="E110" s="3" t="s">
        <v>1705</v>
      </c>
      <c r="F110" s="3" t="s">
        <v>1557</v>
      </c>
      <c r="G110" s="2" t="s">
        <v>1550</v>
      </c>
      <c r="H110" s="3" t="s">
        <v>1551</v>
      </c>
      <c r="I110" s="2">
        <v>2.5</v>
      </c>
      <c r="J110" s="2">
        <v>2.5</v>
      </c>
      <c r="K110" s="3" t="s">
        <v>1581</v>
      </c>
      <c r="L110" s="3" t="s">
        <v>1582</v>
      </c>
      <c r="M110" s="2">
        <v>12987</v>
      </c>
      <c r="N110" s="3" t="s">
        <v>1550</v>
      </c>
      <c r="O110" s="4">
        <v>54789</v>
      </c>
      <c r="P110" s="3" t="s">
        <v>1550</v>
      </c>
      <c r="Q110" s="4">
        <v>22647</v>
      </c>
      <c r="R110" s="3" t="s">
        <v>1551</v>
      </c>
    </row>
    <row r="111" spans="1:18" ht="25.5" hidden="1" x14ac:dyDescent="0.2">
      <c r="A111" s="2">
        <v>155</v>
      </c>
      <c r="B111" s="3" t="s">
        <v>1705</v>
      </c>
      <c r="C111" s="3" t="s">
        <v>1546</v>
      </c>
      <c r="D111" s="3" t="s">
        <v>1555</v>
      </c>
      <c r="E111" s="3" t="s">
        <v>1705</v>
      </c>
      <c r="F111" s="3" t="s">
        <v>1557</v>
      </c>
      <c r="G111" s="2" t="s">
        <v>1550</v>
      </c>
      <c r="H111" s="3" t="s">
        <v>1551</v>
      </c>
      <c r="I111" s="2">
        <v>1</v>
      </c>
      <c r="J111" s="2">
        <v>1</v>
      </c>
      <c r="K111" s="3" t="s">
        <v>1581</v>
      </c>
      <c r="L111" s="3" t="s">
        <v>1582</v>
      </c>
      <c r="M111" s="2">
        <v>12987</v>
      </c>
      <c r="N111" s="3" t="s">
        <v>1550</v>
      </c>
      <c r="O111" s="4">
        <v>54789</v>
      </c>
      <c r="P111" s="3" t="s">
        <v>1550</v>
      </c>
      <c r="Q111" s="4">
        <v>20821</v>
      </c>
      <c r="R111" s="3" t="s">
        <v>1551</v>
      </c>
    </row>
    <row r="112" spans="1:18" ht="25.5" hidden="1" x14ac:dyDescent="0.2">
      <c r="A112" s="2">
        <v>157</v>
      </c>
      <c r="B112" s="3" t="s">
        <v>1706</v>
      </c>
      <c r="C112" s="3" t="s">
        <v>1546</v>
      </c>
      <c r="D112" s="3" t="s">
        <v>1547</v>
      </c>
      <c r="E112" s="3" t="s">
        <v>1707</v>
      </c>
      <c r="F112" s="3" t="s">
        <v>1549</v>
      </c>
      <c r="G112" s="2" t="s">
        <v>1550</v>
      </c>
      <c r="H112" s="3" t="s">
        <v>1551</v>
      </c>
      <c r="I112" s="2">
        <v>5</v>
      </c>
      <c r="J112" s="2">
        <v>5</v>
      </c>
      <c r="K112" s="3" t="s">
        <v>1552</v>
      </c>
      <c r="L112" s="3" t="s">
        <v>1553</v>
      </c>
      <c r="M112" s="2">
        <v>0</v>
      </c>
      <c r="N112" s="3" t="s">
        <v>1550</v>
      </c>
      <c r="O112" s="4">
        <v>54789</v>
      </c>
      <c r="P112" s="3" t="s">
        <v>1550</v>
      </c>
      <c r="Q112" s="4" t="s">
        <v>1550</v>
      </c>
      <c r="R112" s="3" t="s">
        <v>1551</v>
      </c>
    </row>
    <row r="113" spans="1:18" ht="25.5" hidden="1" x14ac:dyDescent="0.2">
      <c r="A113" s="2">
        <v>162</v>
      </c>
      <c r="B113" s="3" t="s">
        <v>1708</v>
      </c>
      <c r="C113" s="3" t="s">
        <v>1546</v>
      </c>
      <c r="D113" s="3" t="s">
        <v>1589</v>
      </c>
      <c r="E113" s="3" t="s">
        <v>1709</v>
      </c>
      <c r="F113" s="3" t="s">
        <v>1666</v>
      </c>
      <c r="G113" s="2" t="s">
        <v>1550</v>
      </c>
      <c r="H113" s="3" t="s">
        <v>1551</v>
      </c>
      <c r="I113" s="2">
        <v>24.12</v>
      </c>
      <c r="J113" s="2">
        <v>24.12</v>
      </c>
      <c r="K113" s="3" t="s">
        <v>1552</v>
      </c>
      <c r="L113" s="3" t="s">
        <v>1630</v>
      </c>
      <c r="M113" s="2">
        <v>23924</v>
      </c>
      <c r="N113" s="3" t="s">
        <v>1550</v>
      </c>
      <c r="O113" s="4">
        <v>54789</v>
      </c>
      <c r="P113" s="3" t="s">
        <v>1550</v>
      </c>
      <c r="Q113" s="4">
        <v>33604</v>
      </c>
      <c r="R113" s="3" t="s">
        <v>1551</v>
      </c>
    </row>
    <row r="114" spans="1:18" ht="25.5" hidden="1" x14ac:dyDescent="0.2">
      <c r="A114" s="2">
        <v>165</v>
      </c>
      <c r="B114" s="3" t="s">
        <v>1710</v>
      </c>
      <c r="C114" s="3" t="s">
        <v>1546</v>
      </c>
      <c r="D114" s="3" t="s">
        <v>1559</v>
      </c>
      <c r="E114" s="3" t="s">
        <v>1711</v>
      </c>
      <c r="F114" s="3" t="s">
        <v>1549</v>
      </c>
      <c r="G114" s="2" t="s">
        <v>1550</v>
      </c>
      <c r="H114" s="3" t="s">
        <v>1551</v>
      </c>
      <c r="I114" s="2">
        <v>11.4</v>
      </c>
      <c r="J114" s="2">
        <v>11.4</v>
      </c>
      <c r="K114" s="3" t="s">
        <v>1552</v>
      </c>
      <c r="L114" s="3" t="s">
        <v>1553</v>
      </c>
      <c r="M114" s="2">
        <v>0</v>
      </c>
      <c r="N114" s="3" t="s">
        <v>1550</v>
      </c>
      <c r="O114" s="4">
        <v>54789</v>
      </c>
      <c r="P114" s="3" t="s">
        <v>1550</v>
      </c>
      <c r="Q114" s="4" t="s">
        <v>1550</v>
      </c>
      <c r="R114" s="3" t="s">
        <v>1551</v>
      </c>
    </row>
    <row r="115" spans="1:18" ht="25.5" hidden="1" x14ac:dyDescent="0.2">
      <c r="A115" s="2">
        <v>167</v>
      </c>
      <c r="B115" s="3" t="s">
        <v>1712</v>
      </c>
      <c r="C115" s="3" t="s">
        <v>1546</v>
      </c>
      <c r="D115" s="3" t="s">
        <v>1555</v>
      </c>
      <c r="E115" s="3" t="s">
        <v>1713</v>
      </c>
      <c r="F115" s="3" t="s">
        <v>1585</v>
      </c>
      <c r="G115" s="2" t="s">
        <v>1550</v>
      </c>
      <c r="H115" s="3" t="s">
        <v>1551</v>
      </c>
      <c r="I115" s="2">
        <v>520</v>
      </c>
      <c r="J115" s="2">
        <v>520</v>
      </c>
      <c r="K115" s="3" t="s">
        <v>1577</v>
      </c>
      <c r="L115" s="3" t="s">
        <v>1639</v>
      </c>
      <c r="M115" s="2">
        <v>9985</v>
      </c>
      <c r="N115" s="3" t="s">
        <v>1550</v>
      </c>
      <c r="O115" s="4">
        <v>54789</v>
      </c>
      <c r="P115" s="3" t="s">
        <v>1550</v>
      </c>
      <c r="Q115" s="4">
        <v>27334</v>
      </c>
      <c r="R115" s="3" t="s">
        <v>1551</v>
      </c>
    </row>
    <row r="116" spans="1:18" ht="25.5" hidden="1" x14ac:dyDescent="0.2">
      <c r="A116" s="2">
        <v>167</v>
      </c>
      <c r="B116" s="3" t="s">
        <v>1712</v>
      </c>
      <c r="C116" s="3" t="s">
        <v>1546</v>
      </c>
      <c r="D116" s="3" t="s">
        <v>1555</v>
      </c>
      <c r="E116" s="3" t="s">
        <v>1713</v>
      </c>
      <c r="F116" s="3" t="s">
        <v>1585</v>
      </c>
      <c r="G116" s="2" t="s">
        <v>1550</v>
      </c>
      <c r="H116" s="3" t="s">
        <v>1551</v>
      </c>
      <c r="I116" s="2">
        <v>520</v>
      </c>
      <c r="J116" s="2">
        <v>520</v>
      </c>
      <c r="K116" s="3" t="s">
        <v>1577</v>
      </c>
      <c r="L116" s="3" t="s">
        <v>1639</v>
      </c>
      <c r="M116" s="2">
        <v>9985</v>
      </c>
      <c r="N116" s="3" t="s">
        <v>1550</v>
      </c>
      <c r="O116" s="4">
        <v>54789</v>
      </c>
      <c r="P116" s="3" t="s">
        <v>1550</v>
      </c>
      <c r="Q116" s="4">
        <v>27729</v>
      </c>
      <c r="R116" s="3" t="s">
        <v>1551</v>
      </c>
    </row>
    <row r="117" spans="1:18" ht="25.5" hidden="1" x14ac:dyDescent="0.2">
      <c r="A117" s="2">
        <v>167</v>
      </c>
      <c r="B117" s="3" t="s">
        <v>1712</v>
      </c>
      <c r="C117" s="3" t="s">
        <v>1546</v>
      </c>
      <c r="D117" s="3" t="s">
        <v>1555</v>
      </c>
      <c r="E117" s="3" t="s">
        <v>1713</v>
      </c>
      <c r="F117" s="3" t="s">
        <v>1585</v>
      </c>
      <c r="G117" s="2" t="s">
        <v>1550</v>
      </c>
      <c r="H117" s="3" t="s">
        <v>1551</v>
      </c>
      <c r="I117" s="2">
        <v>520</v>
      </c>
      <c r="J117" s="2">
        <v>520</v>
      </c>
      <c r="K117" s="3" t="s">
        <v>1577</v>
      </c>
      <c r="L117" s="3" t="s">
        <v>1639</v>
      </c>
      <c r="M117" s="2">
        <v>9985</v>
      </c>
      <c r="N117" s="3" t="s">
        <v>1550</v>
      </c>
      <c r="O117" s="4">
        <v>54789</v>
      </c>
      <c r="P117" s="3" t="s">
        <v>1550</v>
      </c>
      <c r="Q117" s="4">
        <v>28004</v>
      </c>
      <c r="R117" s="3" t="s">
        <v>1551</v>
      </c>
    </row>
    <row r="118" spans="1:18" ht="25.5" hidden="1" x14ac:dyDescent="0.2">
      <c r="A118" s="2">
        <v>167</v>
      </c>
      <c r="B118" s="3" t="s">
        <v>1712</v>
      </c>
      <c r="C118" s="3" t="s">
        <v>1546</v>
      </c>
      <c r="D118" s="3" t="s">
        <v>1555</v>
      </c>
      <c r="E118" s="3" t="s">
        <v>1713</v>
      </c>
      <c r="F118" s="3" t="s">
        <v>1585</v>
      </c>
      <c r="G118" s="2" t="s">
        <v>1550</v>
      </c>
      <c r="H118" s="3" t="s">
        <v>1551</v>
      </c>
      <c r="I118" s="2">
        <v>520</v>
      </c>
      <c r="J118" s="2">
        <v>520</v>
      </c>
      <c r="K118" s="3" t="s">
        <v>1577</v>
      </c>
      <c r="L118" s="3" t="s">
        <v>1639</v>
      </c>
      <c r="M118" s="2">
        <v>9985</v>
      </c>
      <c r="N118" s="3" t="s">
        <v>1550</v>
      </c>
      <c r="O118" s="4">
        <v>54789</v>
      </c>
      <c r="P118" s="3" t="s">
        <v>1550</v>
      </c>
      <c r="Q118" s="4">
        <v>29160</v>
      </c>
      <c r="R118" s="3" t="s">
        <v>1551</v>
      </c>
    </row>
    <row r="119" spans="1:18" ht="25.5" hidden="1" x14ac:dyDescent="0.2">
      <c r="A119" s="2">
        <v>170</v>
      </c>
      <c r="B119" s="3" t="s">
        <v>1714</v>
      </c>
      <c r="C119" s="3" t="s">
        <v>1546</v>
      </c>
      <c r="D119" s="3" t="s">
        <v>1559</v>
      </c>
      <c r="E119" s="3" t="s">
        <v>1715</v>
      </c>
      <c r="F119" s="3" t="s">
        <v>1549</v>
      </c>
      <c r="G119" s="2" t="s">
        <v>1550</v>
      </c>
      <c r="H119" s="3" t="s">
        <v>1551</v>
      </c>
      <c r="I119" s="2">
        <v>42</v>
      </c>
      <c r="J119" s="2">
        <v>42</v>
      </c>
      <c r="K119" s="3" t="s">
        <v>1581</v>
      </c>
      <c r="L119" s="3" t="s">
        <v>1582</v>
      </c>
      <c r="M119" s="2">
        <v>11750</v>
      </c>
      <c r="N119" s="3" t="s">
        <v>1550</v>
      </c>
      <c r="O119" s="4">
        <v>54789</v>
      </c>
      <c r="P119" s="3" t="s">
        <v>1550</v>
      </c>
      <c r="Q119" s="4">
        <v>19725</v>
      </c>
      <c r="R119" s="3" t="s">
        <v>1551</v>
      </c>
    </row>
    <row r="120" spans="1:18" ht="25.5" hidden="1" x14ac:dyDescent="0.2">
      <c r="A120" s="2">
        <v>170</v>
      </c>
      <c r="B120" s="3" t="s">
        <v>1714</v>
      </c>
      <c r="C120" s="3" t="s">
        <v>1546</v>
      </c>
      <c r="D120" s="3" t="s">
        <v>1559</v>
      </c>
      <c r="E120" s="3" t="s">
        <v>1715</v>
      </c>
      <c r="F120" s="3" t="s">
        <v>1549</v>
      </c>
      <c r="G120" s="2" t="s">
        <v>1550</v>
      </c>
      <c r="H120" s="3" t="s">
        <v>1551</v>
      </c>
      <c r="I120" s="2">
        <v>42</v>
      </c>
      <c r="J120" s="2">
        <v>42</v>
      </c>
      <c r="K120" s="3" t="s">
        <v>1581</v>
      </c>
      <c r="L120" s="3" t="s">
        <v>1582</v>
      </c>
      <c r="M120" s="2">
        <v>11200</v>
      </c>
      <c r="N120" s="3" t="s">
        <v>1550</v>
      </c>
      <c r="O120" s="4">
        <v>54789</v>
      </c>
      <c r="P120" s="3" t="s">
        <v>1550</v>
      </c>
      <c r="Q120" s="4">
        <v>21002</v>
      </c>
      <c r="R120" s="3" t="s">
        <v>1551</v>
      </c>
    </row>
    <row r="121" spans="1:18" ht="25.5" hidden="1" x14ac:dyDescent="0.2">
      <c r="A121" s="2">
        <v>170</v>
      </c>
      <c r="B121" s="3" t="s">
        <v>1714</v>
      </c>
      <c r="C121" s="3" t="s">
        <v>1546</v>
      </c>
      <c r="D121" s="3" t="s">
        <v>1559</v>
      </c>
      <c r="E121" s="3" t="s">
        <v>1715</v>
      </c>
      <c r="F121" s="3" t="s">
        <v>1549</v>
      </c>
      <c r="G121" s="2" t="s">
        <v>1550</v>
      </c>
      <c r="H121" s="3" t="s">
        <v>1551</v>
      </c>
      <c r="I121" s="2">
        <v>66</v>
      </c>
      <c r="J121" s="2">
        <v>66</v>
      </c>
      <c r="K121" s="3" t="s">
        <v>1581</v>
      </c>
      <c r="L121" s="3" t="s">
        <v>1582</v>
      </c>
      <c r="M121" s="2">
        <v>10500</v>
      </c>
      <c r="N121" s="3" t="s">
        <v>1550</v>
      </c>
      <c r="O121" s="4">
        <v>54789</v>
      </c>
      <c r="P121" s="3" t="s">
        <v>1550</v>
      </c>
      <c r="Q121" s="4">
        <v>23894</v>
      </c>
      <c r="R121" s="3" t="s">
        <v>1551</v>
      </c>
    </row>
    <row r="122" spans="1:18" ht="25.5" hidden="1" x14ac:dyDescent="0.2">
      <c r="A122" s="2">
        <v>172</v>
      </c>
      <c r="B122" s="3" t="s">
        <v>1716</v>
      </c>
      <c r="C122" s="3" t="s">
        <v>1546</v>
      </c>
      <c r="D122" s="3" t="s">
        <v>1555</v>
      </c>
      <c r="E122" s="3" t="s">
        <v>1548</v>
      </c>
      <c r="F122" s="3" t="s">
        <v>1666</v>
      </c>
      <c r="G122" s="2" t="s">
        <v>1550</v>
      </c>
      <c r="H122" s="3" t="s">
        <v>1551</v>
      </c>
      <c r="I122" s="2">
        <v>2</v>
      </c>
      <c r="J122" s="2">
        <v>1.8</v>
      </c>
      <c r="K122" s="3" t="s">
        <v>1599</v>
      </c>
      <c r="L122" s="3" t="s">
        <v>1600</v>
      </c>
      <c r="M122" s="2">
        <v>10428</v>
      </c>
      <c r="N122" s="3" t="s">
        <v>1550</v>
      </c>
      <c r="O122" s="4">
        <v>54789</v>
      </c>
      <c r="P122" s="3" t="s">
        <v>1550</v>
      </c>
      <c r="Q122" s="4">
        <v>21916</v>
      </c>
      <c r="R122" s="3" t="s">
        <v>1551</v>
      </c>
    </row>
    <row r="123" spans="1:18" ht="25.5" hidden="1" x14ac:dyDescent="0.2">
      <c r="A123" s="2">
        <v>172</v>
      </c>
      <c r="B123" s="3" t="s">
        <v>1716</v>
      </c>
      <c r="C123" s="3" t="s">
        <v>1546</v>
      </c>
      <c r="D123" s="3" t="s">
        <v>1555</v>
      </c>
      <c r="E123" s="3" t="s">
        <v>1548</v>
      </c>
      <c r="F123" s="3" t="s">
        <v>1666</v>
      </c>
      <c r="G123" s="2" t="s">
        <v>1550</v>
      </c>
      <c r="H123" s="3" t="s">
        <v>1551</v>
      </c>
      <c r="I123" s="2">
        <v>2</v>
      </c>
      <c r="J123" s="2">
        <v>1.8</v>
      </c>
      <c r="K123" s="3" t="s">
        <v>1599</v>
      </c>
      <c r="L123" s="3" t="s">
        <v>1600</v>
      </c>
      <c r="M123" s="2">
        <v>10428</v>
      </c>
      <c r="N123" s="3" t="s">
        <v>1550</v>
      </c>
      <c r="O123" s="4">
        <v>54789</v>
      </c>
      <c r="P123" s="3" t="s">
        <v>1550</v>
      </c>
      <c r="Q123" s="4">
        <v>21916</v>
      </c>
      <c r="R123" s="3" t="s">
        <v>1551</v>
      </c>
    </row>
    <row r="124" spans="1:18" ht="25.5" hidden="1" x14ac:dyDescent="0.2">
      <c r="A124" s="2">
        <v>172</v>
      </c>
      <c r="B124" s="3" t="s">
        <v>1716</v>
      </c>
      <c r="C124" s="3" t="s">
        <v>1546</v>
      </c>
      <c r="D124" s="3" t="s">
        <v>1555</v>
      </c>
      <c r="E124" s="3" t="s">
        <v>1548</v>
      </c>
      <c r="F124" s="3" t="s">
        <v>1666</v>
      </c>
      <c r="G124" s="2" t="s">
        <v>1550</v>
      </c>
      <c r="H124" s="3" t="s">
        <v>1551</v>
      </c>
      <c r="I124" s="2">
        <v>2</v>
      </c>
      <c r="J124" s="2">
        <v>1.8</v>
      </c>
      <c r="K124" s="3" t="s">
        <v>1599</v>
      </c>
      <c r="L124" s="3" t="s">
        <v>1600</v>
      </c>
      <c r="M124" s="2">
        <v>10428</v>
      </c>
      <c r="N124" s="3" t="s">
        <v>1550</v>
      </c>
      <c r="O124" s="4">
        <v>54789</v>
      </c>
      <c r="P124" s="3" t="s">
        <v>1550</v>
      </c>
      <c r="Q124" s="4">
        <v>21916</v>
      </c>
      <c r="R124" s="3" t="s">
        <v>1551</v>
      </c>
    </row>
    <row r="125" spans="1:18" ht="25.5" hidden="1" x14ac:dyDescent="0.2">
      <c r="A125" s="2">
        <v>173</v>
      </c>
      <c r="B125" s="3" t="s">
        <v>1717</v>
      </c>
      <c r="C125" s="3" t="s">
        <v>1546</v>
      </c>
      <c r="D125" s="3" t="s">
        <v>1566</v>
      </c>
      <c r="E125" s="3" t="s">
        <v>1718</v>
      </c>
      <c r="F125" s="3" t="s">
        <v>1567</v>
      </c>
      <c r="G125" s="2" t="s">
        <v>1550</v>
      </c>
      <c r="H125" s="3" t="s">
        <v>1551</v>
      </c>
      <c r="I125" s="2">
        <v>74</v>
      </c>
      <c r="J125" s="2">
        <v>74</v>
      </c>
      <c r="K125" s="3" t="s">
        <v>1581</v>
      </c>
      <c r="L125" s="3" t="s">
        <v>1582</v>
      </c>
      <c r="M125" s="2">
        <v>10000</v>
      </c>
      <c r="N125" s="3" t="s">
        <v>1550</v>
      </c>
      <c r="O125" s="4">
        <v>54789</v>
      </c>
      <c r="P125" s="3" t="s">
        <v>1550</v>
      </c>
      <c r="Q125" s="4">
        <v>34335</v>
      </c>
      <c r="R125" s="3" t="s">
        <v>1551</v>
      </c>
    </row>
    <row r="126" spans="1:18" ht="25.5" hidden="1" x14ac:dyDescent="0.2">
      <c r="A126" s="2">
        <v>174</v>
      </c>
      <c r="B126" s="3" t="s">
        <v>1719</v>
      </c>
      <c r="C126" s="3" t="s">
        <v>1546</v>
      </c>
      <c r="D126" s="3" t="s">
        <v>1566</v>
      </c>
      <c r="E126" s="3" t="s">
        <v>1718</v>
      </c>
      <c r="F126" s="3" t="s">
        <v>1567</v>
      </c>
      <c r="G126" s="2" t="s">
        <v>1550</v>
      </c>
      <c r="H126" s="3" t="s">
        <v>1551</v>
      </c>
      <c r="I126" s="2">
        <v>75</v>
      </c>
      <c r="J126" s="2">
        <v>75</v>
      </c>
      <c r="K126" s="3" t="s">
        <v>1581</v>
      </c>
      <c r="L126" s="3" t="s">
        <v>1582</v>
      </c>
      <c r="M126" s="2">
        <v>10000</v>
      </c>
      <c r="N126" s="3" t="s">
        <v>1550</v>
      </c>
      <c r="O126" s="4">
        <v>54789</v>
      </c>
      <c r="P126" s="3" t="s">
        <v>1550</v>
      </c>
      <c r="Q126" s="4">
        <v>32874</v>
      </c>
      <c r="R126" s="3" t="s">
        <v>1551</v>
      </c>
    </row>
    <row r="127" spans="1:18" ht="25.5" hidden="1" x14ac:dyDescent="0.2">
      <c r="A127" s="2">
        <v>177</v>
      </c>
      <c r="B127" s="3" t="s">
        <v>1720</v>
      </c>
      <c r="C127" s="3" t="s">
        <v>1546</v>
      </c>
      <c r="D127" s="3" t="s">
        <v>1555</v>
      </c>
      <c r="E127" s="3" t="s">
        <v>1548</v>
      </c>
      <c r="F127" s="3" t="s">
        <v>1557</v>
      </c>
      <c r="G127" s="2" t="s">
        <v>1550</v>
      </c>
      <c r="H127" s="3" t="s">
        <v>1551</v>
      </c>
      <c r="I127" s="2">
        <v>2</v>
      </c>
      <c r="J127" s="2">
        <v>2</v>
      </c>
      <c r="K127" s="3" t="s">
        <v>1552</v>
      </c>
      <c r="L127" s="3" t="s">
        <v>1630</v>
      </c>
      <c r="M127" s="2">
        <v>41482</v>
      </c>
      <c r="N127" s="3" t="s">
        <v>1550</v>
      </c>
      <c r="O127" s="4">
        <v>54789</v>
      </c>
      <c r="P127" s="3" t="s">
        <v>1550</v>
      </c>
      <c r="Q127" s="4">
        <v>32143</v>
      </c>
      <c r="R127" s="3" t="s">
        <v>1551</v>
      </c>
    </row>
    <row r="128" spans="1:18" ht="25.5" hidden="1" x14ac:dyDescent="0.2">
      <c r="A128" s="2">
        <v>177</v>
      </c>
      <c r="B128" s="3" t="s">
        <v>1720</v>
      </c>
      <c r="C128" s="3" t="s">
        <v>1546</v>
      </c>
      <c r="D128" s="3" t="s">
        <v>1555</v>
      </c>
      <c r="E128" s="3" t="s">
        <v>1548</v>
      </c>
      <c r="F128" s="3" t="s">
        <v>1557</v>
      </c>
      <c r="G128" s="2" t="s">
        <v>1550</v>
      </c>
      <c r="H128" s="3" t="s">
        <v>1551</v>
      </c>
      <c r="I128" s="2">
        <v>0.75</v>
      </c>
      <c r="J128" s="2">
        <v>0.75</v>
      </c>
      <c r="K128" s="3" t="s">
        <v>1552</v>
      </c>
      <c r="L128" s="3" t="s">
        <v>1630</v>
      </c>
      <c r="M128" s="2">
        <v>41482</v>
      </c>
      <c r="N128" s="3" t="s">
        <v>1550</v>
      </c>
      <c r="O128" s="4">
        <v>54789</v>
      </c>
      <c r="P128" s="3" t="s">
        <v>1550</v>
      </c>
      <c r="Q128" s="4">
        <v>31048</v>
      </c>
      <c r="R128" s="3" t="s">
        <v>1551</v>
      </c>
    </row>
    <row r="129" spans="1:18" ht="25.5" hidden="1" x14ac:dyDescent="0.2">
      <c r="A129" s="2">
        <v>177</v>
      </c>
      <c r="B129" s="3" t="s">
        <v>1720</v>
      </c>
      <c r="C129" s="3" t="s">
        <v>1546</v>
      </c>
      <c r="D129" s="3" t="s">
        <v>1555</v>
      </c>
      <c r="E129" s="3" t="s">
        <v>1548</v>
      </c>
      <c r="F129" s="3" t="s">
        <v>1557</v>
      </c>
      <c r="G129" s="2" t="s">
        <v>1550</v>
      </c>
      <c r="H129" s="3" t="s">
        <v>1551</v>
      </c>
      <c r="I129" s="2">
        <v>0.75</v>
      </c>
      <c r="J129" s="2">
        <v>0.75</v>
      </c>
      <c r="K129" s="3" t="s">
        <v>1552</v>
      </c>
      <c r="L129" s="3" t="s">
        <v>1630</v>
      </c>
      <c r="M129" s="2">
        <v>41482</v>
      </c>
      <c r="N129" s="3" t="s">
        <v>1550</v>
      </c>
      <c r="O129" s="4">
        <v>54789</v>
      </c>
      <c r="P129" s="3" t="s">
        <v>1550</v>
      </c>
      <c r="Q129" s="4">
        <v>31048</v>
      </c>
      <c r="R129" s="3" t="s">
        <v>1551</v>
      </c>
    </row>
    <row r="130" spans="1:18" ht="25.5" hidden="1" x14ac:dyDescent="0.2">
      <c r="A130" s="2">
        <v>177</v>
      </c>
      <c r="B130" s="3" t="s">
        <v>1720</v>
      </c>
      <c r="C130" s="3" t="s">
        <v>1546</v>
      </c>
      <c r="D130" s="3" t="s">
        <v>1555</v>
      </c>
      <c r="E130" s="3" t="s">
        <v>1548</v>
      </c>
      <c r="F130" s="3" t="s">
        <v>1557</v>
      </c>
      <c r="G130" s="2" t="s">
        <v>1550</v>
      </c>
      <c r="H130" s="3" t="s">
        <v>1551</v>
      </c>
      <c r="I130" s="2">
        <v>0.75</v>
      </c>
      <c r="J130" s="2">
        <v>0.75</v>
      </c>
      <c r="K130" s="3" t="s">
        <v>1552</v>
      </c>
      <c r="L130" s="3" t="s">
        <v>1630</v>
      </c>
      <c r="M130" s="2">
        <v>41482</v>
      </c>
      <c r="N130" s="3" t="s">
        <v>1550</v>
      </c>
      <c r="O130" s="4">
        <v>54789</v>
      </c>
      <c r="P130" s="3" t="s">
        <v>1550</v>
      </c>
      <c r="Q130" s="4">
        <v>31048</v>
      </c>
      <c r="R130" s="3" t="s">
        <v>1551</v>
      </c>
    </row>
    <row r="131" spans="1:18" ht="25.5" hidden="1" x14ac:dyDescent="0.2">
      <c r="A131" s="2">
        <v>177</v>
      </c>
      <c r="B131" s="3" t="s">
        <v>1720</v>
      </c>
      <c r="C131" s="3" t="s">
        <v>1546</v>
      </c>
      <c r="D131" s="3" t="s">
        <v>1555</v>
      </c>
      <c r="E131" s="3" t="s">
        <v>1548</v>
      </c>
      <c r="F131" s="3" t="s">
        <v>1557</v>
      </c>
      <c r="G131" s="2" t="s">
        <v>1550</v>
      </c>
      <c r="H131" s="3" t="s">
        <v>1551</v>
      </c>
      <c r="I131" s="2">
        <v>0.75</v>
      </c>
      <c r="J131" s="2">
        <v>0.75</v>
      </c>
      <c r="K131" s="3" t="s">
        <v>1552</v>
      </c>
      <c r="L131" s="3" t="s">
        <v>1630</v>
      </c>
      <c r="M131" s="2">
        <v>41482</v>
      </c>
      <c r="N131" s="3" t="s">
        <v>1550</v>
      </c>
      <c r="O131" s="4">
        <v>54789</v>
      </c>
      <c r="P131" s="3" t="s">
        <v>1550</v>
      </c>
      <c r="Q131" s="4">
        <v>31048</v>
      </c>
      <c r="R131" s="3" t="s">
        <v>1551</v>
      </c>
    </row>
    <row r="132" spans="1:18" ht="25.5" hidden="1" x14ac:dyDescent="0.2">
      <c r="A132" s="2">
        <v>177</v>
      </c>
      <c r="B132" s="3" t="s">
        <v>1720</v>
      </c>
      <c r="C132" s="3" t="s">
        <v>1546</v>
      </c>
      <c r="D132" s="3" t="s">
        <v>1555</v>
      </c>
      <c r="E132" s="3" t="s">
        <v>1548</v>
      </c>
      <c r="F132" s="3" t="s">
        <v>1557</v>
      </c>
      <c r="G132" s="2" t="s">
        <v>1550</v>
      </c>
      <c r="H132" s="3" t="s">
        <v>1551</v>
      </c>
      <c r="I132" s="2">
        <v>7</v>
      </c>
      <c r="J132" s="2">
        <v>7</v>
      </c>
      <c r="K132" s="3" t="s">
        <v>1552</v>
      </c>
      <c r="L132" s="3" t="s">
        <v>1630</v>
      </c>
      <c r="M132" s="2">
        <v>41482</v>
      </c>
      <c r="N132" s="3" t="s">
        <v>1550</v>
      </c>
      <c r="O132" s="4">
        <v>54789</v>
      </c>
      <c r="P132" s="3" t="s">
        <v>1550</v>
      </c>
      <c r="Q132" s="4">
        <v>32782</v>
      </c>
      <c r="R132" s="3" t="s">
        <v>1551</v>
      </c>
    </row>
    <row r="133" spans="1:18" ht="25.5" hidden="1" x14ac:dyDescent="0.2">
      <c r="A133" s="2">
        <v>182</v>
      </c>
      <c r="B133" s="3" t="s">
        <v>1721</v>
      </c>
      <c r="C133" s="3" t="s">
        <v>1546</v>
      </c>
      <c r="D133" s="3" t="s">
        <v>1566</v>
      </c>
      <c r="E133" s="3" t="s">
        <v>1548</v>
      </c>
      <c r="F133" s="3" t="s">
        <v>1567</v>
      </c>
      <c r="G133" s="2" t="s">
        <v>1550</v>
      </c>
      <c r="H133" s="3" t="s">
        <v>1551</v>
      </c>
      <c r="I133" s="2">
        <v>60</v>
      </c>
      <c r="J133" s="2">
        <v>50</v>
      </c>
      <c r="K133" s="3" t="s">
        <v>1599</v>
      </c>
      <c r="L133" s="3" t="s">
        <v>1600</v>
      </c>
      <c r="M133" s="2">
        <v>11000</v>
      </c>
      <c r="N133" s="3" t="s">
        <v>1550</v>
      </c>
      <c r="O133" s="4">
        <v>54789</v>
      </c>
      <c r="P133" s="3" t="s">
        <v>1550</v>
      </c>
      <c r="Q133" s="4">
        <v>28307</v>
      </c>
      <c r="R133" s="3" t="s">
        <v>1551</v>
      </c>
    </row>
    <row r="134" spans="1:18" ht="25.5" hidden="1" x14ac:dyDescent="0.2">
      <c r="A134" s="2">
        <v>182</v>
      </c>
      <c r="B134" s="3" t="s">
        <v>1721</v>
      </c>
      <c r="C134" s="3" t="s">
        <v>1546</v>
      </c>
      <c r="D134" s="3" t="s">
        <v>1566</v>
      </c>
      <c r="E134" s="3" t="s">
        <v>1548</v>
      </c>
      <c r="F134" s="3" t="s">
        <v>1567</v>
      </c>
      <c r="G134" s="2" t="s">
        <v>1550</v>
      </c>
      <c r="H134" s="3" t="s">
        <v>1551</v>
      </c>
      <c r="I134" s="2">
        <v>60</v>
      </c>
      <c r="J134" s="2">
        <v>50</v>
      </c>
      <c r="K134" s="3" t="s">
        <v>1599</v>
      </c>
      <c r="L134" s="3" t="s">
        <v>1600</v>
      </c>
      <c r="M134" s="2">
        <v>11000</v>
      </c>
      <c r="N134" s="3" t="s">
        <v>1550</v>
      </c>
      <c r="O134" s="4">
        <v>54789</v>
      </c>
      <c r="P134" s="3" t="s">
        <v>1550</v>
      </c>
      <c r="Q134" s="4">
        <v>28277</v>
      </c>
      <c r="R134" s="3" t="s">
        <v>1551</v>
      </c>
    </row>
    <row r="135" spans="1:18" ht="25.5" hidden="1" x14ac:dyDescent="0.2">
      <c r="A135" s="2">
        <v>183</v>
      </c>
      <c r="B135" s="3" t="s">
        <v>1722</v>
      </c>
      <c r="C135" s="3" t="s">
        <v>1546</v>
      </c>
      <c r="D135" s="3" t="s">
        <v>1566</v>
      </c>
      <c r="E135" s="3" t="s">
        <v>1723</v>
      </c>
      <c r="F135" s="3" t="s">
        <v>1567</v>
      </c>
      <c r="G135" s="2" t="s">
        <v>1550</v>
      </c>
      <c r="H135" s="3" t="s">
        <v>1551</v>
      </c>
      <c r="I135" s="2">
        <v>0.8</v>
      </c>
      <c r="J135" s="2">
        <v>0.8</v>
      </c>
      <c r="K135" s="3" t="s">
        <v>1599</v>
      </c>
      <c r="L135" s="3" t="s">
        <v>1600</v>
      </c>
      <c r="M135" s="2">
        <v>11000</v>
      </c>
      <c r="N135" s="3" t="s">
        <v>1550</v>
      </c>
      <c r="O135" s="4">
        <v>54789</v>
      </c>
      <c r="P135" s="3" t="s">
        <v>1550</v>
      </c>
      <c r="Q135" s="4">
        <v>18629</v>
      </c>
      <c r="R135" s="3" t="s">
        <v>1551</v>
      </c>
    </row>
    <row r="136" spans="1:18" ht="25.5" hidden="1" x14ac:dyDescent="0.2">
      <c r="A136" s="2">
        <v>183</v>
      </c>
      <c r="B136" s="3" t="s">
        <v>1722</v>
      </c>
      <c r="C136" s="3" t="s">
        <v>1546</v>
      </c>
      <c r="D136" s="3" t="s">
        <v>1566</v>
      </c>
      <c r="E136" s="3" t="s">
        <v>1723</v>
      </c>
      <c r="F136" s="3" t="s">
        <v>1567</v>
      </c>
      <c r="G136" s="2" t="s">
        <v>1550</v>
      </c>
      <c r="H136" s="3" t="s">
        <v>1551</v>
      </c>
      <c r="I136" s="2">
        <v>2.5</v>
      </c>
      <c r="J136" s="2">
        <v>2.2000000000000002</v>
      </c>
      <c r="K136" s="3" t="s">
        <v>1599</v>
      </c>
      <c r="L136" s="3" t="s">
        <v>1600</v>
      </c>
      <c r="M136" s="2">
        <v>11169</v>
      </c>
      <c r="N136" s="3" t="s">
        <v>1550</v>
      </c>
      <c r="O136" s="4">
        <v>54789</v>
      </c>
      <c r="P136" s="3" t="s">
        <v>1550</v>
      </c>
      <c r="Q136" s="4">
        <v>25204</v>
      </c>
      <c r="R136" s="3" t="s">
        <v>1551</v>
      </c>
    </row>
    <row r="137" spans="1:18" ht="25.5" hidden="1" x14ac:dyDescent="0.2">
      <c r="A137" s="2">
        <v>183</v>
      </c>
      <c r="B137" s="3" t="s">
        <v>1722</v>
      </c>
      <c r="C137" s="3" t="s">
        <v>1546</v>
      </c>
      <c r="D137" s="3" t="s">
        <v>1566</v>
      </c>
      <c r="E137" s="3" t="s">
        <v>1723</v>
      </c>
      <c r="F137" s="3" t="s">
        <v>1567</v>
      </c>
      <c r="G137" s="2" t="s">
        <v>1550</v>
      </c>
      <c r="H137" s="3" t="s">
        <v>1551</v>
      </c>
      <c r="I137" s="2">
        <v>2.8</v>
      </c>
      <c r="J137" s="2">
        <v>2.5</v>
      </c>
      <c r="K137" s="3" t="s">
        <v>1599</v>
      </c>
      <c r="L137" s="3" t="s">
        <v>1600</v>
      </c>
      <c r="M137" s="2">
        <v>10894</v>
      </c>
      <c r="N137" s="3" t="s">
        <v>1550</v>
      </c>
      <c r="O137" s="4">
        <v>54789</v>
      </c>
      <c r="P137" s="3" t="s">
        <v>1550</v>
      </c>
      <c r="Q137" s="4">
        <v>23743</v>
      </c>
      <c r="R137" s="3" t="s">
        <v>1551</v>
      </c>
    </row>
    <row r="138" spans="1:18" ht="25.5" hidden="1" x14ac:dyDescent="0.2">
      <c r="A138" s="2">
        <v>183</v>
      </c>
      <c r="B138" s="3" t="s">
        <v>1722</v>
      </c>
      <c r="C138" s="3" t="s">
        <v>1546</v>
      </c>
      <c r="D138" s="3" t="s">
        <v>1566</v>
      </c>
      <c r="E138" s="3" t="s">
        <v>1723</v>
      </c>
      <c r="F138" s="3" t="s">
        <v>1567</v>
      </c>
      <c r="G138" s="2" t="s">
        <v>1550</v>
      </c>
      <c r="H138" s="3" t="s">
        <v>1551</v>
      </c>
      <c r="I138" s="2">
        <v>1</v>
      </c>
      <c r="J138" s="2">
        <v>1</v>
      </c>
      <c r="K138" s="3" t="s">
        <v>1599</v>
      </c>
      <c r="L138" s="3" t="s">
        <v>1600</v>
      </c>
      <c r="M138" s="2">
        <v>11000</v>
      </c>
      <c r="N138" s="3" t="s">
        <v>1550</v>
      </c>
      <c r="O138" s="4">
        <v>54789</v>
      </c>
      <c r="P138" s="3" t="s">
        <v>1550</v>
      </c>
      <c r="Q138" s="4">
        <v>21916</v>
      </c>
      <c r="R138" s="3" t="s">
        <v>1551</v>
      </c>
    </row>
    <row r="139" spans="1:18" ht="25.5" hidden="1" x14ac:dyDescent="0.2">
      <c r="A139" s="2">
        <v>184</v>
      </c>
      <c r="B139" s="3" t="s">
        <v>1724</v>
      </c>
      <c r="C139" s="3" t="s">
        <v>1546</v>
      </c>
      <c r="D139" s="3" t="s">
        <v>1547</v>
      </c>
      <c r="E139" s="3" t="s">
        <v>1725</v>
      </c>
      <c r="F139" s="3" t="s">
        <v>1549</v>
      </c>
      <c r="G139" s="2" t="s">
        <v>1550</v>
      </c>
      <c r="H139" s="3" t="s">
        <v>1551</v>
      </c>
      <c r="I139" s="2">
        <v>3</v>
      </c>
      <c r="J139" s="2">
        <v>3</v>
      </c>
      <c r="K139" s="3" t="s">
        <v>1552</v>
      </c>
      <c r="L139" s="3" t="s">
        <v>1553</v>
      </c>
      <c r="M139" s="2">
        <v>0</v>
      </c>
      <c r="N139" s="3" t="s">
        <v>1550</v>
      </c>
      <c r="O139" s="4">
        <v>54789</v>
      </c>
      <c r="P139" s="3" t="s">
        <v>1550</v>
      </c>
      <c r="Q139" s="4" t="s">
        <v>1550</v>
      </c>
      <c r="R139" s="3" t="s">
        <v>1551</v>
      </c>
    </row>
    <row r="140" spans="1:18" ht="25.5" hidden="1" x14ac:dyDescent="0.2">
      <c r="A140" s="2">
        <v>185</v>
      </c>
      <c r="B140" s="3" t="s">
        <v>1726</v>
      </c>
      <c r="C140" s="3" t="s">
        <v>1546</v>
      </c>
      <c r="D140" s="3" t="s">
        <v>1547</v>
      </c>
      <c r="E140" s="3" t="s">
        <v>1548</v>
      </c>
      <c r="F140" s="3" t="s">
        <v>1549</v>
      </c>
      <c r="G140" s="2" t="s">
        <v>1550</v>
      </c>
      <c r="H140" s="3" t="s">
        <v>1551</v>
      </c>
      <c r="I140" s="2">
        <v>20</v>
      </c>
      <c r="J140" s="2">
        <v>20</v>
      </c>
      <c r="K140" s="3" t="s">
        <v>1552</v>
      </c>
      <c r="L140" s="3" t="s">
        <v>1553</v>
      </c>
      <c r="M140" s="2">
        <v>0</v>
      </c>
      <c r="N140" s="3" t="s">
        <v>1550</v>
      </c>
      <c r="O140" s="4">
        <v>54789</v>
      </c>
      <c r="P140" s="3" t="s">
        <v>1550</v>
      </c>
      <c r="Q140" s="4" t="s">
        <v>1550</v>
      </c>
      <c r="R140" s="3" t="s">
        <v>1551</v>
      </c>
    </row>
    <row r="141" spans="1:18" ht="25.5" hidden="1" x14ac:dyDescent="0.2">
      <c r="A141" s="2">
        <v>186</v>
      </c>
      <c r="B141" s="3" t="s">
        <v>1727</v>
      </c>
      <c r="C141" s="3" t="s">
        <v>1546</v>
      </c>
      <c r="D141" s="3" t="s">
        <v>1547</v>
      </c>
      <c r="E141" s="3" t="s">
        <v>1725</v>
      </c>
      <c r="F141" s="3" t="s">
        <v>1549</v>
      </c>
      <c r="G141" s="2" t="s">
        <v>1550</v>
      </c>
      <c r="H141" s="3" t="s">
        <v>1551</v>
      </c>
      <c r="I141" s="2">
        <v>31</v>
      </c>
      <c r="J141" s="2">
        <v>31</v>
      </c>
      <c r="K141" s="3" t="s">
        <v>1552</v>
      </c>
      <c r="L141" s="3" t="s">
        <v>1553</v>
      </c>
      <c r="M141" s="2">
        <v>12500</v>
      </c>
      <c r="N141" s="3" t="s">
        <v>1550</v>
      </c>
      <c r="O141" s="4">
        <v>54789</v>
      </c>
      <c r="P141" s="3" t="s">
        <v>1550</v>
      </c>
      <c r="Q141" s="4" t="s">
        <v>1550</v>
      </c>
      <c r="R141" s="3" t="s">
        <v>1551</v>
      </c>
    </row>
    <row r="142" spans="1:18" ht="25.5" hidden="1" x14ac:dyDescent="0.2">
      <c r="A142" s="2">
        <v>187</v>
      </c>
      <c r="B142" s="3" t="s">
        <v>1728</v>
      </c>
      <c r="C142" s="3" t="s">
        <v>1546</v>
      </c>
      <c r="D142" s="3" t="s">
        <v>1547</v>
      </c>
      <c r="E142" s="3" t="s">
        <v>1725</v>
      </c>
      <c r="F142" s="3" t="s">
        <v>1549</v>
      </c>
      <c r="G142" s="2" t="s">
        <v>1550</v>
      </c>
      <c r="H142" s="3" t="s">
        <v>1551</v>
      </c>
      <c r="I142" s="2">
        <v>11.4</v>
      </c>
      <c r="J142" s="2">
        <v>11.4</v>
      </c>
      <c r="K142" s="3" t="s">
        <v>1552</v>
      </c>
      <c r="L142" s="3" t="s">
        <v>1553</v>
      </c>
      <c r="M142" s="2">
        <v>0</v>
      </c>
      <c r="N142" s="3" t="s">
        <v>1550</v>
      </c>
      <c r="O142" s="4">
        <v>54789</v>
      </c>
      <c r="P142" s="3" t="s">
        <v>1550</v>
      </c>
      <c r="Q142" s="4" t="s">
        <v>1550</v>
      </c>
      <c r="R142" s="3" t="s">
        <v>1551</v>
      </c>
    </row>
    <row r="143" spans="1:18" ht="25.5" hidden="1" x14ac:dyDescent="0.2">
      <c r="A143" s="2">
        <v>188</v>
      </c>
      <c r="B143" s="3" t="s">
        <v>1729</v>
      </c>
      <c r="C143" s="3" t="s">
        <v>1546</v>
      </c>
      <c r="D143" s="3" t="s">
        <v>1555</v>
      </c>
      <c r="E143" s="3" t="s">
        <v>1730</v>
      </c>
      <c r="F143" s="3" t="s">
        <v>1603</v>
      </c>
      <c r="G143" s="2" t="s">
        <v>1550</v>
      </c>
      <c r="H143" s="3" t="s">
        <v>1551</v>
      </c>
      <c r="I143" s="2">
        <v>1.5</v>
      </c>
      <c r="J143" s="2">
        <v>1.5</v>
      </c>
      <c r="K143" s="3" t="s">
        <v>1552</v>
      </c>
      <c r="L143" s="3" t="s">
        <v>1553</v>
      </c>
      <c r="M143" s="2">
        <v>0</v>
      </c>
      <c r="N143" s="3" t="s">
        <v>1550</v>
      </c>
      <c r="O143" s="4">
        <v>54789</v>
      </c>
      <c r="P143" s="3" t="s">
        <v>1550</v>
      </c>
      <c r="Q143" s="4">
        <v>32143</v>
      </c>
      <c r="R143" s="3" t="s">
        <v>1551</v>
      </c>
    </row>
    <row r="144" spans="1:18" ht="38.25" hidden="1" x14ac:dyDescent="0.2">
      <c r="A144" s="2">
        <v>194</v>
      </c>
      <c r="B144" s="3" t="s">
        <v>1731</v>
      </c>
      <c r="C144" s="3" t="s">
        <v>1546</v>
      </c>
      <c r="D144" s="3" t="s">
        <v>1559</v>
      </c>
      <c r="E144" s="3" t="s">
        <v>1715</v>
      </c>
      <c r="F144" s="3" t="s">
        <v>1549</v>
      </c>
      <c r="G144" s="2" t="s">
        <v>1550</v>
      </c>
      <c r="H144" s="3" t="s">
        <v>1551</v>
      </c>
      <c r="I144" s="2">
        <v>11</v>
      </c>
      <c r="J144" s="2">
        <v>11</v>
      </c>
      <c r="K144" s="3" t="s">
        <v>1552</v>
      </c>
      <c r="L144" s="3" t="s">
        <v>1553</v>
      </c>
      <c r="M144" s="2">
        <v>0</v>
      </c>
      <c r="N144" s="3" t="s">
        <v>1550</v>
      </c>
      <c r="O144" s="4">
        <v>54789</v>
      </c>
      <c r="P144" s="3" t="s">
        <v>1550</v>
      </c>
      <c r="Q144" s="4" t="s">
        <v>1550</v>
      </c>
      <c r="R144" s="3" t="s">
        <v>1551</v>
      </c>
    </row>
    <row r="145" spans="1:18" ht="25.5" hidden="1" x14ac:dyDescent="0.2">
      <c r="A145" s="2">
        <v>197</v>
      </c>
      <c r="B145" s="3" t="s">
        <v>1732</v>
      </c>
      <c r="C145" s="3" t="s">
        <v>1546</v>
      </c>
      <c r="D145" s="3" t="s">
        <v>1566</v>
      </c>
      <c r="E145" s="3" t="s">
        <v>1733</v>
      </c>
      <c r="F145" s="3" t="s">
        <v>1567</v>
      </c>
      <c r="G145" s="2" t="s">
        <v>1550</v>
      </c>
      <c r="H145" s="3" t="s">
        <v>1551</v>
      </c>
      <c r="I145" s="2">
        <v>49</v>
      </c>
      <c r="J145" s="2">
        <v>49</v>
      </c>
      <c r="K145" s="3" t="s">
        <v>1577</v>
      </c>
      <c r="L145" s="3" t="s">
        <v>1578</v>
      </c>
      <c r="M145" s="2">
        <v>10890</v>
      </c>
      <c r="N145" s="3" t="s">
        <v>1550</v>
      </c>
      <c r="O145" s="4">
        <v>54789</v>
      </c>
      <c r="P145" s="3" t="s">
        <v>1550</v>
      </c>
      <c r="Q145" s="4">
        <v>21916</v>
      </c>
      <c r="R145" s="3" t="s">
        <v>1551</v>
      </c>
    </row>
    <row r="146" spans="1:18" ht="25.5" hidden="1" x14ac:dyDescent="0.2">
      <c r="A146" s="2">
        <v>197</v>
      </c>
      <c r="B146" s="3" t="s">
        <v>1732</v>
      </c>
      <c r="C146" s="3" t="s">
        <v>1546</v>
      </c>
      <c r="D146" s="3" t="s">
        <v>1566</v>
      </c>
      <c r="E146" s="3" t="s">
        <v>1733</v>
      </c>
      <c r="F146" s="3" t="s">
        <v>1567</v>
      </c>
      <c r="G146" s="2" t="s">
        <v>1550</v>
      </c>
      <c r="H146" s="3" t="s">
        <v>1551</v>
      </c>
      <c r="I146" s="2">
        <v>23.7</v>
      </c>
      <c r="J146" s="2">
        <v>23.7</v>
      </c>
      <c r="K146" s="3" t="s">
        <v>1577</v>
      </c>
      <c r="L146" s="3" t="s">
        <v>1578</v>
      </c>
      <c r="M146" s="2">
        <v>12440</v>
      </c>
      <c r="N146" s="3" t="s">
        <v>1550</v>
      </c>
      <c r="O146" s="4">
        <v>54789</v>
      </c>
      <c r="P146" s="3" t="s">
        <v>1550</v>
      </c>
      <c r="Q146" s="4">
        <v>20821</v>
      </c>
      <c r="R146" s="3" t="s">
        <v>1551</v>
      </c>
    </row>
    <row r="147" spans="1:18" ht="25.5" hidden="1" x14ac:dyDescent="0.2">
      <c r="A147" s="2">
        <v>200</v>
      </c>
      <c r="B147" s="3" t="s">
        <v>1734</v>
      </c>
      <c r="C147" s="3" t="s">
        <v>1546</v>
      </c>
      <c r="D147" s="3" t="s">
        <v>1547</v>
      </c>
      <c r="E147" s="3" t="s">
        <v>1548</v>
      </c>
      <c r="F147" s="3" t="s">
        <v>1549</v>
      </c>
      <c r="G147" s="2" t="s">
        <v>1550</v>
      </c>
      <c r="H147" s="3" t="s">
        <v>1551</v>
      </c>
      <c r="I147" s="2">
        <v>169.75</v>
      </c>
      <c r="J147" s="2">
        <v>169.75</v>
      </c>
      <c r="K147" s="3" t="s">
        <v>1552</v>
      </c>
      <c r="L147" s="3" t="s">
        <v>1553</v>
      </c>
      <c r="M147" s="2">
        <v>0</v>
      </c>
      <c r="N147" s="3" t="s">
        <v>1550</v>
      </c>
      <c r="O147" s="4">
        <v>54789</v>
      </c>
      <c r="P147" s="3" t="s">
        <v>1550</v>
      </c>
      <c r="Q147" s="4" t="s">
        <v>1550</v>
      </c>
      <c r="R147" s="3" t="s">
        <v>1551</v>
      </c>
    </row>
    <row r="148" spans="1:18" ht="25.5" hidden="1" x14ac:dyDescent="0.2">
      <c r="A148" s="2">
        <v>201</v>
      </c>
      <c r="B148" s="3" t="s">
        <v>1735</v>
      </c>
      <c r="C148" s="3" t="s">
        <v>1546</v>
      </c>
      <c r="D148" s="3" t="s">
        <v>1555</v>
      </c>
      <c r="E148" s="3" t="s">
        <v>1548</v>
      </c>
      <c r="F148" s="3" t="s">
        <v>1603</v>
      </c>
      <c r="G148" s="2" t="s">
        <v>1550</v>
      </c>
      <c r="H148" s="3" t="s">
        <v>1551</v>
      </c>
      <c r="I148" s="2">
        <v>1.3</v>
      </c>
      <c r="J148" s="2">
        <v>1.3</v>
      </c>
      <c r="K148" s="3" t="s">
        <v>1552</v>
      </c>
      <c r="L148" s="3" t="s">
        <v>1553</v>
      </c>
      <c r="M148" s="2">
        <v>0</v>
      </c>
      <c r="N148" s="3" t="s">
        <v>1550</v>
      </c>
      <c r="O148" s="4">
        <v>54789</v>
      </c>
      <c r="P148" s="3" t="s">
        <v>1550</v>
      </c>
      <c r="Q148" s="4">
        <v>32143</v>
      </c>
      <c r="R148" s="3" t="s">
        <v>1551</v>
      </c>
    </row>
    <row r="149" spans="1:18" ht="25.5" hidden="1" x14ac:dyDescent="0.2">
      <c r="A149" s="2">
        <v>202</v>
      </c>
      <c r="B149" s="3" t="s">
        <v>1736</v>
      </c>
      <c r="C149" s="3" t="s">
        <v>1546</v>
      </c>
      <c r="D149" s="3" t="s">
        <v>1559</v>
      </c>
      <c r="E149" s="3" t="s">
        <v>1737</v>
      </c>
      <c r="F149" s="3" t="s">
        <v>1549</v>
      </c>
      <c r="G149" s="2" t="s">
        <v>1550</v>
      </c>
      <c r="H149" s="3" t="s">
        <v>1551</v>
      </c>
      <c r="I149" s="2">
        <v>70.23</v>
      </c>
      <c r="J149" s="2">
        <v>70.23</v>
      </c>
      <c r="K149" s="3" t="s">
        <v>1552</v>
      </c>
      <c r="L149" s="3" t="s">
        <v>1553</v>
      </c>
      <c r="M149" s="2">
        <v>0</v>
      </c>
      <c r="N149" s="3" t="s">
        <v>1550</v>
      </c>
      <c r="O149" s="4">
        <v>54789</v>
      </c>
      <c r="P149" s="3" t="s">
        <v>1550</v>
      </c>
      <c r="Q149" s="4" t="s">
        <v>1550</v>
      </c>
      <c r="R149" s="3" t="s">
        <v>1551</v>
      </c>
    </row>
    <row r="150" spans="1:18" ht="25.5" hidden="1" x14ac:dyDescent="0.2">
      <c r="A150" s="2">
        <v>203</v>
      </c>
      <c r="B150" s="3" t="s">
        <v>1738</v>
      </c>
      <c r="C150" s="3" t="s">
        <v>1546</v>
      </c>
      <c r="D150" s="3" t="s">
        <v>1559</v>
      </c>
      <c r="E150" s="3" t="s">
        <v>1737</v>
      </c>
      <c r="F150" s="3" t="s">
        <v>1549</v>
      </c>
      <c r="G150" s="2" t="s">
        <v>1550</v>
      </c>
      <c r="H150" s="3" t="s">
        <v>1551</v>
      </c>
      <c r="I150" s="2">
        <v>13</v>
      </c>
      <c r="J150" s="2">
        <v>13</v>
      </c>
      <c r="K150" s="3" t="s">
        <v>1552</v>
      </c>
      <c r="L150" s="3" t="s">
        <v>1553</v>
      </c>
      <c r="M150" s="2">
        <v>0</v>
      </c>
      <c r="N150" s="3" t="s">
        <v>1550</v>
      </c>
      <c r="O150" s="4">
        <v>54789</v>
      </c>
      <c r="P150" s="3" t="s">
        <v>1550</v>
      </c>
      <c r="Q150" s="4" t="s">
        <v>1550</v>
      </c>
      <c r="R150" s="3" t="s">
        <v>1551</v>
      </c>
    </row>
    <row r="151" spans="1:18" ht="25.5" hidden="1" x14ac:dyDescent="0.2">
      <c r="A151" s="2">
        <v>205</v>
      </c>
      <c r="B151" s="3" t="s">
        <v>1739</v>
      </c>
      <c r="C151" s="3" t="s">
        <v>1546</v>
      </c>
      <c r="D151" s="3" t="s">
        <v>1555</v>
      </c>
      <c r="E151" s="3" t="s">
        <v>1740</v>
      </c>
      <c r="F151" s="3" t="s">
        <v>1557</v>
      </c>
      <c r="G151" s="2" t="s">
        <v>1550</v>
      </c>
      <c r="H151" s="3" t="s">
        <v>1551</v>
      </c>
      <c r="I151" s="2">
        <v>105</v>
      </c>
      <c r="J151" s="2">
        <v>105</v>
      </c>
      <c r="K151" s="3" t="s">
        <v>1577</v>
      </c>
      <c r="L151" s="3" t="s">
        <v>1578</v>
      </c>
      <c r="M151" s="2">
        <v>10500</v>
      </c>
      <c r="N151" s="3" t="s">
        <v>1550</v>
      </c>
      <c r="O151" s="4">
        <v>54789</v>
      </c>
      <c r="P151" s="3" t="s">
        <v>1550</v>
      </c>
      <c r="Q151" s="4">
        <v>21064</v>
      </c>
      <c r="R151" s="3" t="s">
        <v>1551</v>
      </c>
    </row>
    <row r="152" spans="1:18" ht="25.5" hidden="1" x14ac:dyDescent="0.2">
      <c r="A152" s="2">
        <v>205</v>
      </c>
      <c r="B152" s="3" t="s">
        <v>1739</v>
      </c>
      <c r="C152" s="3" t="s">
        <v>1546</v>
      </c>
      <c r="D152" s="3" t="s">
        <v>1555</v>
      </c>
      <c r="E152" s="3" t="s">
        <v>1740</v>
      </c>
      <c r="F152" s="3" t="s">
        <v>1557</v>
      </c>
      <c r="G152" s="2" t="s">
        <v>1550</v>
      </c>
      <c r="H152" s="3" t="s">
        <v>1551</v>
      </c>
      <c r="I152" s="2">
        <v>70</v>
      </c>
      <c r="J152" s="2">
        <v>70</v>
      </c>
      <c r="K152" s="3" t="s">
        <v>1577</v>
      </c>
      <c r="L152" s="3" t="s">
        <v>1578</v>
      </c>
      <c r="M152" s="2">
        <v>11200</v>
      </c>
      <c r="N152" s="3" t="s">
        <v>1550</v>
      </c>
      <c r="O152" s="4">
        <v>54789</v>
      </c>
      <c r="P152" s="3" t="s">
        <v>1550</v>
      </c>
      <c r="Q152" s="4">
        <v>20029</v>
      </c>
      <c r="R152" s="3" t="s">
        <v>1551</v>
      </c>
    </row>
    <row r="153" spans="1:18" ht="25.5" hidden="1" x14ac:dyDescent="0.2">
      <c r="A153" s="2">
        <v>206</v>
      </c>
      <c r="B153" s="3" t="s">
        <v>1741</v>
      </c>
      <c r="C153" s="3" t="s">
        <v>1546</v>
      </c>
      <c r="D153" s="3" t="s">
        <v>1547</v>
      </c>
      <c r="E153" s="3" t="s">
        <v>1742</v>
      </c>
      <c r="F153" s="3" t="s">
        <v>1549</v>
      </c>
      <c r="G153" s="2" t="s">
        <v>1550</v>
      </c>
      <c r="H153" s="3" t="s">
        <v>1551</v>
      </c>
      <c r="I153" s="2">
        <v>49.9</v>
      </c>
      <c r="J153" s="2">
        <v>49.9</v>
      </c>
      <c r="K153" s="3" t="s">
        <v>1552</v>
      </c>
      <c r="L153" s="3" t="s">
        <v>1553</v>
      </c>
      <c r="M153" s="2">
        <v>9000</v>
      </c>
      <c r="N153" s="3" t="s">
        <v>1550</v>
      </c>
      <c r="O153" s="4">
        <v>54789</v>
      </c>
      <c r="P153" s="3" t="s">
        <v>1550</v>
      </c>
      <c r="Q153" s="4" t="s">
        <v>1550</v>
      </c>
      <c r="R153" s="3" t="s">
        <v>1551</v>
      </c>
    </row>
    <row r="154" spans="1:18" ht="25.5" hidden="1" x14ac:dyDescent="0.2">
      <c r="A154" s="2">
        <v>210</v>
      </c>
      <c r="B154" s="3" t="s">
        <v>1743</v>
      </c>
      <c r="C154" s="3" t="s">
        <v>1546</v>
      </c>
      <c r="D154" s="3" t="s">
        <v>1645</v>
      </c>
      <c r="E154" s="3" t="s">
        <v>1548</v>
      </c>
      <c r="F154" s="3" t="s">
        <v>1549</v>
      </c>
      <c r="G154" s="2" t="s">
        <v>1550</v>
      </c>
      <c r="H154" s="3" t="s">
        <v>1551</v>
      </c>
      <c r="I154" s="2">
        <v>6.5</v>
      </c>
      <c r="J154" s="2">
        <v>6.5</v>
      </c>
      <c r="K154" s="3" t="s">
        <v>1552</v>
      </c>
      <c r="L154" s="3" t="s">
        <v>1553</v>
      </c>
      <c r="M154" s="2">
        <v>0</v>
      </c>
      <c r="N154" s="3" t="s">
        <v>1550</v>
      </c>
      <c r="O154" s="4">
        <v>54789</v>
      </c>
      <c r="P154" s="3" t="s">
        <v>1550</v>
      </c>
      <c r="Q154" s="4" t="s">
        <v>1550</v>
      </c>
      <c r="R154" s="3" t="s">
        <v>1551</v>
      </c>
    </row>
    <row r="155" spans="1:18" ht="38.25" hidden="1" x14ac:dyDescent="0.2">
      <c r="A155" s="2">
        <v>211</v>
      </c>
      <c r="B155" s="3" t="s">
        <v>1744</v>
      </c>
      <c r="C155" s="3" t="s">
        <v>1546</v>
      </c>
      <c r="D155" s="3" t="s">
        <v>1559</v>
      </c>
      <c r="E155" s="3" t="s">
        <v>1653</v>
      </c>
      <c r="F155" s="3" t="s">
        <v>1549</v>
      </c>
      <c r="G155" s="2" t="s">
        <v>1550</v>
      </c>
      <c r="H155" s="3" t="s">
        <v>1551</v>
      </c>
      <c r="I155" s="2">
        <v>50.5</v>
      </c>
      <c r="J155" s="2">
        <v>50.5</v>
      </c>
      <c r="K155" s="3" t="s">
        <v>1552</v>
      </c>
      <c r="L155" s="3" t="s">
        <v>1553</v>
      </c>
      <c r="M155" s="2">
        <v>8500</v>
      </c>
      <c r="N155" s="3" t="s">
        <v>1550</v>
      </c>
      <c r="O155" s="4">
        <v>54789</v>
      </c>
      <c r="P155" s="3" t="s">
        <v>1550</v>
      </c>
      <c r="Q155" s="4" t="s">
        <v>1550</v>
      </c>
      <c r="R155" s="3" t="s">
        <v>1551</v>
      </c>
    </row>
    <row r="156" spans="1:18" ht="25.5" hidden="1" x14ac:dyDescent="0.2">
      <c r="A156" s="2">
        <v>212</v>
      </c>
      <c r="B156" s="3" t="s">
        <v>1745</v>
      </c>
      <c r="C156" s="3" t="s">
        <v>1546</v>
      </c>
      <c r="D156" s="3" t="s">
        <v>1547</v>
      </c>
      <c r="E156" s="3" t="s">
        <v>1548</v>
      </c>
      <c r="F156" s="3" t="s">
        <v>1549</v>
      </c>
      <c r="G156" s="2" t="s">
        <v>1550</v>
      </c>
      <c r="H156" s="3" t="s">
        <v>1551</v>
      </c>
      <c r="I156" s="2">
        <v>41.3</v>
      </c>
      <c r="J156" s="2">
        <v>41.3</v>
      </c>
      <c r="K156" s="3" t="s">
        <v>1581</v>
      </c>
      <c r="L156" s="3" t="s">
        <v>1582</v>
      </c>
      <c r="M156" s="2">
        <v>8909</v>
      </c>
      <c r="N156" s="3" t="s">
        <v>1550</v>
      </c>
      <c r="O156" s="4">
        <v>54789</v>
      </c>
      <c r="P156" s="3" t="s">
        <v>1550</v>
      </c>
      <c r="Q156" s="4" t="s">
        <v>1550</v>
      </c>
      <c r="R156" s="3" t="s">
        <v>1551</v>
      </c>
    </row>
    <row r="157" spans="1:18" ht="25.5" hidden="1" x14ac:dyDescent="0.2">
      <c r="A157" s="2">
        <v>212</v>
      </c>
      <c r="B157" s="3" t="s">
        <v>1745</v>
      </c>
      <c r="C157" s="3" t="s">
        <v>1546</v>
      </c>
      <c r="D157" s="3" t="s">
        <v>1547</v>
      </c>
      <c r="E157" s="3" t="s">
        <v>1548</v>
      </c>
      <c r="F157" s="3" t="s">
        <v>1549</v>
      </c>
      <c r="G157" s="2" t="s">
        <v>1550</v>
      </c>
      <c r="H157" s="3" t="s">
        <v>1551</v>
      </c>
      <c r="I157" s="2">
        <v>59.5</v>
      </c>
      <c r="J157" s="2">
        <v>59.5</v>
      </c>
      <c r="K157" s="3" t="s">
        <v>1581</v>
      </c>
      <c r="L157" s="3" t="s">
        <v>1582</v>
      </c>
      <c r="M157" s="2">
        <v>8449</v>
      </c>
      <c r="N157" s="3" t="s">
        <v>1550</v>
      </c>
      <c r="O157" s="4">
        <v>54789</v>
      </c>
      <c r="P157" s="3" t="s">
        <v>1550</v>
      </c>
      <c r="Q157" s="4" t="s">
        <v>1550</v>
      </c>
      <c r="R157" s="3" t="s">
        <v>1551</v>
      </c>
    </row>
    <row r="158" spans="1:18" ht="25.5" hidden="1" x14ac:dyDescent="0.2">
      <c r="A158" s="2">
        <v>213</v>
      </c>
      <c r="B158" s="3" t="s">
        <v>1746</v>
      </c>
      <c r="C158" s="3" t="s">
        <v>1546</v>
      </c>
      <c r="D158" s="3" t="s">
        <v>1559</v>
      </c>
      <c r="E158" s="3" t="s">
        <v>1653</v>
      </c>
      <c r="F158" s="3" t="s">
        <v>1549</v>
      </c>
      <c r="G158" s="2" t="s">
        <v>1550</v>
      </c>
      <c r="H158" s="3" t="s">
        <v>1551</v>
      </c>
      <c r="I158" s="2">
        <v>11.3</v>
      </c>
      <c r="J158" s="2">
        <v>11.3</v>
      </c>
      <c r="K158" s="3" t="s">
        <v>1552</v>
      </c>
      <c r="L158" s="3" t="s">
        <v>1553</v>
      </c>
      <c r="M158" s="2">
        <v>0</v>
      </c>
      <c r="N158" s="3" t="s">
        <v>1550</v>
      </c>
      <c r="O158" s="4">
        <v>54789</v>
      </c>
      <c r="P158" s="3" t="s">
        <v>1550</v>
      </c>
      <c r="Q158" s="4" t="s">
        <v>1550</v>
      </c>
      <c r="R158" s="3" t="s">
        <v>1551</v>
      </c>
    </row>
    <row r="159" spans="1:18" ht="25.5" hidden="1" x14ac:dyDescent="0.2">
      <c r="A159" s="2">
        <v>219</v>
      </c>
      <c r="B159" s="3" t="s">
        <v>1747</v>
      </c>
      <c r="C159" s="3" t="s">
        <v>1546</v>
      </c>
      <c r="D159" s="3" t="s">
        <v>1559</v>
      </c>
      <c r="E159" s="3" t="s">
        <v>1748</v>
      </c>
      <c r="F159" s="3" t="s">
        <v>1549</v>
      </c>
      <c r="G159" s="2" t="s">
        <v>1550</v>
      </c>
      <c r="H159" s="3" t="s">
        <v>1551</v>
      </c>
      <c r="I159" s="2">
        <v>1.42</v>
      </c>
      <c r="J159" s="2">
        <v>1.42</v>
      </c>
      <c r="K159" s="3" t="s">
        <v>1552</v>
      </c>
      <c r="L159" s="3" t="s">
        <v>1553</v>
      </c>
      <c r="M159" s="2">
        <v>0</v>
      </c>
      <c r="N159" s="3" t="s">
        <v>1550</v>
      </c>
      <c r="O159" s="4">
        <v>54789</v>
      </c>
      <c r="P159" s="3" t="s">
        <v>1550</v>
      </c>
      <c r="Q159" s="4" t="s">
        <v>1550</v>
      </c>
      <c r="R159" s="3" t="s">
        <v>1551</v>
      </c>
    </row>
    <row r="160" spans="1:18" ht="38.25" hidden="1" x14ac:dyDescent="0.2">
      <c r="A160" s="2">
        <v>222</v>
      </c>
      <c r="B160" s="3" t="s">
        <v>1749</v>
      </c>
      <c r="C160" s="3" t="s">
        <v>1546</v>
      </c>
      <c r="D160" s="3" t="s">
        <v>1559</v>
      </c>
      <c r="E160" s="3" t="s">
        <v>1750</v>
      </c>
      <c r="F160" s="3" t="s">
        <v>1549</v>
      </c>
      <c r="G160" s="2" t="s">
        <v>1550</v>
      </c>
      <c r="H160" s="3" t="s">
        <v>1551</v>
      </c>
      <c r="I160" s="2">
        <v>3.5</v>
      </c>
      <c r="J160" s="2">
        <v>3.5</v>
      </c>
      <c r="K160" s="3" t="s">
        <v>1552</v>
      </c>
      <c r="L160" s="3" t="s">
        <v>1553</v>
      </c>
      <c r="M160" s="2">
        <v>0</v>
      </c>
      <c r="N160" s="3" t="s">
        <v>1550</v>
      </c>
      <c r="O160" s="4">
        <v>54789</v>
      </c>
      <c r="P160" s="3" t="s">
        <v>1550</v>
      </c>
      <c r="Q160" s="4" t="s">
        <v>1550</v>
      </c>
      <c r="R160" s="3" t="s">
        <v>1551</v>
      </c>
    </row>
    <row r="161" spans="1:18" ht="25.5" hidden="1" x14ac:dyDescent="0.2">
      <c r="A161" s="2">
        <v>223</v>
      </c>
      <c r="B161" s="3" t="s">
        <v>1751</v>
      </c>
      <c r="C161" s="3" t="s">
        <v>1546</v>
      </c>
      <c r="D161" s="3" t="s">
        <v>1566</v>
      </c>
      <c r="E161" s="3" t="s">
        <v>1751</v>
      </c>
      <c r="F161" s="3" t="s">
        <v>1567</v>
      </c>
      <c r="G161" s="2" t="s">
        <v>1550</v>
      </c>
      <c r="H161" s="3" t="s">
        <v>1551</v>
      </c>
      <c r="I161" s="2">
        <v>0.5</v>
      </c>
      <c r="J161" s="2">
        <v>0.5</v>
      </c>
      <c r="K161" s="3" t="s">
        <v>1599</v>
      </c>
      <c r="L161" s="3" t="s">
        <v>1600</v>
      </c>
      <c r="M161" s="2">
        <v>9230</v>
      </c>
      <c r="N161" s="3" t="s">
        <v>1550</v>
      </c>
      <c r="O161" s="4">
        <v>54789</v>
      </c>
      <c r="P161" s="3" t="s">
        <v>1550</v>
      </c>
      <c r="Q161" s="4">
        <v>23193</v>
      </c>
      <c r="R161" s="3" t="s">
        <v>1551</v>
      </c>
    </row>
    <row r="162" spans="1:18" ht="25.5" hidden="1" x14ac:dyDescent="0.2">
      <c r="A162" s="2">
        <v>223</v>
      </c>
      <c r="B162" s="3" t="s">
        <v>1751</v>
      </c>
      <c r="C162" s="3" t="s">
        <v>1546</v>
      </c>
      <c r="D162" s="3" t="s">
        <v>1566</v>
      </c>
      <c r="E162" s="3" t="s">
        <v>1751</v>
      </c>
      <c r="F162" s="3" t="s">
        <v>1567</v>
      </c>
      <c r="G162" s="2" t="s">
        <v>1550</v>
      </c>
      <c r="H162" s="3" t="s">
        <v>1551</v>
      </c>
      <c r="I162" s="2">
        <v>1</v>
      </c>
      <c r="J162" s="2">
        <v>1</v>
      </c>
      <c r="K162" s="3" t="s">
        <v>1599</v>
      </c>
      <c r="L162" s="3" t="s">
        <v>1600</v>
      </c>
      <c r="M162" s="2">
        <v>10565</v>
      </c>
      <c r="N162" s="3" t="s">
        <v>1550</v>
      </c>
      <c r="O162" s="4">
        <v>54789</v>
      </c>
      <c r="P162" s="3" t="s">
        <v>1550</v>
      </c>
      <c r="Q162" s="4">
        <v>21763</v>
      </c>
      <c r="R162" s="3" t="s">
        <v>1551</v>
      </c>
    </row>
    <row r="163" spans="1:18" ht="25.5" hidden="1" x14ac:dyDescent="0.2">
      <c r="A163" s="2">
        <v>225</v>
      </c>
      <c r="B163" s="3" t="s">
        <v>1752</v>
      </c>
      <c r="C163" s="3" t="s">
        <v>1546</v>
      </c>
      <c r="D163" s="3" t="s">
        <v>1559</v>
      </c>
      <c r="E163" s="3" t="s">
        <v>1564</v>
      </c>
      <c r="F163" s="3" t="s">
        <v>1549</v>
      </c>
      <c r="G163" s="2" t="s">
        <v>1550</v>
      </c>
      <c r="H163" s="3" t="s">
        <v>1551</v>
      </c>
      <c r="I163" s="2">
        <v>2.4</v>
      </c>
      <c r="J163" s="2">
        <v>2.4</v>
      </c>
      <c r="K163" s="3" t="s">
        <v>1552</v>
      </c>
      <c r="L163" s="3" t="s">
        <v>1553</v>
      </c>
      <c r="M163" s="2">
        <v>0</v>
      </c>
      <c r="N163" s="3" t="s">
        <v>1550</v>
      </c>
      <c r="O163" s="4">
        <v>54789</v>
      </c>
      <c r="P163" s="3" t="s">
        <v>1550</v>
      </c>
      <c r="Q163" s="4" t="s">
        <v>1550</v>
      </c>
      <c r="R163" s="3" t="s">
        <v>1551</v>
      </c>
    </row>
    <row r="164" spans="1:18" ht="25.5" hidden="1" x14ac:dyDescent="0.2">
      <c r="A164" s="2">
        <v>226</v>
      </c>
      <c r="B164" s="3" t="s">
        <v>1753</v>
      </c>
      <c r="C164" s="3" t="s">
        <v>1546</v>
      </c>
      <c r="D164" s="3" t="s">
        <v>1559</v>
      </c>
      <c r="E164" s="3" t="s">
        <v>1548</v>
      </c>
      <c r="F164" s="3" t="s">
        <v>1549</v>
      </c>
      <c r="G164" s="2" t="s">
        <v>1550</v>
      </c>
      <c r="H164" s="3" t="s">
        <v>1551</v>
      </c>
      <c r="I164" s="2">
        <v>8</v>
      </c>
      <c r="J164" s="2">
        <v>8</v>
      </c>
      <c r="K164" s="3" t="s">
        <v>1581</v>
      </c>
      <c r="L164" s="3" t="s">
        <v>1582</v>
      </c>
      <c r="M164" s="2">
        <v>14158</v>
      </c>
      <c r="N164" s="3" t="s">
        <v>1550</v>
      </c>
      <c r="O164" s="4">
        <v>54789</v>
      </c>
      <c r="P164" s="3" t="s">
        <v>1550</v>
      </c>
      <c r="Q164" s="4" t="s">
        <v>1550</v>
      </c>
      <c r="R164" s="3" t="s">
        <v>1551</v>
      </c>
    </row>
    <row r="165" spans="1:18" ht="25.5" hidden="1" x14ac:dyDescent="0.2">
      <c r="A165" s="2">
        <v>228</v>
      </c>
      <c r="B165" s="3" t="s">
        <v>1754</v>
      </c>
      <c r="C165" s="3" t="s">
        <v>1546</v>
      </c>
      <c r="D165" s="3" t="s">
        <v>1555</v>
      </c>
      <c r="E165" s="3" t="s">
        <v>1755</v>
      </c>
      <c r="F165" s="3" t="s">
        <v>1629</v>
      </c>
      <c r="G165" s="2" t="s">
        <v>1550</v>
      </c>
      <c r="H165" s="3" t="s">
        <v>1551</v>
      </c>
      <c r="I165" s="2">
        <v>670</v>
      </c>
      <c r="J165" s="2">
        <v>670</v>
      </c>
      <c r="K165" s="3" t="s">
        <v>1577</v>
      </c>
      <c r="L165" s="3" t="s">
        <v>1639</v>
      </c>
      <c r="M165" s="2">
        <v>10240</v>
      </c>
      <c r="N165" s="3" t="s">
        <v>1550</v>
      </c>
      <c r="O165" s="4">
        <v>54789</v>
      </c>
      <c r="P165" s="3" t="s">
        <v>1550</v>
      </c>
      <c r="Q165" s="4">
        <v>26846</v>
      </c>
      <c r="R165" s="3" t="s">
        <v>1551</v>
      </c>
    </row>
    <row r="166" spans="1:18" ht="25.5" hidden="1" x14ac:dyDescent="0.2">
      <c r="A166" s="2">
        <v>228</v>
      </c>
      <c r="B166" s="3" t="s">
        <v>1754</v>
      </c>
      <c r="C166" s="3" t="s">
        <v>1546</v>
      </c>
      <c r="D166" s="3" t="s">
        <v>1555</v>
      </c>
      <c r="E166" s="3" t="s">
        <v>1755</v>
      </c>
      <c r="F166" s="3" t="s">
        <v>1629</v>
      </c>
      <c r="G166" s="2" t="s">
        <v>1550</v>
      </c>
      <c r="H166" s="3" t="s">
        <v>1551</v>
      </c>
      <c r="I166" s="2">
        <v>670</v>
      </c>
      <c r="J166" s="2">
        <v>670</v>
      </c>
      <c r="K166" s="3" t="s">
        <v>1577</v>
      </c>
      <c r="L166" s="3" t="s">
        <v>1639</v>
      </c>
      <c r="M166" s="2">
        <v>10240</v>
      </c>
      <c r="N166" s="3" t="s">
        <v>1550</v>
      </c>
      <c r="O166" s="4">
        <v>54789</v>
      </c>
      <c r="P166" s="3" t="s">
        <v>1550</v>
      </c>
      <c r="Q166" s="4">
        <v>26634</v>
      </c>
      <c r="R166" s="3" t="s">
        <v>1551</v>
      </c>
    </row>
    <row r="167" spans="1:18" ht="25.5" hidden="1" x14ac:dyDescent="0.2">
      <c r="A167" s="2">
        <v>229</v>
      </c>
      <c r="B167" s="3" t="s">
        <v>1756</v>
      </c>
      <c r="C167" s="3" t="s">
        <v>1546</v>
      </c>
      <c r="D167" s="3" t="s">
        <v>1645</v>
      </c>
      <c r="E167" s="3" t="s">
        <v>1757</v>
      </c>
      <c r="F167" s="3" t="s">
        <v>1549</v>
      </c>
      <c r="G167" s="2" t="s">
        <v>1550</v>
      </c>
      <c r="H167" s="3" t="s">
        <v>1551</v>
      </c>
      <c r="I167" s="2">
        <v>46</v>
      </c>
      <c r="J167" s="2">
        <v>46</v>
      </c>
      <c r="K167" s="3" t="s">
        <v>1552</v>
      </c>
      <c r="L167" s="3" t="s">
        <v>1582</v>
      </c>
      <c r="M167" s="2">
        <v>9406</v>
      </c>
      <c r="N167" s="3" t="s">
        <v>1550</v>
      </c>
      <c r="O167" s="4">
        <v>54789</v>
      </c>
      <c r="P167" s="3" t="s">
        <v>1550</v>
      </c>
      <c r="Q167" s="4" t="s">
        <v>1550</v>
      </c>
      <c r="R167" s="3" t="s">
        <v>1551</v>
      </c>
    </row>
    <row r="168" spans="1:18" ht="25.5" hidden="1" x14ac:dyDescent="0.2">
      <c r="A168" s="2">
        <v>232</v>
      </c>
      <c r="B168" s="3" t="s">
        <v>1758</v>
      </c>
      <c r="C168" s="3" t="s">
        <v>1546</v>
      </c>
      <c r="D168" s="3" t="s">
        <v>1566</v>
      </c>
      <c r="E168" s="3" t="s">
        <v>1641</v>
      </c>
      <c r="F168" s="3" t="s">
        <v>1567</v>
      </c>
      <c r="G168" s="2" t="s">
        <v>1550</v>
      </c>
      <c r="H168" s="3" t="s">
        <v>1551</v>
      </c>
      <c r="I168" s="2">
        <v>352</v>
      </c>
      <c r="J168" s="2">
        <v>352</v>
      </c>
      <c r="K168" s="3" t="s">
        <v>1577</v>
      </c>
      <c r="L168" s="3" t="s">
        <v>1578</v>
      </c>
      <c r="M168" s="2">
        <v>9630</v>
      </c>
      <c r="N168" s="3" t="s">
        <v>1550</v>
      </c>
      <c r="O168" s="4">
        <v>54789</v>
      </c>
      <c r="P168" s="3" t="s">
        <v>1550</v>
      </c>
      <c r="Q168" s="4">
        <v>24838</v>
      </c>
      <c r="R168" s="3" t="s">
        <v>1551</v>
      </c>
    </row>
    <row r="169" spans="1:18" ht="25.5" hidden="1" x14ac:dyDescent="0.2">
      <c r="A169" s="2">
        <v>232</v>
      </c>
      <c r="B169" s="3" t="s">
        <v>1758</v>
      </c>
      <c r="C169" s="3" t="s">
        <v>1546</v>
      </c>
      <c r="D169" s="3" t="s">
        <v>1566</v>
      </c>
      <c r="E169" s="3" t="s">
        <v>1641</v>
      </c>
      <c r="F169" s="3" t="s">
        <v>1567</v>
      </c>
      <c r="G169" s="2" t="s">
        <v>1550</v>
      </c>
      <c r="H169" s="3" t="s">
        <v>1551</v>
      </c>
      <c r="I169" s="2">
        <v>158</v>
      </c>
      <c r="J169" s="2">
        <v>158</v>
      </c>
      <c r="K169" s="3" t="s">
        <v>1577</v>
      </c>
      <c r="L169" s="3" t="s">
        <v>1578</v>
      </c>
      <c r="M169" s="2">
        <v>10130</v>
      </c>
      <c r="N169" s="3" t="s">
        <v>1550</v>
      </c>
      <c r="O169" s="4">
        <v>54789</v>
      </c>
      <c r="P169" s="3" t="s">
        <v>1550</v>
      </c>
      <c r="Q169" s="4">
        <v>22647</v>
      </c>
      <c r="R169" s="3" t="s">
        <v>1551</v>
      </c>
    </row>
    <row r="170" spans="1:18" ht="25.5" hidden="1" x14ac:dyDescent="0.2">
      <c r="A170" s="2">
        <v>232</v>
      </c>
      <c r="B170" s="3" t="s">
        <v>1758</v>
      </c>
      <c r="C170" s="3" t="s">
        <v>1546</v>
      </c>
      <c r="D170" s="3" t="s">
        <v>1566</v>
      </c>
      <c r="E170" s="3" t="s">
        <v>1641</v>
      </c>
      <c r="F170" s="3" t="s">
        <v>1567</v>
      </c>
      <c r="G170" s="2" t="s">
        <v>1550</v>
      </c>
      <c r="H170" s="3" t="s">
        <v>1551</v>
      </c>
      <c r="I170" s="2">
        <v>106</v>
      </c>
      <c r="J170" s="2">
        <v>106</v>
      </c>
      <c r="K170" s="3" t="s">
        <v>1577</v>
      </c>
      <c r="L170" s="3" t="s">
        <v>1578</v>
      </c>
      <c r="M170" s="2">
        <v>10450</v>
      </c>
      <c r="N170" s="3" t="s">
        <v>1550</v>
      </c>
      <c r="O170" s="4">
        <v>54789</v>
      </c>
      <c r="P170" s="3" t="s">
        <v>1550</v>
      </c>
      <c r="Q170" s="4">
        <v>21551</v>
      </c>
      <c r="R170" s="3" t="s">
        <v>1551</v>
      </c>
    </row>
    <row r="171" spans="1:18" ht="25.5" hidden="1" x14ac:dyDescent="0.2">
      <c r="A171" s="2">
        <v>232</v>
      </c>
      <c r="B171" s="3" t="s">
        <v>1758</v>
      </c>
      <c r="C171" s="3" t="s">
        <v>1546</v>
      </c>
      <c r="D171" s="3" t="s">
        <v>1566</v>
      </c>
      <c r="E171" s="3" t="s">
        <v>1641</v>
      </c>
      <c r="F171" s="3" t="s">
        <v>1567</v>
      </c>
      <c r="G171" s="2" t="s">
        <v>1550</v>
      </c>
      <c r="H171" s="3" t="s">
        <v>1551</v>
      </c>
      <c r="I171" s="2">
        <v>107</v>
      </c>
      <c r="J171" s="2">
        <v>107</v>
      </c>
      <c r="K171" s="3" t="s">
        <v>1577</v>
      </c>
      <c r="L171" s="3" t="s">
        <v>1578</v>
      </c>
      <c r="M171" s="2">
        <v>10080</v>
      </c>
      <c r="N171" s="3" t="s">
        <v>1550</v>
      </c>
      <c r="O171" s="4">
        <v>54789</v>
      </c>
      <c r="P171" s="3" t="s">
        <v>1550</v>
      </c>
      <c r="Q171" s="4">
        <v>20821</v>
      </c>
      <c r="R171" s="3" t="s">
        <v>1551</v>
      </c>
    </row>
    <row r="172" spans="1:18" ht="25.5" hidden="1" x14ac:dyDescent="0.2">
      <c r="A172" s="2">
        <v>232</v>
      </c>
      <c r="B172" s="3" t="s">
        <v>1758</v>
      </c>
      <c r="C172" s="3" t="s">
        <v>1546</v>
      </c>
      <c r="D172" s="3" t="s">
        <v>1566</v>
      </c>
      <c r="E172" s="3" t="s">
        <v>1641</v>
      </c>
      <c r="F172" s="3" t="s">
        <v>1567</v>
      </c>
      <c r="G172" s="2" t="s">
        <v>1550</v>
      </c>
      <c r="H172" s="3" t="s">
        <v>1551</v>
      </c>
      <c r="I172" s="2">
        <v>2.75</v>
      </c>
      <c r="J172" s="2">
        <v>2.75</v>
      </c>
      <c r="K172" s="3" t="s">
        <v>1599</v>
      </c>
      <c r="L172" s="3" t="s">
        <v>1600</v>
      </c>
      <c r="M172" s="2">
        <v>14000</v>
      </c>
      <c r="N172" s="3" t="s">
        <v>1550</v>
      </c>
      <c r="O172" s="4">
        <v>54789</v>
      </c>
      <c r="P172" s="3" t="s">
        <v>1550</v>
      </c>
      <c r="Q172" s="4">
        <v>32478</v>
      </c>
      <c r="R172" s="3" t="s">
        <v>1551</v>
      </c>
    </row>
    <row r="173" spans="1:18" ht="25.5" hidden="1" x14ac:dyDescent="0.2">
      <c r="A173" s="2">
        <v>232</v>
      </c>
      <c r="B173" s="3" t="s">
        <v>1758</v>
      </c>
      <c r="C173" s="3" t="s">
        <v>1546</v>
      </c>
      <c r="D173" s="3" t="s">
        <v>1566</v>
      </c>
      <c r="E173" s="3" t="s">
        <v>1641</v>
      </c>
      <c r="F173" s="3" t="s">
        <v>1567</v>
      </c>
      <c r="G173" s="2" t="s">
        <v>1550</v>
      </c>
      <c r="H173" s="3" t="s">
        <v>1551</v>
      </c>
      <c r="I173" s="2">
        <v>2.75</v>
      </c>
      <c r="J173" s="2">
        <v>2.75</v>
      </c>
      <c r="K173" s="3" t="s">
        <v>1599</v>
      </c>
      <c r="L173" s="3" t="s">
        <v>1600</v>
      </c>
      <c r="M173" s="2">
        <v>14000</v>
      </c>
      <c r="N173" s="3" t="s">
        <v>1550</v>
      </c>
      <c r="O173" s="4">
        <v>54789</v>
      </c>
      <c r="P173" s="3" t="s">
        <v>1550</v>
      </c>
      <c r="Q173" s="4">
        <v>24473</v>
      </c>
      <c r="R173" s="3" t="s">
        <v>1551</v>
      </c>
    </row>
    <row r="174" spans="1:18" ht="38.25" hidden="1" x14ac:dyDescent="0.2">
      <c r="A174" s="2">
        <v>234</v>
      </c>
      <c r="B174" s="3" t="s">
        <v>1759</v>
      </c>
      <c r="C174" s="3" t="s">
        <v>1546</v>
      </c>
      <c r="D174" s="3" t="s">
        <v>1547</v>
      </c>
      <c r="E174" s="3" t="s">
        <v>1548</v>
      </c>
      <c r="F174" s="3" t="s">
        <v>1549</v>
      </c>
      <c r="G174" s="2" t="s">
        <v>1550</v>
      </c>
      <c r="H174" s="3" t="s">
        <v>1551</v>
      </c>
      <c r="I174" s="2">
        <v>3</v>
      </c>
      <c r="J174" s="2">
        <v>3</v>
      </c>
      <c r="K174" s="3" t="s">
        <v>1552</v>
      </c>
      <c r="L174" s="3" t="s">
        <v>1553</v>
      </c>
      <c r="M174" s="2">
        <v>0</v>
      </c>
      <c r="N174" s="3" t="s">
        <v>1550</v>
      </c>
      <c r="O174" s="4">
        <v>54789</v>
      </c>
      <c r="P174" s="3" t="s">
        <v>1550</v>
      </c>
      <c r="Q174" s="4" t="s">
        <v>1550</v>
      </c>
      <c r="R174" s="3" t="s">
        <v>1551</v>
      </c>
    </row>
    <row r="175" spans="1:18" ht="25.5" hidden="1" x14ac:dyDescent="0.2">
      <c r="A175" s="2">
        <v>235</v>
      </c>
      <c r="B175" s="3" t="s">
        <v>1760</v>
      </c>
      <c r="C175" s="3" t="s">
        <v>1546</v>
      </c>
      <c r="D175" s="3" t="s">
        <v>1559</v>
      </c>
      <c r="E175" s="3" t="s">
        <v>1761</v>
      </c>
      <c r="F175" s="3" t="s">
        <v>1549</v>
      </c>
      <c r="G175" s="2" t="s">
        <v>1550</v>
      </c>
      <c r="H175" s="3" t="s">
        <v>1551</v>
      </c>
      <c r="I175" s="2">
        <v>13.8</v>
      </c>
      <c r="J175" s="2">
        <v>13.8</v>
      </c>
      <c r="K175" s="3" t="s">
        <v>1552</v>
      </c>
      <c r="L175" s="3" t="s">
        <v>1553</v>
      </c>
      <c r="M175" s="2">
        <v>12000</v>
      </c>
      <c r="N175" s="3" t="s">
        <v>1550</v>
      </c>
      <c r="O175" s="4">
        <v>54789</v>
      </c>
      <c r="P175" s="3" t="s">
        <v>1550</v>
      </c>
      <c r="Q175" s="4" t="s">
        <v>1550</v>
      </c>
      <c r="R175" s="3" t="s">
        <v>1551</v>
      </c>
    </row>
    <row r="176" spans="1:18" ht="25.5" hidden="1" x14ac:dyDescent="0.2">
      <c r="A176" s="2">
        <v>236</v>
      </c>
      <c r="B176" s="3" t="s">
        <v>1762</v>
      </c>
      <c r="C176" s="3" t="s">
        <v>1546</v>
      </c>
      <c r="D176" s="3" t="s">
        <v>1559</v>
      </c>
      <c r="E176" s="3" t="s">
        <v>1761</v>
      </c>
      <c r="F176" s="3" t="s">
        <v>1549</v>
      </c>
      <c r="G176" s="2" t="s">
        <v>1550</v>
      </c>
      <c r="H176" s="3" t="s">
        <v>1551</v>
      </c>
      <c r="I176" s="2">
        <v>6.9</v>
      </c>
      <c r="J176" s="2">
        <v>6.9</v>
      </c>
      <c r="K176" s="3" t="s">
        <v>1552</v>
      </c>
      <c r="L176" s="3" t="s">
        <v>1553</v>
      </c>
      <c r="M176" s="2">
        <v>12000</v>
      </c>
      <c r="N176" s="3" t="s">
        <v>1550</v>
      </c>
      <c r="O176" s="4">
        <v>54789</v>
      </c>
      <c r="P176" s="3" t="s">
        <v>1550</v>
      </c>
      <c r="Q176" s="4" t="s">
        <v>1550</v>
      </c>
      <c r="R176" s="3" t="s">
        <v>1551</v>
      </c>
    </row>
    <row r="177" spans="1:18" ht="25.5" hidden="1" x14ac:dyDescent="0.2">
      <c r="A177" s="2">
        <v>237</v>
      </c>
      <c r="B177" s="3" t="s">
        <v>1763</v>
      </c>
      <c r="C177" s="3" t="s">
        <v>1546</v>
      </c>
      <c r="D177" s="3" t="s">
        <v>1645</v>
      </c>
      <c r="E177" s="3" t="s">
        <v>1764</v>
      </c>
      <c r="F177" s="3" t="s">
        <v>1549</v>
      </c>
      <c r="G177" s="2" t="s">
        <v>1550</v>
      </c>
      <c r="H177" s="3" t="s">
        <v>1551</v>
      </c>
      <c r="I177" s="2">
        <v>12.5</v>
      </c>
      <c r="J177" s="2">
        <v>12.5</v>
      </c>
      <c r="K177" s="3" t="s">
        <v>1552</v>
      </c>
      <c r="L177" s="3" t="s">
        <v>1553</v>
      </c>
      <c r="M177" s="2">
        <v>12500</v>
      </c>
      <c r="N177" s="3" t="s">
        <v>1550</v>
      </c>
      <c r="O177" s="4">
        <v>54789</v>
      </c>
      <c r="P177" s="3" t="s">
        <v>1550</v>
      </c>
      <c r="Q177" s="4" t="s">
        <v>1550</v>
      </c>
      <c r="R177" s="3" t="s">
        <v>1551</v>
      </c>
    </row>
    <row r="178" spans="1:18" ht="25.5" hidden="1" x14ac:dyDescent="0.2">
      <c r="A178" s="2">
        <v>238</v>
      </c>
      <c r="B178" s="3" t="s">
        <v>1765</v>
      </c>
      <c r="C178" s="3" t="s">
        <v>1546</v>
      </c>
      <c r="D178" s="3" t="s">
        <v>1645</v>
      </c>
      <c r="E178" s="3" t="s">
        <v>1764</v>
      </c>
      <c r="F178" s="3" t="s">
        <v>1549</v>
      </c>
      <c r="G178" s="2" t="s">
        <v>1550</v>
      </c>
      <c r="H178" s="3" t="s">
        <v>1551</v>
      </c>
      <c r="I178" s="2">
        <v>6.9</v>
      </c>
      <c r="J178" s="2">
        <v>6.9</v>
      </c>
      <c r="K178" s="3" t="s">
        <v>1552</v>
      </c>
      <c r="L178" s="3" t="s">
        <v>1553</v>
      </c>
      <c r="M178" s="2">
        <v>12500</v>
      </c>
      <c r="N178" s="3" t="s">
        <v>1550</v>
      </c>
      <c r="O178" s="4">
        <v>54789</v>
      </c>
      <c r="P178" s="3" t="s">
        <v>1550</v>
      </c>
      <c r="Q178" s="4" t="s">
        <v>1550</v>
      </c>
      <c r="R178" s="3" t="s">
        <v>1551</v>
      </c>
    </row>
    <row r="179" spans="1:18" ht="25.5" hidden="1" x14ac:dyDescent="0.2">
      <c r="A179" s="2">
        <v>239</v>
      </c>
      <c r="B179" s="3" t="s">
        <v>1766</v>
      </c>
      <c r="C179" s="3" t="s">
        <v>1546</v>
      </c>
      <c r="D179" s="3" t="s">
        <v>1645</v>
      </c>
      <c r="E179" s="3" t="s">
        <v>1764</v>
      </c>
      <c r="F179" s="3" t="s">
        <v>1549</v>
      </c>
      <c r="G179" s="2" t="s">
        <v>1550</v>
      </c>
      <c r="H179" s="3" t="s">
        <v>1551</v>
      </c>
      <c r="I179" s="2">
        <v>6.9</v>
      </c>
      <c r="J179" s="2">
        <v>6.9</v>
      </c>
      <c r="K179" s="3" t="s">
        <v>1552</v>
      </c>
      <c r="L179" s="3" t="s">
        <v>1553</v>
      </c>
      <c r="M179" s="2">
        <v>12500</v>
      </c>
      <c r="N179" s="3" t="s">
        <v>1550</v>
      </c>
      <c r="O179" s="4">
        <v>54789</v>
      </c>
      <c r="P179" s="3" t="s">
        <v>1550</v>
      </c>
      <c r="Q179" s="4" t="s">
        <v>1550</v>
      </c>
      <c r="R179" s="3" t="s">
        <v>1551</v>
      </c>
    </row>
    <row r="180" spans="1:18" ht="25.5" hidden="1" x14ac:dyDescent="0.2">
      <c r="A180" s="2">
        <v>240</v>
      </c>
      <c r="B180" s="3" t="s">
        <v>1767</v>
      </c>
      <c r="C180" s="3" t="s">
        <v>1546</v>
      </c>
      <c r="D180" s="3" t="s">
        <v>1645</v>
      </c>
      <c r="E180" s="3" t="s">
        <v>1768</v>
      </c>
      <c r="F180" s="3" t="s">
        <v>1549</v>
      </c>
      <c r="G180" s="2" t="s">
        <v>1550</v>
      </c>
      <c r="H180" s="3" t="s">
        <v>1551</v>
      </c>
      <c r="I180" s="2">
        <v>12.5</v>
      </c>
      <c r="J180" s="2">
        <v>12.5</v>
      </c>
      <c r="K180" s="3" t="s">
        <v>1552</v>
      </c>
      <c r="L180" s="3" t="s">
        <v>1553</v>
      </c>
      <c r="M180" s="2">
        <v>0</v>
      </c>
      <c r="N180" s="3" t="s">
        <v>1550</v>
      </c>
      <c r="O180" s="4">
        <v>54789</v>
      </c>
      <c r="P180" s="3" t="s">
        <v>1550</v>
      </c>
      <c r="Q180" s="4" t="s">
        <v>1550</v>
      </c>
      <c r="R180" s="3" t="s">
        <v>1551</v>
      </c>
    </row>
    <row r="181" spans="1:18" ht="25.5" hidden="1" x14ac:dyDescent="0.2">
      <c r="A181" s="2">
        <v>242</v>
      </c>
      <c r="B181" s="3" t="s">
        <v>1769</v>
      </c>
      <c r="C181" s="3" t="s">
        <v>1546</v>
      </c>
      <c r="D181" s="3" t="s">
        <v>1547</v>
      </c>
      <c r="E181" s="3" t="s">
        <v>1548</v>
      </c>
      <c r="F181" s="3" t="s">
        <v>1549</v>
      </c>
      <c r="G181" s="2" t="s">
        <v>1550</v>
      </c>
      <c r="H181" s="3" t="s">
        <v>1551</v>
      </c>
      <c r="I181" s="2">
        <v>41.5</v>
      </c>
      <c r="J181" s="2">
        <v>41.5</v>
      </c>
      <c r="K181" s="3" t="s">
        <v>1552</v>
      </c>
      <c r="L181" s="3" t="s">
        <v>1553</v>
      </c>
      <c r="M181" s="2">
        <v>0</v>
      </c>
      <c r="N181" s="3" t="s">
        <v>1550</v>
      </c>
      <c r="O181" s="4">
        <v>54789</v>
      </c>
      <c r="P181" s="3" t="s">
        <v>1550</v>
      </c>
      <c r="Q181" s="4" t="s">
        <v>1550</v>
      </c>
      <c r="R181" s="3" t="s">
        <v>1551</v>
      </c>
    </row>
    <row r="182" spans="1:18" ht="25.5" hidden="1" x14ac:dyDescent="0.2">
      <c r="A182" s="2">
        <v>244</v>
      </c>
      <c r="B182" s="3" t="s">
        <v>1770</v>
      </c>
      <c r="C182" s="3" t="s">
        <v>1546</v>
      </c>
      <c r="D182" s="3" t="s">
        <v>1559</v>
      </c>
      <c r="E182" s="3" t="s">
        <v>1564</v>
      </c>
      <c r="F182" s="3" t="s">
        <v>1549</v>
      </c>
      <c r="G182" s="2" t="s">
        <v>1550</v>
      </c>
      <c r="H182" s="3" t="s">
        <v>1551</v>
      </c>
      <c r="I182" s="2">
        <v>1.05</v>
      </c>
      <c r="J182" s="2">
        <v>1.05</v>
      </c>
      <c r="K182" s="3" t="s">
        <v>1552</v>
      </c>
      <c r="L182" s="3" t="s">
        <v>1553</v>
      </c>
      <c r="M182" s="2">
        <v>0</v>
      </c>
      <c r="N182" s="3" t="s">
        <v>1550</v>
      </c>
      <c r="O182" s="4">
        <v>54789</v>
      </c>
      <c r="P182" s="3" t="s">
        <v>1550</v>
      </c>
      <c r="Q182" s="4" t="s">
        <v>1550</v>
      </c>
      <c r="R182" s="3" t="s">
        <v>1551</v>
      </c>
    </row>
    <row r="183" spans="1:18" ht="25.5" hidden="1" x14ac:dyDescent="0.2">
      <c r="A183" s="2">
        <v>248</v>
      </c>
      <c r="B183" s="3" t="s">
        <v>1771</v>
      </c>
      <c r="C183" s="3" t="s">
        <v>1546</v>
      </c>
      <c r="D183" s="3" t="s">
        <v>1589</v>
      </c>
      <c r="E183" s="3" t="s">
        <v>1772</v>
      </c>
      <c r="F183" s="3" t="s">
        <v>1635</v>
      </c>
      <c r="G183" s="2" t="s">
        <v>1550</v>
      </c>
      <c r="H183" s="3" t="s">
        <v>1551</v>
      </c>
      <c r="I183" s="2">
        <v>64</v>
      </c>
      <c r="J183" s="2">
        <v>64</v>
      </c>
      <c r="K183" s="3" t="s">
        <v>1552</v>
      </c>
      <c r="L183" s="3" t="s">
        <v>1553</v>
      </c>
      <c r="M183" s="2">
        <v>0</v>
      </c>
      <c r="N183" s="3" t="s">
        <v>1550</v>
      </c>
      <c r="O183" s="4">
        <v>54789</v>
      </c>
      <c r="P183" s="3" t="s">
        <v>1550</v>
      </c>
      <c r="Q183" s="4">
        <v>32143</v>
      </c>
      <c r="R183" s="3" t="s">
        <v>1551</v>
      </c>
    </row>
    <row r="184" spans="1:18" ht="25.5" hidden="1" x14ac:dyDescent="0.2">
      <c r="A184" s="2">
        <v>249</v>
      </c>
      <c r="B184" s="3" t="s">
        <v>1773</v>
      </c>
      <c r="C184" s="3" t="s">
        <v>1546</v>
      </c>
      <c r="D184" s="3" t="s">
        <v>1589</v>
      </c>
      <c r="E184" s="3" t="s">
        <v>1774</v>
      </c>
      <c r="F184" s="3" t="s">
        <v>1591</v>
      </c>
      <c r="G184" s="2" t="s">
        <v>1550</v>
      </c>
      <c r="H184" s="3" t="s">
        <v>1551</v>
      </c>
      <c r="I184" s="2">
        <v>245</v>
      </c>
      <c r="J184" s="2">
        <v>245</v>
      </c>
      <c r="K184" s="3" t="s">
        <v>1577</v>
      </c>
      <c r="L184" s="3" t="s">
        <v>1578</v>
      </c>
      <c r="M184" s="2">
        <v>10362</v>
      </c>
      <c r="N184" s="3" t="s">
        <v>1550</v>
      </c>
      <c r="O184" s="4">
        <v>54789</v>
      </c>
      <c r="P184" s="3" t="s">
        <v>1550</v>
      </c>
      <c r="Q184" s="4">
        <v>28642</v>
      </c>
      <c r="R184" s="3" t="s">
        <v>1551</v>
      </c>
    </row>
    <row r="185" spans="1:18" ht="25.5" hidden="1" x14ac:dyDescent="0.2">
      <c r="A185" s="2">
        <v>249</v>
      </c>
      <c r="B185" s="3" t="s">
        <v>1773</v>
      </c>
      <c r="C185" s="3" t="s">
        <v>1546</v>
      </c>
      <c r="D185" s="3" t="s">
        <v>1589</v>
      </c>
      <c r="E185" s="3" t="s">
        <v>1774</v>
      </c>
      <c r="F185" s="3" t="s">
        <v>1591</v>
      </c>
      <c r="G185" s="2" t="s">
        <v>1550</v>
      </c>
      <c r="H185" s="3" t="s">
        <v>1551</v>
      </c>
      <c r="I185" s="2">
        <v>110</v>
      </c>
      <c r="J185" s="2">
        <v>110</v>
      </c>
      <c r="K185" s="3" t="s">
        <v>1577</v>
      </c>
      <c r="L185" s="3" t="s">
        <v>1578</v>
      </c>
      <c r="M185" s="2">
        <v>10378</v>
      </c>
      <c r="N185" s="3" t="s">
        <v>1550</v>
      </c>
      <c r="O185" s="4">
        <v>54789</v>
      </c>
      <c r="P185" s="3" t="s">
        <v>1550</v>
      </c>
      <c r="Q185" s="4">
        <v>22798</v>
      </c>
      <c r="R185" s="3" t="s">
        <v>1551</v>
      </c>
    </row>
    <row r="186" spans="1:18" ht="25.5" hidden="1" x14ac:dyDescent="0.2">
      <c r="A186" s="2">
        <v>249</v>
      </c>
      <c r="B186" s="3" t="s">
        <v>1773</v>
      </c>
      <c r="C186" s="3" t="s">
        <v>1546</v>
      </c>
      <c r="D186" s="3" t="s">
        <v>1589</v>
      </c>
      <c r="E186" s="3" t="s">
        <v>1774</v>
      </c>
      <c r="F186" s="3" t="s">
        <v>1591</v>
      </c>
      <c r="G186" s="2" t="s">
        <v>1550</v>
      </c>
      <c r="H186" s="3" t="s">
        <v>1551</v>
      </c>
      <c r="I186" s="2">
        <v>380</v>
      </c>
      <c r="J186" s="2">
        <v>380</v>
      </c>
      <c r="K186" s="3" t="s">
        <v>1577</v>
      </c>
      <c r="L186" s="3" t="s">
        <v>1578</v>
      </c>
      <c r="M186" s="2">
        <v>10395</v>
      </c>
      <c r="N186" s="3" t="s">
        <v>1550</v>
      </c>
      <c r="O186" s="4">
        <v>54789</v>
      </c>
      <c r="P186" s="3" t="s">
        <v>1550</v>
      </c>
      <c r="Q186" s="4">
        <v>29738</v>
      </c>
      <c r="R186" s="3" t="s">
        <v>1551</v>
      </c>
    </row>
    <row r="187" spans="1:18" ht="25.5" hidden="1" x14ac:dyDescent="0.2">
      <c r="A187" s="2">
        <v>249</v>
      </c>
      <c r="B187" s="3" t="s">
        <v>1773</v>
      </c>
      <c r="C187" s="3" t="s">
        <v>1546</v>
      </c>
      <c r="D187" s="3" t="s">
        <v>1589</v>
      </c>
      <c r="E187" s="3" t="s">
        <v>1774</v>
      </c>
      <c r="F187" s="3" t="s">
        <v>1591</v>
      </c>
      <c r="G187" s="2" t="s">
        <v>1550</v>
      </c>
      <c r="H187" s="3" t="s">
        <v>1551</v>
      </c>
      <c r="I187" s="2">
        <v>260</v>
      </c>
      <c r="J187" s="2">
        <v>260</v>
      </c>
      <c r="K187" s="3" t="s">
        <v>1577</v>
      </c>
      <c r="L187" s="3" t="s">
        <v>1578</v>
      </c>
      <c r="M187" s="2">
        <v>10399</v>
      </c>
      <c r="N187" s="3" t="s">
        <v>1550</v>
      </c>
      <c r="O187" s="4">
        <v>54789</v>
      </c>
      <c r="P187" s="3" t="s">
        <v>1550</v>
      </c>
      <c r="Q187" s="4">
        <v>29342</v>
      </c>
      <c r="R187" s="3" t="s">
        <v>1551</v>
      </c>
    </row>
    <row r="188" spans="1:18" ht="25.5" hidden="1" x14ac:dyDescent="0.2">
      <c r="A188" s="2">
        <v>250</v>
      </c>
      <c r="B188" s="3" t="s">
        <v>1775</v>
      </c>
      <c r="C188" s="3" t="s">
        <v>1546</v>
      </c>
      <c r="D188" s="3" t="s">
        <v>1547</v>
      </c>
      <c r="E188" s="3" t="s">
        <v>1776</v>
      </c>
      <c r="F188" s="3" t="s">
        <v>1549</v>
      </c>
      <c r="G188" s="2" t="s">
        <v>1550</v>
      </c>
      <c r="H188" s="3" t="s">
        <v>1777</v>
      </c>
      <c r="I188" s="2">
        <v>10.199999999999999</v>
      </c>
      <c r="J188" s="2">
        <v>10.199999999999999</v>
      </c>
      <c r="K188" s="3" t="s">
        <v>1552</v>
      </c>
      <c r="L188" s="3" t="s">
        <v>1553</v>
      </c>
      <c r="M188" s="2">
        <v>9700</v>
      </c>
      <c r="N188" s="3" t="s">
        <v>1550</v>
      </c>
      <c r="O188" s="4">
        <v>2</v>
      </c>
      <c r="P188" s="3" t="s">
        <v>1550</v>
      </c>
      <c r="Q188" s="4" t="s">
        <v>1550</v>
      </c>
      <c r="R188" s="3" t="s">
        <v>1777</v>
      </c>
    </row>
    <row r="189" spans="1:18" ht="25.5" hidden="1" x14ac:dyDescent="0.2">
      <c r="A189" s="2">
        <v>250</v>
      </c>
      <c r="B189" s="3" t="s">
        <v>1775</v>
      </c>
      <c r="C189" s="3" t="s">
        <v>1546</v>
      </c>
      <c r="D189" s="3" t="s">
        <v>1547</v>
      </c>
      <c r="E189" s="3" t="s">
        <v>1776</v>
      </c>
      <c r="F189" s="3" t="s">
        <v>1549</v>
      </c>
      <c r="G189" s="2" t="s">
        <v>1550</v>
      </c>
      <c r="H189" s="3" t="s">
        <v>1777</v>
      </c>
      <c r="I189" s="2">
        <v>12.5</v>
      </c>
      <c r="J189" s="2">
        <v>12.5</v>
      </c>
      <c r="K189" s="3" t="s">
        <v>1552</v>
      </c>
      <c r="L189" s="3" t="s">
        <v>1553</v>
      </c>
      <c r="M189" s="2">
        <v>9700</v>
      </c>
      <c r="N189" s="3" t="s">
        <v>1550</v>
      </c>
      <c r="O189" s="4">
        <v>2</v>
      </c>
      <c r="P189" s="3" t="s">
        <v>1550</v>
      </c>
      <c r="Q189" s="4" t="s">
        <v>1550</v>
      </c>
      <c r="R189" s="3" t="s">
        <v>1777</v>
      </c>
    </row>
    <row r="190" spans="1:18" ht="25.5" hidden="1" x14ac:dyDescent="0.2">
      <c r="A190" s="2">
        <v>253</v>
      </c>
      <c r="B190" s="3" t="s">
        <v>1778</v>
      </c>
      <c r="C190" s="3" t="s">
        <v>1546</v>
      </c>
      <c r="D190" s="3" t="s">
        <v>1589</v>
      </c>
      <c r="E190" s="3" t="s">
        <v>1779</v>
      </c>
      <c r="F190" s="3" t="s">
        <v>1666</v>
      </c>
      <c r="G190" s="2" t="s">
        <v>1550</v>
      </c>
      <c r="H190" s="3" t="s">
        <v>1551</v>
      </c>
      <c r="I190" s="2">
        <v>1.5</v>
      </c>
      <c r="J190" s="2">
        <v>1.5</v>
      </c>
      <c r="K190" s="3" t="s">
        <v>1552</v>
      </c>
      <c r="L190" s="3" t="s">
        <v>1553</v>
      </c>
      <c r="M190" s="2">
        <v>0</v>
      </c>
      <c r="N190" s="3" t="s">
        <v>1550</v>
      </c>
      <c r="O190" s="4">
        <v>54789</v>
      </c>
      <c r="P190" s="3" t="s">
        <v>1550</v>
      </c>
      <c r="Q190" s="4">
        <v>35796</v>
      </c>
      <c r="R190" s="3" t="s">
        <v>1551</v>
      </c>
    </row>
    <row r="191" spans="1:18" ht="25.5" hidden="1" x14ac:dyDescent="0.2">
      <c r="A191" s="2">
        <v>254</v>
      </c>
      <c r="B191" s="3" t="s">
        <v>1780</v>
      </c>
      <c r="C191" s="3" t="s">
        <v>1546</v>
      </c>
      <c r="D191" s="3" t="s">
        <v>1589</v>
      </c>
      <c r="E191" s="3" t="s">
        <v>1781</v>
      </c>
      <c r="F191" s="3" t="s">
        <v>1635</v>
      </c>
      <c r="G191" s="2" t="s">
        <v>1550</v>
      </c>
      <c r="H191" s="3" t="s">
        <v>1551</v>
      </c>
      <c r="I191" s="2">
        <v>6</v>
      </c>
      <c r="J191" s="2">
        <v>6</v>
      </c>
      <c r="K191" s="3" t="s">
        <v>1552</v>
      </c>
      <c r="L191" s="3" t="s">
        <v>1553</v>
      </c>
      <c r="M191" s="2">
        <v>0</v>
      </c>
      <c r="N191" s="3" t="s">
        <v>1550</v>
      </c>
      <c r="O191" s="4">
        <v>54789</v>
      </c>
      <c r="P191" s="3" t="s">
        <v>1550</v>
      </c>
      <c r="Q191" s="4">
        <v>32143</v>
      </c>
      <c r="R191" s="3" t="s">
        <v>1551</v>
      </c>
    </row>
    <row r="192" spans="1:18" ht="25.5" hidden="1" x14ac:dyDescent="0.2">
      <c r="A192" s="2">
        <v>258</v>
      </c>
      <c r="B192" s="3" t="s">
        <v>1782</v>
      </c>
      <c r="C192" s="3" t="s">
        <v>1546</v>
      </c>
      <c r="D192" s="3" t="s">
        <v>1559</v>
      </c>
      <c r="E192" s="3" t="s">
        <v>1748</v>
      </c>
      <c r="F192" s="3" t="s">
        <v>1549</v>
      </c>
      <c r="G192" s="2" t="s">
        <v>1550</v>
      </c>
      <c r="H192" s="3" t="s">
        <v>1551</v>
      </c>
      <c r="I192" s="2">
        <v>34.53</v>
      </c>
      <c r="J192" s="2">
        <v>34.53</v>
      </c>
      <c r="K192" s="3" t="s">
        <v>1581</v>
      </c>
      <c r="L192" s="3" t="s">
        <v>1582</v>
      </c>
      <c r="M192" s="2">
        <v>12687</v>
      </c>
      <c r="N192" s="3" t="s">
        <v>1550</v>
      </c>
      <c r="O192" s="4">
        <v>54789</v>
      </c>
      <c r="P192" s="3" t="s">
        <v>1550</v>
      </c>
      <c r="Q192" s="4" t="s">
        <v>1550</v>
      </c>
      <c r="R192" s="3" t="s">
        <v>1551</v>
      </c>
    </row>
    <row r="193" spans="1:18" ht="25.5" hidden="1" x14ac:dyDescent="0.2">
      <c r="A193" s="2">
        <v>259</v>
      </c>
      <c r="B193" s="3" t="s">
        <v>1783</v>
      </c>
      <c r="C193" s="3" t="s">
        <v>1546</v>
      </c>
      <c r="D193" s="3" t="s">
        <v>1566</v>
      </c>
      <c r="E193" s="3" t="s">
        <v>1784</v>
      </c>
      <c r="F193" s="3" t="s">
        <v>1567</v>
      </c>
      <c r="G193" s="2" t="s">
        <v>1550</v>
      </c>
      <c r="H193" s="3" t="s">
        <v>1551</v>
      </c>
      <c r="I193" s="2">
        <v>24</v>
      </c>
      <c r="J193" s="2">
        <v>24</v>
      </c>
      <c r="K193" s="3" t="s">
        <v>1577</v>
      </c>
      <c r="L193" s="3" t="s">
        <v>1578</v>
      </c>
      <c r="M193" s="2">
        <v>12690</v>
      </c>
      <c r="N193" s="3" t="s">
        <v>1550</v>
      </c>
      <c r="O193" s="4">
        <v>54789</v>
      </c>
      <c r="P193" s="3" t="s">
        <v>1550</v>
      </c>
      <c r="Q193" s="4">
        <v>21855</v>
      </c>
      <c r="R193" s="3" t="s">
        <v>1551</v>
      </c>
    </row>
    <row r="194" spans="1:18" ht="25.5" hidden="1" x14ac:dyDescent="0.2">
      <c r="A194" s="2">
        <v>259</v>
      </c>
      <c r="B194" s="3" t="s">
        <v>1783</v>
      </c>
      <c r="C194" s="3" t="s">
        <v>1546</v>
      </c>
      <c r="D194" s="3" t="s">
        <v>1566</v>
      </c>
      <c r="E194" s="3" t="s">
        <v>1784</v>
      </c>
      <c r="F194" s="3" t="s">
        <v>1567</v>
      </c>
      <c r="G194" s="2" t="s">
        <v>1550</v>
      </c>
      <c r="H194" s="3" t="s">
        <v>1551</v>
      </c>
      <c r="I194" s="2">
        <v>19</v>
      </c>
      <c r="J194" s="2">
        <v>19</v>
      </c>
      <c r="K194" s="3" t="s">
        <v>1577</v>
      </c>
      <c r="L194" s="3" t="s">
        <v>1578</v>
      </c>
      <c r="M194" s="2">
        <v>13100</v>
      </c>
      <c r="N194" s="3" t="s">
        <v>1550</v>
      </c>
      <c r="O194" s="4">
        <v>54789</v>
      </c>
      <c r="P194" s="3" t="s">
        <v>1550</v>
      </c>
      <c r="Q194" s="4">
        <v>20333</v>
      </c>
      <c r="R194" s="3" t="s">
        <v>1551</v>
      </c>
    </row>
    <row r="195" spans="1:18" ht="25.5" hidden="1" x14ac:dyDescent="0.2">
      <c r="A195" s="2">
        <v>260</v>
      </c>
      <c r="B195" s="3" t="s">
        <v>1785</v>
      </c>
      <c r="C195" s="3" t="s">
        <v>1546</v>
      </c>
      <c r="D195" s="3" t="s">
        <v>1589</v>
      </c>
      <c r="E195" s="3" t="s">
        <v>1786</v>
      </c>
      <c r="F195" s="3" t="s">
        <v>1666</v>
      </c>
      <c r="G195" s="2" t="s">
        <v>1550</v>
      </c>
      <c r="H195" s="3" t="s">
        <v>1551</v>
      </c>
      <c r="I195" s="2">
        <v>42</v>
      </c>
      <c r="J195" s="2">
        <v>42</v>
      </c>
      <c r="K195" s="3" t="s">
        <v>1581</v>
      </c>
      <c r="L195" s="3" t="s">
        <v>1582</v>
      </c>
      <c r="M195" s="2">
        <v>11100</v>
      </c>
      <c r="N195" s="3" t="s">
        <v>1550</v>
      </c>
      <c r="O195" s="4">
        <v>54789</v>
      </c>
      <c r="P195" s="3" t="s">
        <v>1550</v>
      </c>
      <c r="Q195" s="4">
        <v>20424</v>
      </c>
      <c r="R195" s="3" t="s">
        <v>1551</v>
      </c>
    </row>
    <row r="196" spans="1:18" ht="25.5" hidden="1" x14ac:dyDescent="0.2">
      <c r="A196" s="2">
        <v>260</v>
      </c>
      <c r="B196" s="3" t="s">
        <v>1785</v>
      </c>
      <c r="C196" s="3" t="s">
        <v>1546</v>
      </c>
      <c r="D196" s="3" t="s">
        <v>1589</v>
      </c>
      <c r="E196" s="3" t="s">
        <v>1786</v>
      </c>
      <c r="F196" s="3" t="s">
        <v>1666</v>
      </c>
      <c r="G196" s="2" t="s">
        <v>1550</v>
      </c>
      <c r="H196" s="3" t="s">
        <v>1551</v>
      </c>
      <c r="I196" s="2">
        <v>69</v>
      </c>
      <c r="J196" s="2">
        <v>66</v>
      </c>
      <c r="K196" s="3" t="s">
        <v>1581</v>
      </c>
      <c r="L196" s="3" t="s">
        <v>1582</v>
      </c>
      <c r="M196" s="2">
        <v>10350</v>
      </c>
      <c r="N196" s="3" t="s">
        <v>1550</v>
      </c>
      <c r="O196" s="4">
        <v>54789</v>
      </c>
      <c r="P196" s="3" t="s">
        <v>1550</v>
      </c>
      <c r="Q196" s="4">
        <v>21002</v>
      </c>
      <c r="R196" s="3" t="s">
        <v>1551</v>
      </c>
    </row>
    <row r="197" spans="1:18" ht="25.5" hidden="1" x14ac:dyDescent="0.2">
      <c r="A197" s="2">
        <v>260</v>
      </c>
      <c r="B197" s="3" t="s">
        <v>1785</v>
      </c>
      <c r="C197" s="3" t="s">
        <v>1546</v>
      </c>
      <c r="D197" s="3" t="s">
        <v>1589</v>
      </c>
      <c r="E197" s="3" t="s">
        <v>1786</v>
      </c>
      <c r="F197" s="3" t="s">
        <v>1666</v>
      </c>
      <c r="G197" s="2" t="s">
        <v>1550</v>
      </c>
      <c r="H197" s="3" t="s">
        <v>1551</v>
      </c>
      <c r="I197" s="2">
        <v>59</v>
      </c>
      <c r="J197" s="2">
        <v>50</v>
      </c>
      <c r="K197" s="3" t="s">
        <v>1581</v>
      </c>
      <c r="L197" s="3" t="s">
        <v>1582</v>
      </c>
      <c r="M197" s="2">
        <v>13000</v>
      </c>
      <c r="N197" s="3" t="s">
        <v>1550</v>
      </c>
      <c r="O197" s="4">
        <v>54789</v>
      </c>
      <c r="P197" s="3" t="s">
        <v>1550</v>
      </c>
      <c r="Q197" s="4">
        <v>26816</v>
      </c>
      <c r="R197" s="3" t="s">
        <v>1551</v>
      </c>
    </row>
    <row r="198" spans="1:18" ht="25.5" hidden="1" x14ac:dyDescent="0.2">
      <c r="A198" s="2">
        <v>260</v>
      </c>
      <c r="B198" s="3" t="s">
        <v>1785</v>
      </c>
      <c r="C198" s="3" t="s">
        <v>1546</v>
      </c>
      <c r="D198" s="3" t="s">
        <v>1589</v>
      </c>
      <c r="E198" s="3" t="s">
        <v>1786</v>
      </c>
      <c r="F198" s="3" t="s">
        <v>1666</v>
      </c>
      <c r="G198" s="2" t="s">
        <v>1550</v>
      </c>
      <c r="H198" s="3" t="s">
        <v>1551</v>
      </c>
      <c r="I198" s="2">
        <v>486</v>
      </c>
      <c r="J198" s="2">
        <v>466</v>
      </c>
      <c r="K198" s="3" t="s">
        <v>1581</v>
      </c>
      <c r="L198" s="3" t="s">
        <v>1582</v>
      </c>
      <c r="M198" s="2">
        <v>7200</v>
      </c>
      <c r="N198" s="3" t="s">
        <v>1550</v>
      </c>
      <c r="O198" s="4">
        <v>54789</v>
      </c>
      <c r="P198" s="3" t="s">
        <v>1550</v>
      </c>
      <c r="Q198" s="4">
        <v>34090</v>
      </c>
      <c r="R198" s="3" t="s">
        <v>1551</v>
      </c>
    </row>
    <row r="199" spans="1:18" ht="25.5" hidden="1" x14ac:dyDescent="0.2">
      <c r="A199" s="2">
        <v>260</v>
      </c>
      <c r="B199" s="3" t="s">
        <v>1785</v>
      </c>
      <c r="C199" s="3" t="s">
        <v>1546</v>
      </c>
      <c r="D199" s="3" t="s">
        <v>1589</v>
      </c>
      <c r="E199" s="3" t="s">
        <v>1786</v>
      </c>
      <c r="F199" s="3" t="s">
        <v>1666</v>
      </c>
      <c r="G199" s="2" t="s">
        <v>1550</v>
      </c>
      <c r="H199" s="3" t="s">
        <v>1551</v>
      </c>
      <c r="I199" s="2">
        <v>70</v>
      </c>
      <c r="J199" s="2">
        <v>67</v>
      </c>
      <c r="K199" s="3" t="s">
        <v>1581</v>
      </c>
      <c r="L199" s="3" t="s">
        <v>1582</v>
      </c>
      <c r="M199" s="2">
        <v>11400</v>
      </c>
      <c r="N199" s="3" t="s">
        <v>1550</v>
      </c>
      <c r="O199" s="4">
        <v>54789</v>
      </c>
      <c r="P199" s="3" t="s">
        <v>1550</v>
      </c>
      <c r="Q199" s="4">
        <v>22463</v>
      </c>
      <c r="R199" s="3" t="s">
        <v>1551</v>
      </c>
    </row>
    <row r="200" spans="1:18" ht="25.5" hidden="1" x14ac:dyDescent="0.2">
      <c r="A200" s="2">
        <v>263</v>
      </c>
      <c r="B200" s="3" t="s">
        <v>1787</v>
      </c>
      <c r="C200" s="3" t="s">
        <v>1546</v>
      </c>
      <c r="D200" s="3" t="s">
        <v>1547</v>
      </c>
      <c r="E200" s="3" t="s">
        <v>1548</v>
      </c>
      <c r="F200" s="3" t="s">
        <v>1549</v>
      </c>
      <c r="G200" s="2" t="s">
        <v>1550</v>
      </c>
      <c r="H200" s="3" t="s">
        <v>1551</v>
      </c>
      <c r="I200" s="2">
        <v>2.5</v>
      </c>
      <c r="J200" s="2">
        <v>2.5</v>
      </c>
      <c r="K200" s="3" t="s">
        <v>1552</v>
      </c>
      <c r="L200" s="3" t="s">
        <v>1553</v>
      </c>
      <c r="M200" s="2">
        <v>0</v>
      </c>
      <c r="N200" s="3" t="s">
        <v>1550</v>
      </c>
      <c r="O200" s="4">
        <v>54789</v>
      </c>
      <c r="P200" s="3" t="s">
        <v>1550</v>
      </c>
      <c r="Q200" s="4" t="s">
        <v>1550</v>
      </c>
      <c r="R200" s="3" t="s">
        <v>1551</v>
      </c>
    </row>
    <row r="201" spans="1:18" ht="25.5" hidden="1" x14ac:dyDescent="0.2">
      <c r="A201" s="2">
        <v>268</v>
      </c>
      <c r="B201" s="3" t="s">
        <v>1788</v>
      </c>
      <c r="C201" s="3" t="s">
        <v>1546</v>
      </c>
      <c r="D201" s="3" t="s">
        <v>1555</v>
      </c>
      <c r="E201" s="3" t="s">
        <v>1789</v>
      </c>
      <c r="F201" s="3" t="s">
        <v>1603</v>
      </c>
      <c r="G201" s="2" t="s">
        <v>1550</v>
      </c>
      <c r="H201" s="3" t="s">
        <v>1551</v>
      </c>
      <c r="I201" s="2">
        <v>7.5</v>
      </c>
      <c r="J201" s="2">
        <v>7.5</v>
      </c>
      <c r="K201" s="3" t="s">
        <v>1552</v>
      </c>
      <c r="L201" s="3" t="s">
        <v>1553</v>
      </c>
      <c r="M201" s="2">
        <v>0</v>
      </c>
      <c r="N201" s="3" t="s">
        <v>1550</v>
      </c>
      <c r="O201" s="4">
        <v>54789</v>
      </c>
      <c r="P201" s="3" t="s">
        <v>1550</v>
      </c>
      <c r="Q201" s="4">
        <v>32143</v>
      </c>
      <c r="R201" s="3" t="s">
        <v>1551</v>
      </c>
    </row>
    <row r="202" spans="1:18" ht="25.5" hidden="1" x14ac:dyDescent="0.2">
      <c r="A202" s="2">
        <v>269</v>
      </c>
      <c r="B202" s="3" t="s">
        <v>1790</v>
      </c>
      <c r="C202" s="3" t="s">
        <v>1546</v>
      </c>
      <c r="D202" s="3" t="s">
        <v>1559</v>
      </c>
      <c r="E202" s="3" t="s">
        <v>1548</v>
      </c>
      <c r="F202" s="3" t="s">
        <v>1549</v>
      </c>
      <c r="G202" s="2" t="s">
        <v>1550</v>
      </c>
      <c r="H202" s="3" t="s">
        <v>1551</v>
      </c>
      <c r="I202" s="2">
        <v>20</v>
      </c>
      <c r="J202" s="2">
        <v>20</v>
      </c>
      <c r="K202" s="3" t="s">
        <v>1581</v>
      </c>
      <c r="L202" s="3" t="s">
        <v>1582</v>
      </c>
      <c r="M202" s="2">
        <v>14400</v>
      </c>
      <c r="N202" s="3" t="s">
        <v>1550</v>
      </c>
      <c r="O202" s="4">
        <v>54789</v>
      </c>
      <c r="P202" s="3" t="s">
        <v>1550</v>
      </c>
      <c r="Q202" s="4" t="s">
        <v>1550</v>
      </c>
      <c r="R202" s="3" t="s">
        <v>1551</v>
      </c>
    </row>
    <row r="203" spans="1:18" ht="25.5" hidden="1" x14ac:dyDescent="0.2">
      <c r="A203" s="2">
        <v>269</v>
      </c>
      <c r="B203" s="3" t="s">
        <v>1790</v>
      </c>
      <c r="C203" s="3" t="s">
        <v>1546</v>
      </c>
      <c r="D203" s="3" t="s">
        <v>1559</v>
      </c>
      <c r="E203" s="3" t="s">
        <v>1548</v>
      </c>
      <c r="F203" s="3" t="s">
        <v>1549</v>
      </c>
      <c r="G203" s="2" t="s">
        <v>1550</v>
      </c>
      <c r="H203" s="3" t="s">
        <v>1551</v>
      </c>
      <c r="I203" s="2">
        <v>20</v>
      </c>
      <c r="J203" s="2">
        <v>20</v>
      </c>
      <c r="K203" s="3" t="s">
        <v>1581</v>
      </c>
      <c r="L203" s="3" t="s">
        <v>1582</v>
      </c>
      <c r="M203" s="2">
        <v>14400</v>
      </c>
      <c r="N203" s="3" t="s">
        <v>1550</v>
      </c>
      <c r="O203" s="4">
        <v>54789</v>
      </c>
      <c r="P203" s="3" t="s">
        <v>1550</v>
      </c>
      <c r="Q203" s="4" t="s">
        <v>1550</v>
      </c>
      <c r="R203" s="3" t="s">
        <v>1551</v>
      </c>
    </row>
    <row r="204" spans="1:18" ht="25.5" hidden="1" x14ac:dyDescent="0.2">
      <c r="A204" s="2">
        <v>269</v>
      </c>
      <c r="B204" s="3" t="s">
        <v>1790</v>
      </c>
      <c r="C204" s="3" t="s">
        <v>1546</v>
      </c>
      <c r="D204" s="3" t="s">
        <v>1559</v>
      </c>
      <c r="E204" s="3" t="s">
        <v>1548</v>
      </c>
      <c r="F204" s="3" t="s">
        <v>1549</v>
      </c>
      <c r="G204" s="2" t="s">
        <v>1550</v>
      </c>
      <c r="H204" s="3" t="s">
        <v>1551</v>
      </c>
      <c r="I204" s="2">
        <v>20</v>
      </c>
      <c r="J204" s="2">
        <v>20</v>
      </c>
      <c r="K204" s="3" t="s">
        <v>1581</v>
      </c>
      <c r="L204" s="3" t="s">
        <v>1582</v>
      </c>
      <c r="M204" s="2">
        <v>14400</v>
      </c>
      <c r="N204" s="3" t="s">
        <v>1550</v>
      </c>
      <c r="O204" s="4">
        <v>54789</v>
      </c>
      <c r="P204" s="3" t="s">
        <v>1550</v>
      </c>
      <c r="Q204" s="4" t="s">
        <v>1550</v>
      </c>
      <c r="R204" s="3" t="s">
        <v>1551</v>
      </c>
    </row>
    <row r="205" spans="1:18" ht="25.5" hidden="1" x14ac:dyDescent="0.2">
      <c r="A205" s="2">
        <v>269</v>
      </c>
      <c r="B205" s="3" t="s">
        <v>1790</v>
      </c>
      <c r="C205" s="3" t="s">
        <v>1546</v>
      </c>
      <c r="D205" s="3" t="s">
        <v>1559</v>
      </c>
      <c r="E205" s="3" t="s">
        <v>1548</v>
      </c>
      <c r="F205" s="3" t="s">
        <v>1549</v>
      </c>
      <c r="G205" s="2" t="s">
        <v>1550</v>
      </c>
      <c r="H205" s="3" t="s">
        <v>1551</v>
      </c>
      <c r="I205" s="2">
        <v>20</v>
      </c>
      <c r="J205" s="2">
        <v>20</v>
      </c>
      <c r="K205" s="3" t="s">
        <v>1581</v>
      </c>
      <c r="L205" s="3" t="s">
        <v>1582</v>
      </c>
      <c r="M205" s="2">
        <v>14400</v>
      </c>
      <c r="N205" s="3" t="s">
        <v>1550</v>
      </c>
      <c r="O205" s="4">
        <v>54789</v>
      </c>
      <c r="P205" s="3" t="s">
        <v>1550</v>
      </c>
      <c r="Q205" s="4" t="s">
        <v>1550</v>
      </c>
      <c r="R205" s="3" t="s">
        <v>1551</v>
      </c>
    </row>
    <row r="206" spans="1:18" ht="38.25" hidden="1" x14ac:dyDescent="0.2">
      <c r="A206" s="2">
        <v>271</v>
      </c>
      <c r="B206" s="3" t="s">
        <v>1791</v>
      </c>
      <c r="C206" s="3" t="s">
        <v>1546</v>
      </c>
      <c r="D206" s="3" t="s">
        <v>1547</v>
      </c>
      <c r="E206" s="3" t="s">
        <v>1761</v>
      </c>
      <c r="F206" s="3" t="s">
        <v>1549</v>
      </c>
      <c r="G206" s="2" t="s">
        <v>1550</v>
      </c>
      <c r="H206" s="3" t="s">
        <v>1551</v>
      </c>
      <c r="I206" s="2">
        <v>38.44</v>
      </c>
      <c r="J206" s="2">
        <v>38.44</v>
      </c>
      <c r="K206" s="3" t="s">
        <v>1552</v>
      </c>
      <c r="L206" s="3" t="s">
        <v>1553</v>
      </c>
      <c r="M206" s="2">
        <v>12000</v>
      </c>
      <c r="N206" s="3" t="s">
        <v>1550</v>
      </c>
      <c r="O206" s="4">
        <v>54789</v>
      </c>
      <c r="P206" s="3" t="s">
        <v>1550</v>
      </c>
      <c r="Q206" s="4" t="s">
        <v>1550</v>
      </c>
      <c r="R206" s="3" t="s">
        <v>1551</v>
      </c>
    </row>
    <row r="207" spans="1:18" ht="38.25" hidden="1" x14ac:dyDescent="0.2">
      <c r="A207" s="2">
        <v>272</v>
      </c>
      <c r="B207" s="3" t="s">
        <v>1792</v>
      </c>
      <c r="C207" s="3" t="s">
        <v>1546</v>
      </c>
      <c r="D207" s="3" t="s">
        <v>1547</v>
      </c>
      <c r="E207" s="3" t="s">
        <v>1761</v>
      </c>
      <c r="F207" s="3" t="s">
        <v>1549</v>
      </c>
      <c r="G207" s="2" t="s">
        <v>1550</v>
      </c>
      <c r="H207" s="3" t="s">
        <v>1551</v>
      </c>
      <c r="I207" s="2">
        <v>6.8</v>
      </c>
      <c r="J207" s="2">
        <v>6.8</v>
      </c>
      <c r="K207" s="3" t="s">
        <v>1552</v>
      </c>
      <c r="L207" s="3" t="s">
        <v>1553</v>
      </c>
      <c r="M207" s="2">
        <v>12000</v>
      </c>
      <c r="N207" s="3" t="s">
        <v>1550</v>
      </c>
      <c r="O207" s="4">
        <v>54789</v>
      </c>
      <c r="P207" s="3" t="s">
        <v>1550</v>
      </c>
      <c r="Q207" s="4" t="s">
        <v>1550</v>
      </c>
      <c r="R207" s="3" t="s">
        <v>1551</v>
      </c>
    </row>
    <row r="208" spans="1:18" ht="25.5" hidden="1" x14ac:dyDescent="0.2">
      <c r="A208" s="2">
        <v>275</v>
      </c>
      <c r="B208" s="3" t="s">
        <v>1793</v>
      </c>
      <c r="C208" s="3" t="s">
        <v>1546</v>
      </c>
      <c r="D208" s="3" t="s">
        <v>1555</v>
      </c>
      <c r="E208" s="3" t="s">
        <v>1548</v>
      </c>
      <c r="F208" s="3" t="s">
        <v>1603</v>
      </c>
      <c r="G208" s="2" t="s">
        <v>1550</v>
      </c>
      <c r="H208" s="3" t="s">
        <v>1551</v>
      </c>
      <c r="I208" s="2">
        <v>0.73</v>
      </c>
      <c r="J208" s="2">
        <v>0.73</v>
      </c>
      <c r="K208" s="3" t="s">
        <v>1552</v>
      </c>
      <c r="L208" s="3" t="s">
        <v>1568</v>
      </c>
      <c r="M208" s="2">
        <v>0</v>
      </c>
      <c r="N208" s="3" t="s">
        <v>1550</v>
      </c>
      <c r="O208" s="4">
        <v>54789</v>
      </c>
      <c r="P208" s="3" t="s">
        <v>1550</v>
      </c>
      <c r="Q208" s="4">
        <v>34973</v>
      </c>
      <c r="R208" s="3" t="s">
        <v>1551</v>
      </c>
    </row>
    <row r="209" spans="1:18" ht="25.5" hidden="1" x14ac:dyDescent="0.2">
      <c r="A209" s="2">
        <v>275</v>
      </c>
      <c r="B209" s="3" t="s">
        <v>1793</v>
      </c>
      <c r="C209" s="3" t="s">
        <v>1546</v>
      </c>
      <c r="D209" s="3" t="s">
        <v>1555</v>
      </c>
      <c r="E209" s="3" t="s">
        <v>1548</v>
      </c>
      <c r="F209" s="3" t="s">
        <v>1603</v>
      </c>
      <c r="G209" s="2" t="s">
        <v>1550</v>
      </c>
      <c r="H209" s="3" t="s">
        <v>1551</v>
      </c>
      <c r="I209" s="2">
        <v>0.73</v>
      </c>
      <c r="J209" s="2">
        <v>0.73</v>
      </c>
      <c r="K209" s="3" t="s">
        <v>1552</v>
      </c>
      <c r="L209" s="3" t="s">
        <v>1568</v>
      </c>
      <c r="M209" s="2">
        <v>0</v>
      </c>
      <c r="N209" s="3" t="s">
        <v>1550</v>
      </c>
      <c r="O209" s="4">
        <v>54789</v>
      </c>
      <c r="P209" s="3" t="s">
        <v>1550</v>
      </c>
      <c r="Q209" s="4">
        <v>34973</v>
      </c>
      <c r="R209" s="3" t="s">
        <v>1551</v>
      </c>
    </row>
    <row r="210" spans="1:18" ht="25.5" hidden="1" x14ac:dyDescent="0.2">
      <c r="A210" s="2">
        <v>275</v>
      </c>
      <c r="B210" s="3" t="s">
        <v>1793</v>
      </c>
      <c r="C210" s="3" t="s">
        <v>1546</v>
      </c>
      <c r="D210" s="3" t="s">
        <v>1555</v>
      </c>
      <c r="E210" s="3" t="s">
        <v>1548</v>
      </c>
      <c r="F210" s="3" t="s">
        <v>1603</v>
      </c>
      <c r="G210" s="2" t="s">
        <v>1550</v>
      </c>
      <c r="H210" s="3" t="s">
        <v>1551</v>
      </c>
      <c r="I210" s="2">
        <v>0.73</v>
      </c>
      <c r="J210" s="2">
        <v>0.73</v>
      </c>
      <c r="K210" s="3" t="s">
        <v>1552</v>
      </c>
      <c r="L210" s="3" t="s">
        <v>1568</v>
      </c>
      <c r="M210" s="2">
        <v>0</v>
      </c>
      <c r="N210" s="3" t="s">
        <v>1550</v>
      </c>
      <c r="O210" s="4">
        <v>54789</v>
      </c>
      <c r="P210" s="3" t="s">
        <v>1550</v>
      </c>
      <c r="Q210" s="4">
        <v>34973</v>
      </c>
      <c r="R210" s="3" t="s">
        <v>1551</v>
      </c>
    </row>
    <row r="211" spans="1:18" ht="25.5" hidden="1" x14ac:dyDescent="0.2">
      <c r="A211" s="2">
        <v>276</v>
      </c>
      <c r="B211" s="3" t="s">
        <v>1794</v>
      </c>
      <c r="C211" s="3" t="s">
        <v>1546</v>
      </c>
      <c r="D211" s="3" t="s">
        <v>1547</v>
      </c>
      <c r="E211" s="3" t="s">
        <v>1548</v>
      </c>
      <c r="F211" s="3" t="s">
        <v>1549</v>
      </c>
      <c r="G211" s="2" t="s">
        <v>1550</v>
      </c>
      <c r="H211" s="3" t="s">
        <v>1551</v>
      </c>
      <c r="I211" s="2">
        <v>48</v>
      </c>
      <c r="J211" s="2">
        <v>46</v>
      </c>
      <c r="K211" s="3" t="s">
        <v>1581</v>
      </c>
      <c r="L211" s="3" t="s">
        <v>1582</v>
      </c>
      <c r="M211" s="2">
        <v>0</v>
      </c>
      <c r="N211" s="3" t="s">
        <v>1550</v>
      </c>
      <c r="O211" s="4">
        <v>54789</v>
      </c>
      <c r="P211" s="3" t="s">
        <v>1550</v>
      </c>
      <c r="Q211" s="4" t="s">
        <v>1550</v>
      </c>
      <c r="R211" s="3" t="s">
        <v>1551</v>
      </c>
    </row>
    <row r="212" spans="1:18" ht="25.5" hidden="1" x14ac:dyDescent="0.2">
      <c r="A212" s="2">
        <v>278</v>
      </c>
      <c r="B212" s="3" t="s">
        <v>1795</v>
      </c>
      <c r="C212" s="3" t="s">
        <v>1546</v>
      </c>
      <c r="D212" s="3" t="s">
        <v>1555</v>
      </c>
      <c r="E212" s="3" t="s">
        <v>1796</v>
      </c>
      <c r="F212" s="3" t="s">
        <v>1603</v>
      </c>
      <c r="G212" s="2" t="s">
        <v>1550</v>
      </c>
      <c r="H212" s="3" t="s">
        <v>1551</v>
      </c>
      <c r="I212" s="2">
        <v>7.5</v>
      </c>
      <c r="J212" s="2">
        <v>7.5</v>
      </c>
      <c r="K212" s="3" t="s">
        <v>1552</v>
      </c>
      <c r="L212" s="3" t="s">
        <v>1553</v>
      </c>
      <c r="M212" s="2">
        <v>0</v>
      </c>
      <c r="N212" s="3" t="s">
        <v>1550</v>
      </c>
      <c r="O212" s="4">
        <v>54789</v>
      </c>
      <c r="P212" s="3" t="s">
        <v>1550</v>
      </c>
      <c r="Q212" s="4">
        <v>32143</v>
      </c>
      <c r="R212" s="3" t="s">
        <v>1551</v>
      </c>
    </row>
    <row r="213" spans="1:18" ht="25.5" hidden="1" x14ac:dyDescent="0.2">
      <c r="A213" s="2">
        <v>279</v>
      </c>
      <c r="B213" s="3" t="s">
        <v>1797</v>
      </c>
      <c r="C213" s="3" t="s">
        <v>1546</v>
      </c>
      <c r="D213" s="3" t="s">
        <v>1559</v>
      </c>
      <c r="E213" s="3" t="s">
        <v>1548</v>
      </c>
      <c r="F213" s="3" t="s">
        <v>1549</v>
      </c>
      <c r="G213" s="2" t="s">
        <v>1550</v>
      </c>
      <c r="H213" s="3" t="s">
        <v>1551</v>
      </c>
      <c r="I213" s="2">
        <v>102</v>
      </c>
      <c r="J213" s="2">
        <v>102</v>
      </c>
      <c r="K213" s="3" t="s">
        <v>1581</v>
      </c>
      <c r="L213" s="3" t="s">
        <v>1582</v>
      </c>
      <c r="M213" s="2">
        <v>0</v>
      </c>
      <c r="N213" s="3" t="s">
        <v>1550</v>
      </c>
      <c r="O213" s="4">
        <v>54789</v>
      </c>
      <c r="P213" s="3" t="s">
        <v>1550</v>
      </c>
      <c r="Q213" s="4" t="s">
        <v>1550</v>
      </c>
      <c r="R213" s="3" t="s">
        <v>1551</v>
      </c>
    </row>
    <row r="214" spans="1:18" ht="25.5" hidden="1" x14ac:dyDescent="0.2">
      <c r="A214" s="2">
        <v>280</v>
      </c>
      <c r="B214" s="3" t="s">
        <v>1798</v>
      </c>
      <c r="C214" s="3" t="s">
        <v>1546</v>
      </c>
      <c r="D214" s="3" t="s">
        <v>1547</v>
      </c>
      <c r="E214" s="3" t="s">
        <v>1799</v>
      </c>
      <c r="F214" s="3" t="s">
        <v>1549</v>
      </c>
      <c r="G214" s="2" t="s">
        <v>1550</v>
      </c>
      <c r="H214" s="3" t="s">
        <v>1551</v>
      </c>
      <c r="I214" s="2">
        <v>3.82</v>
      </c>
      <c r="J214" s="2">
        <v>3.32</v>
      </c>
      <c r="K214" s="3" t="s">
        <v>1581</v>
      </c>
      <c r="L214" s="3" t="s">
        <v>1582</v>
      </c>
      <c r="M214" s="2">
        <v>13200</v>
      </c>
      <c r="N214" s="3" t="s">
        <v>1550</v>
      </c>
      <c r="O214" s="4">
        <v>54789</v>
      </c>
      <c r="P214" s="3" t="s">
        <v>1550</v>
      </c>
      <c r="Q214" s="4" t="s">
        <v>1550</v>
      </c>
      <c r="R214" s="3" t="s">
        <v>1551</v>
      </c>
    </row>
    <row r="215" spans="1:18" ht="25.5" hidden="1" x14ac:dyDescent="0.2">
      <c r="A215" s="2">
        <v>280</v>
      </c>
      <c r="B215" s="3" t="s">
        <v>1798</v>
      </c>
      <c r="C215" s="3" t="s">
        <v>1546</v>
      </c>
      <c r="D215" s="3" t="s">
        <v>1547</v>
      </c>
      <c r="E215" s="3" t="s">
        <v>1799</v>
      </c>
      <c r="F215" s="3" t="s">
        <v>1549</v>
      </c>
      <c r="G215" s="2" t="s">
        <v>1550</v>
      </c>
      <c r="H215" s="3" t="s">
        <v>1551</v>
      </c>
      <c r="I215" s="2">
        <v>3.82</v>
      </c>
      <c r="J215" s="2">
        <v>3.32</v>
      </c>
      <c r="K215" s="3" t="s">
        <v>1581</v>
      </c>
      <c r="L215" s="3" t="s">
        <v>1582</v>
      </c>
      <c r="M215" s="2">
        <v>13200</v>
      </c>
      <c r="N215" s="3" t="s">
        <v>1550</v>
      </c>
      <c r="O215" s="4">
        <v>54789</v>
      </c>
      <c r="P215" s="3" t="s">
        <v>1550</v>
      </c>
      <c r="Q215" s="4" t="s">
        <v>1550</v>
      </c>
      <c r="R215" s="3" t="s">
        <v>1551</v>
      </c>
    </row>
    <row r="216" spans="1:18" ht="25.5" hidden="1" x14ac:dyDescent="0.2">
      <c r="A216" s="2">
        <v>281</v>
      </c>
      <c r="B216" s="3" t="s">
        <v>1800</v>
      </c>
      <c r="C216" s="3" t="s">
        <v>1546</v>
      </c>
      <c r="D216" s="3" t="s">
        <v>1589</v>
      </c>
      <c r="E216" s="3" t="s">
        <v>1548</v>
      </c>
      <c r="F216" s="3" t="s">
        <v>1635</v>
      </c>
      <c r="G216" s="2" t="s">
        <v>1550</v>
      </c>
      <c r="H216" s="3" t="s">
        <v>1551</v>
      </c>
      <c r="I216" s="2">
        <v>2.5</v>
      </c>
      <c r="J216" s="2">
        <v>2.5</v>
      </c>
      <c r="K216" s="3" t="s">
        <v>1552</v>
      </c>
      <c r="L216" s="3" t="s">
        <v>1553</v>
      </c>
      <c r="M216" s="2">
        <v>0</v>
      </c>
      <c r="N216" s="3" t="s">
        <v>1550</v>
      </c>
      <c r="O216" s="4">
        <v>54789</v>
      </c>
      <c r="P216" s="3" t="s">
        <v>1550</v>
      </c>
      <c r="Q216" s="4">
        <v>32143</v>
      </c>
      <c r="R216" s="3" t="s">
        <v>1551</v>
      </c>
    </row>
    <row r="217" spans="1:18" ht="25.5" hidden="1" x14ac:dyDescent="0.2">
      <c r="A217" s="2">
        <v>286</v>
      </c>
      <c r="B217" s="3" t="s">
        <v>1801</v>
      </c>
      <c r="C217" s="3" t="s">
        <v>1546</v>
      </c>
      <c r="D217" s="3" t="s">
        <v>1547</v>
      </c>
      <c r="E217" s="3" t="s">
        <v>1548</v>
      </c>
      <c r="F217" s="3" t="s">
        <v>1549</v>
      </c>
      <c r="G217" s="2" t="s">
        <v>1550</v>
      </c>
      <c r="H217" s="3" t="s">
        <v>1551</v>
      </c>
      <c r="I217" s="2">
        <v>12.2</v>
      </c>
      <c r="J217" s="2">
        <v>12.2</v>
      </c>
      <c r="K217" s="3" t="s">
        <v>1552</v>
      </c>
      <c r="L217" s="3" t="s">
        <v>1553</v>
      </c>
      <c r="M217" s="2">
        <v>0</v>
      </c>
      <c r="N217" s="3" t="s">
        <v>1550</v>
      </c>
      <c r="O217" s="4">
        <v>54789</v>
      </c>
      <c r="P217" s="3" t="s">
        <v>1550</v>
      </c>
      <c r="Q217" s="4" t="s">
        <v>1550</v>
      </c>
      <c r="R217" s="3" t="s">
        <v>1551</v>
      </c>
    </row>
    <row r="218" spans="1:18" ht="38.25" hidden="1" x14ac:dyDescent="0.2">
      <c r="A218" s="2">
        <v>287</v>
      </c>
      <c r="B218" s="3" t="s">
        <v>1802</v>
      </c>
      <c r="C218" s="3" t="s">
        <v>1546</v>
      </c>
      <c r="D218" s="3" t="s">
        <v>1547</v>
      </c>
      <c r="E218" s="3" t="s">
        <v>1548</v>
      </c>
      <c r="F218" s="3" t="s">
        <v>1549</v>
      </c>
      <c r="G218" s="2" t="s">
        <v>1550</v>
      </c>
      <c r="H218" s="3" t="s">
        <v>1551</v>
      </c>
      <c r="I218" s="2">
        <v>12</v>
      </c>
      <c r="J218" s="2">
        <v>12</v>
      </c>
      <c r="K218" s="3" t="s">
        <v>1552</v>
      </c>
      <c r="L218" s="3" t="s">
        <v>1553</v>
      </c>
      <c r="M218" s="2">
        <v>0</v>
      </c>
      <c r="N218" s="3" t="s">
        <v>1550</v>
      </c>
      <c r="O218" s="4">
        <v>54789</v>
      </c>
      <c r="P218" s="3" t="s">
        <v>1550</v>
      </c>
      <c r="Q218" s="4" t="s">
        <v>1550</v>
      </c>
      <c r="R218" s="3" t="s">
        <v>1551</v>
      </c>
    </row>
    <row r="219" spans="1:18" ht="25.5" hidden="1" x14ac:dyDescent="0.2">
      <c r="A219" s="2">
        <v>288</v>
      </c>
      <c r="B219" s="3" t="s">
        <v>1803</v>
      </c>
      <c r="C219" s="3" t="s">
        <v>1546</v>
      </c>
      <c r="D219" s="3" t="s">
        <v>1555</v>
      </c>
      <c r="E219" s="3" t="s">
        <v>1803</v>
      </c>
      <c r="F219" s="3" t="s">
        <v>1681</v>
      </c>
      <c r="G219" s="2" t="s">
        <v>1550</v>
      </c>
      <c r="H219" s="3" t="s">
        <v>1551</v>
      </c>
      <c r="I219" s="2">
        <v>307</v>
      </c>
      <c r="J219" s="2">
        <v>307</v>
      </c>
      <c r="K219" s="3" t="s">
        <v>1577</v>
      </c>
      <c r="L219" s="3" t="s">
        <v>1639</v>
      </c>
      <c r="M219" s="2">
        <v>11166</v>
      </c>
      <c r="N219" s="3" t="s">
        <v>1550</v>
      </c>
      <c r="O219" s="4">
        <v>54789</v>
      </c>
      <c r="P219" s="3" t="s">
        <v>1550</v>
      </c>
      <c r="Q219" s="4">
        <v>27699</v>
      </c>
      <c r="R219" s="3" t="s">
        <v>1551</v>
      </c>
    </row>
    <row r="220" spans="1:18" ht="25.5" hidden="1" x14ac:dyDescent="0.2">
      <c r="A220" s="2">
        <v>288</v>
      </c>
      <c r="B220" s="3" t="s">
        <v>1803</v>
      </c>
      <c r="C220" s="3" t="s">
        <v>1546</v>
      </c>
      <c r="D220" s="3" t="s">
        <v>1555</v>
      </c>
      <c r="E220" s="3" t="s">
        <v>1803</v>
      </c>
      <c r="F220" s="3" t="s">
        <v>1681</v>
      </c>
      <c r="G220" s="2" t="s">
        <v>1550</v>
      </c>
      <c r="H220" s="3" t="s">
        <v>1551</v>
      </c>
      <c r="I220" s="2">
        <v>302</v>
      </c>
      <c r="J220" s="2">
        <v>302</v>
      </c>
      <c r="K220" s="3" t="s">
        <v>1577</v>
      </c>
      <c r="L220" s="3" t="s">
        <v>1639</v>
      </c>
      <c r="M220" s="2">
        <v>11186</v>
      </c>
      <c r="N220" s="3" t="s">
        <v>1550</v>
      </c>
      <c r="O220" s="4">
        <v>54789</v>
      </c>
      <c r="P220" s="3" t="s">
        <v>1550</v>
      </c>
      <c r="Q220" s="4">
        <v>27973</v>
      </c>
      <c r="R220" s="3" t="s">
        <v>1551</v>
      </c>
    </row>
    <row r="221" spans="1:18" ht="25.5" hidden="1" x14ac:dyDescent="0.2">
      <c r="A221" s="2">
        <v>288</v>
      </c>
      <c r="B221" s="3" t="s">
        <v>1803</v>
      </c>
      <c r="C221" s="3" t="s">
        <v>1546</v>
      </c>
      <c r="D221" s="3" t="s">
        <v>1555</v>
      </c>
      <c r="E221" s="3" t="s">
        <v>1803</v>
      </c>
      <c r="F221" s="3" t="s">
        <v>1681</v>
      </c>
      <c r="G221" s="2" t="s">
        <v>1550</v>
      </c>
      <c r="H221" s="3" t="s">
        <v>1551</v>
      </c>
      <c r="I221" s="2">
        <v>740</v>
      </c>
      <c r="J221" s="2">
        <v>740</v>
      </c>
      <c r="K221" s="3" t="s">
        <v>1577</v>
      </c>
      <c r="L221" s="3" t="s">
        <v>1639</v>
      </c>
      <c r="M221" s="2">
        <v>10850</v>
      </c>
      <c r="N221" s="3" t="s">
        <v>1550</v>
      </c>
      <c r="O221" s="4">
        <v>54789</v>
      </c>
      <c r="P221" s="3" t="s">
        <v>1550</v>
      </c>
      <c r="Q221" s="4">
        <v>31503</v>
      </c>
      <c r="R221" s="3" t="s">
        <v>1551</v>
      </c>
    </row>
    <row r="222" spans="1:18" ht="25.5" hidden="1" x14ac:dyDescent="0.2">
      <c r="A222" s="2">
        <v>288</v>
      </c>
      <c r="B222" s="3" t="s">
        <v>1803</v>
      </c>
      <c r="C222" s="3" t="s">
        <v>1546</v>
      </c>
      <c r="D222" s="3" t="s">
        <v>1555</v>
      </c>
      <c r="E222" s="3" t="s">
        <v>1803</v>
      </c>
      <c r="F222" s="3" t="s">
        <v>1681</v>
      </c>
      <c r="G222" s="2" t="s">
        <v>1550</v>
      </c>
      <c r="H222" s="3" t="s">
        <v>1551</v>
      </c>
      <c r="I222" s="2">
        <v>727</v>
      </c>
      <c r="J222" s="2">
        <v>727</v>
      </c>
      <c r="K222" s="3" t="s">
        <v>1577</v>
      </c>
      <c r="L222" s="3" t="s">
        <v>1639</v>
      </c>
      <c r="M222" s="2">
        <v>10449</v>
      </c>
      <c r="N222" s="3" t="s">
        <v>1550</v>
      </c>
      <c r="O222" s="4">
        <v>54789</v>
      </c>
      <c r="P222" s="3" t="s">
        <v>1550</v>
      </c>
      <c r="Q222" s="4">
        <v>30682</v>
      </c>
      <c r="R222" s="3" t="s">
        <v>1551</v>
      </c>
    </row>
    <row r="223" spans="1:18" ht="25.5" hidden="1" x14ac:dyDescent="0.2">
      <c r="A223" s="2">
        <v>289</v>
      </c>
      <c r="B223" s="3" t="s">
        <v>1804</v>
      </c>
      <c r="C223" s="3" t="s">
        <v>1546</v>
      </c>
      <c r="D223" s="3" t="s">
        <v>1555</v>
      </c>
      <c r="E223" s="3" t="s">
        <v>1803</v>
      </c>
      <c r="F223" s="3" t="s">
        <v>1681</v>
      </c>
      <c r="G223" s="2" t="s">
        <v>1550</v>
      </c>
      <c r="H223" s="3" t="s">
        <v>1551</v>
      </c>
      <c r="I223" s="2">
        <v>41.51</v>
      </c>
      <c r="J223" s="2">
        <v>41.51</v>
      </c>
      <c r="K223" s="3" t="s">
        <v>1552</v>
      </c>
      <c r="L223" s="3" t="s">
        <v>1553</v>
      </c>
      <c r="M223" s="2">
        <v>0</v>
      </c>
      <c r="N223" s="3" t="s">
        <v>1550</v>
      </c>
      <c r="O223" s="4">
        <v>54789</v>
      </c>
      <c r="P223" s="3" t="s">
        <v>1550</v>
      </c>
      <c r="Q223" s="4">
        <v>32143</v>
      </c>
      <c r="R223" s="3" t="s">
        <v>1551</v>
      </c>
    </row>
    <row r="224" spans="1:18" ht="25.5" hidden="1" x14ac:dyDescent="0.2">
      <c r="A224" s="2">
        <v>291</v>
      </c>
      <c r="B224" s="3" t="s">
        <v>1805</v>
      </c>
      <c r="C224" s="3" t="s">
        <v>1546</v>
      </c>
      <c r="D224" s="3" t="s">
        <v>1566</v>
      </c>
      <c r="E224" s="3" t="s">
        <v>1806</v>
      </c>
      <c r="F224" s="3" t="s">
        <v>1567</v>
      </c>
      <c r="G224" s="2" t="s">
        <v>1550</v>
      </c>
      <c r="H224" s="3" t="s">
        <v>1551</v>
      </c>
      <c r="I224" s="2">
        <v>325</v>
      </c>
      <c r="J224" s="2">
        <v>325</v>
      </c>
      <c r="K224" s="3" t="s">
        <v>1577</v>
      </c>
      <c r="L224" s="3" t="s">
        <v>1578</v>
      </c>
      <c r="M224" s="2">
        <v>10320</v>
      </c>
      <c r="N224" s="3" t="s">
        <v>1550</v>
      </c>
      <c r="O224" s="4">
        <v>54789</v>
      </c>
      <c r="P224" s="3" t="s">
        <v>1550</v>
      </c>
      <c r="Q224" s="4">
        <v>26665</v>
      </c>
      <c r="R224" s="3" t="s">
        <v>1551</v>
      </c>
    </row>
    <row r="225" spans="1:18" ht="25.5" hidden="1" x14ac:dyDescent="0.2">
      <c r="A225" s="2">
        <v>291</v>
      </c>
      <c r="B225" s="3" t="s">
        <v>1805</v>
      </c>
      <c r="C225" s="3" t="s">
        <v>1546</v>
      </c>
      <c r="D225" s="3" t="s">
        <v>1566</v>
      </c>
      <c r="E225" s="3" t="s">
        <v>1806</v>
      </c>
      <c r="F225" s="3" t="s">
        <v>1567</v>
      </c>
      <c r="G225" s="2" t="s">
        <v>1550</v>
      </c>
      <c r="H225" s="3" t="s">
        <v>1551</v>
      </c>
      <c r="I225" s="2">
        <v>335</v>
      </c>
      <c r="J225" s="2">
        <v>335</v>
      </c>
      <c r="K225" s="3" t="s">
        <v>1577</v>
      </c>
      <c r="L225" s="3" t="s">
        <v>1578</v>
      </c>
      <c r="M225" s="2">
        <v>10150</v>
      </c>
      <c r="N225" s="3" t="s">
        <v>1550</v>
      </c>
      <c r="O225" s="4">
        <v>54789</v>
      </c>
      <c r="P225" s="3" t="s">
        <v>1550</v>
      </c>
      <c r="Q225" s="4">
        <v>27791</v>
      </c>
      <c r="R225" s="3" t="s">
        <v>1551</v>
      </c>
    </row>
    <row r="226" spans="1:18" ht="25.5" hidden="1" x14ac:dyDescent="0.2">
      <c r="A226" s="2">
        <v>294</v>
      </c>
      <c r="B226" s="3" t="s">
        <v>1807</v>
      </c>
      <c r="C226" s="3" t="s">
        <v>1546</v>
      </c>
      <c r="D226" s="3" t="s">
        <v>1559</v>
      </c>
      <c r="E226" s="3" t="s">
        <v>1548</v>
      </c>
      <c r="F226" s="3" t="s">
        <v>1549</v>
      </c>
      <c r="G226" s="2" t="s">
        <v>1550</v>
      </c>
      <c r="H226" s="3" t="s">
        <v>1551</v>
      </c>
      <c r="I226" s="2">
        <v>72</v>
      </c>
      <c r="J226" s="2">
        <v>72</v>
      </c>
      <c r="K226" s="3" t="s">
        <v>1552</v>
      </c>
      <c r="L226" s="3" t="s">
        <v>1808</v>
      </c>
      <c r="M226" s="2">
        <v>0</v>
      </c>
      <c r="N226" s="3" t="s">
        <v>1550</v>
      </c>
      <c r="O226" s="4">
        <v>54789</v>
      </c>
      <c r="P226" s="3" t="s">
        <v>1550</v>
      </c>
      <c r="Q226" s="4" t="s">
        <v>1550</v>
      </c>
      <c r="R226" s="3" t="s">
        <v>1551</v>
      </c>
    </row>
    <row r="227" spans="1:18" ht="25.5" hidden="1" x14ac:dyDescent="0.2">
      <c r="A227" s="2">
        <v>294</v>
      </c>
      <c r="B227" s="3" t="s">
        <v>1807</v>
      </c>
      <c r="C227" s="3" t="s">
        <v>1546</v>
      </c>
      <c r="D227" s="3" t="s">
        <v>1559</v>
      </c>
      <c r="E227" s="3" t="s">
        <v>1548</v>
      </c>
      <c r="F227" s="3" t="s">
        <v>1549</v>
      </c>
      <c r="G227" s="2" t="s">
        <v>1550</v>
      </c>
      <c r="H227" s="3" t="s">
        <v>1551</v>
      </c>
      <c r="I227" s="2">
        <v>153</v>
      </c>
      <c r="J227" s="2">
        <v>153</v>
      </c>
      <c r="K227" s="3" t="s">
        <v>1581</v>
      </c>
      <c r="L227" s="3" t="s">
        <v>1582</v>
      </c>
      <c r="M227" s="2">
        <v>0</v>
      </c>
      <c r="N227" s="3" t="s">
        <v>1550</v>
      </c>
      <c r="O227" s="4">
        <v>54789</v>
      </c>
      <c r="P227" s="3" t="s">
        <v>1550</v>
      </c>
      <c r="Q227" s="4" t="s">
        <v>1550</v>
      </c>
      <c r="R227" s="3" t="s">
        <v>1551</v>
      </c>
    </row>
    <row r="228" spans="1:18" ht="25.5" hidden="1" x14ac:dyDescent="0.2">
      <c r="A228" s="2">
        <v>295</v>
      </c>
      <c r="B228" s="3" t="s">
        <v>1809</v>
      </c>
      <c r="C228" s="3" t="s">
        <v>1546</v>
      </c>
      <c r="D228" s="3" t="s">
        <v>1559</v>
      </c>
      <c r="E228" s="3" t="s">
        <v>1548</v>
      </c>
      <c r="F228" s="3" t="s">
        <v>1549</v>
      </c>
      <c r="G228" s="2" t="s">
        <v>1550</v>
      </c>
      <c r="H228" s="3" t="s">
        <v>1551</v>
      </c>
      <c r="I228" s="2">
        <v>72</v>
      </c>
      <c r="J228" s="2">
        <v>72</v>
      </c>
      <c r="K228" s="3" t="s">
        <v>1552</v>
      </c>
      <c r="L228" s="3" t="s">
        <v>1808</v>
      </c>
      <c r="M228" s="2">
        <v>0</v>
      </c>
      <c r="N228" s="3" t="s">
        <v>1550</v>
      </c>
      <c r="O228" s="4">
        <v>54789</v>
      </c>
      <c r="P228" s="3" t="s">
        <v>1550</v>
      </c>
      <c r="Q228" s="4" t="s">
        <v>1550</v>
      </c>
      <c r="R228" s="3" t="s">
        <v>1551</v>
      </c>
    </row>
    <row r="229" spans="1:18" ht="25.5" hidden="1" x14ac:dyDescent="0.2">
      <c r="A229" s="2">
        <v>295</v>
      </c>
      <c r="B229" s="3" t="s">
        <v>1809</v>
      </c>
      <c r="C229" s="3" t="s">
        <v>1546</v>
      </c>
      <c r="D229" s="3" t="s">
        <v>1559</v>
      </c>
      <c r="E229" s="3" t="s">
        <v>1548</v>
      </c>
      <c r="F229" s="3" t="s">
        <v>1549</v>
      </c>
      <c r="G229" s="2" t="s">
        <v>1550</v>
      </c>
      <c r="H229" s="3" t="s">
        <v>1551</v>
      </c>
      <c r="I229" s="2">
        <v>153</v>
      </c>
      <c r="J229" s="2">
        <v>153</v>
      </c>
      <c r="K229" s="3" t="s">
        <v>1581</v>
      </c>
      <c r="L229" s="3" t="s">
        <v>1582</v>
      </c>
      <c r="M229" s="2">
        <v>0</v>
      </c>
      <c r="N229" s="3" t="s">
        <v>1550</v>
      </c>
      <c r="O229" s="4">
        <v>54789</v>
      </c>
      <c r="P229" s="3" t="s">
        <v>1550</v>
      </c>
      <c r="Q229" s="4" t="s">
        <v>1550</v>
      </c>
      <c r="R229" s="3" t="s">
        <v>1551</v>
      </c>
    </row>
    <row r="230" spans="1:18" ht="38.25" hidden="1" x14ac:dyDescent="0.2">
      <c r="A230" s="2">
        <v>297</v>
      </c>
      <c r="B230" s="3" t="s">
        <v>1810</v>
      </c>
      <c r="C230" s="3" t="s">
        <v>1546</v>
      </c>
      <c r="D230" s="3" t="s">
        <v>1559</v>
      </c>
      <c r="E230" s="3" t="s">
        <v>1811</v>
      </c>
      <c r="F230" s="3" t="s">
        <v>1549</v>
      </c>
      <c r="G230" s="2" t="s">
        <v>1550</v>
      </c>
      <c r="H230" s="3" t="s">
        <v>1551</v>
      </c>
      <c r="I230" s="2">
        <v>11.5</v>
      </c>
      <c r="J230" s="2">
        <v>11.5</v>
      </c>
      <c r="K230" s="3" t="s">
        <v>1552</v>
      </c>
      <c r="L230" s="3" t="s">
        <v>1553</v>
      </c>
      <c r="M230" s="2">
        <v>0</v>
      </c>
      <c r="N230" s="3" t="s">
        <v>1550</v>
      </c>
      <c r="O230" s="4">
        <v>54789</v>
      </c>
      <c r="P230" s="3" t="s">
        <v>1550</v>
      </c>
      <c r="Q230" s="4" t="s">
        <v>1550</v>
      </c>
      <c r="R230" s="3" t="s">
        <v>1551</v>
      </c>
    </row>
    <row r="231" spans="1:18" ht="25.5" hidden="1" x14ac:dyDescent="0.2">
      <c r="A231" s="2">
        <v>299</v>
      </c>
      <c r="B231" s="3" t="s">
        <v>1812</v>
      </c>
      <c r="C231" s="3" t="s">
        <v>1546</v>
      </c>
      <c r="D231" s="3" t="s">
        <v>1547</v>
      </c>
      <c r="E231" s="3" t="s">
        <v>1813</v>
      </c>
      <c r="F231" s="3" t="s">
        <v>1549</v>
      </c>
      <c r="G231" s="2" t="s">
        <v>1550</v>
      </c>
      <c r="H231" s="3" t="s">
        <v>1551</v>
      </c>
      <c r="I231" s="2">
        <v>43.41</v>
      </c>
      <c r="J231" s="2">
        <v>43.41</v>
      </c>
      <c r="K231" s="3" t="s">
        <v>1552</v>
      </c>
      <c r="L231" s="3" t="s">
        <v>1553</v>
      </c>
      <c r="M231" s="2">
        <v>0</v>
      </c>
      <c r="N231" s="3" t="s">
        <v>1550</v>
      </c>
      <c r="O231" s="4">
        <v>54789</v>
      </c>
      <c r="P231" s="3" t="s">
        <v>1550</v>
      </c>
      <c r="Q231" s="4" t="s">
        <v>1550</v>
      </c>
      <c r="R231" s="3" t="s">
        <v>1551</v>
      </c>
    </row>
    <row r="232" spans="1:18" ht="25.5" hidden="1" x14ac:dyDescent="0.2">
      <c r="A232" s="2">
        <v>300</v>
      </c>
      <c r="B232" s="3" t="s">
        <v>1814</v>
      </c>
      <c r="C232" s="3" t="s">
        <v>1546</v>
      </c>
      <c r="D232" s="3" t="s">
        <v>1547</v>
      </c>
      <c r="E232" s="3" t="s">
        <v>1815</v>
      </c>
      <c r="F232" s="3" t="s">
        <v>1549</v>
      </c>
      <c r="G232" s="2" t="s">
        <v>1550</v>
      </c>
      <c r="H232" s="3" t="s">
        <v>1551</v>
      </c>
      <c r="I232" s="2">
        <v>340</v>
      </c>
      <c r="J232" s="2">
        <v>340</v>
      </c>
      <c r="K232" s="3" t="s">
        <v>1581</v>
      </c>
      <c r="L232" s="3" t="s">
        <v>1582</v>
      </c>
      <c r="M232" s="2">
        <v>9385</v>
      </c>
      <c r="N232" s="3" t="s">
        <v>1550</v>
      </c>
      <c r="O232" s="4">
        <v>54789</v>
      </c>
      <c r="P232" s="3" t="s">
        <v>1550</v>
      </c>
      <c r="Q232" s="4">
        <v>23529</v>
      </c>
      <c r="R232" s="3" t="s">
        <v>1551</v>
      </c>
    </row>
    <row r="233" spans="1:18" ht="25.5" hidden="1" x14ac:dyDescent="0.2">
      <c r="A233" s="2">
        <v>300</v>
      </c>
      <c r="B233" s="3" t="s">
        <v>1814</v>
      </c>
      <c r="C233" s="3" t="s">
        <v>1546</v>
      </c>
      <c r="D233" s="3" t="s">
        <v>1547</v>
      </c>
      <c r="E233" s="3" t="s">
        <v>1815</v>
      </c>
      <c r="F233" s="3" t="s">
        <v>1549</v>
      </c>
      <c r="G233" s="2" t="s">
        <v>1550</v>
      </c>
      <c r="H233" s="3" t="s">
        <v>1551</v>
      </c>
      <c r="I233" s="2">
        <v>340</v>
      </c>
      <c r="J233" s="2">
        <v>340</v>
      </c>
      <c r="K233" s="3" t="s">
        <v>1581</v>
      </c>
      <c r="L233" s="3" t="s">
        <v>1582</v>
      </c>
      <c r="M233" s="2">
        <v>9555</v>
      </c>
      <c r="N233" s="3" t="s">
        <v>1550</v>
      </c>
      <c r="O233" s="4">
        <v>54789</v>
      </c>
      <c r="P233" s="3" t="s">
        <v>1550</v>
      </c>
      <c r="Q233" s="4">
        <v>23590</v>
      </c>
      <c r="R233" s="3" t="s">
        <v>1551</v>
      </c>
    </row>
    <row r="234" spans="1:18" ht="25.5" hidden="1" x14ac:dyDescent="0.2">
      <c r="A234" s="2">
        <v>301</v>
      </c>
      <c r="B234" s="3" t="s">
        <v>1816</v>
      </c>
      <c r="C234" s="3" t="s">
        <v>1546</v>
      </c>
      <c r="D234" s="3" t="s">
        <v>1547</v>
      </c>
      <c r="E234" s="3" t="s">
        <v>1548</v>
      </c>
      <c r="F234" s="3" t="s">
        <v>1549</v>
      </c>
      <c r="G234" s="2" t="s">
        <v>1550</v>
      </c>
      <c r="H234" s="3" t="s">
        <v>1551</v>
      </c>
      <c r="I234" s="2">
        <v>15</v>
      </c>
      <c r="J234" s="2">
        <v>15</v>
      </c>
      <c r="K234" s="3" t="s">
        <v>1599</v>
      </c>
      <c r="L234" s="3" t="s">
        <v>1600</v>
      </c>
      <c r="M234" s="2">
        <v>14000</v>
      </c>
      <c r="N234" s="3" t="s">
        <v>1550</v>
      </c>
      <c r="O234" s="4">
        <v>54789</v>
      </c>
      <c r="P234" s="3" t="s">
        <v>1550</v>
      </c>
      <c r="Q234" s="4" t="s">
        <v>1550</v>
      </c>
      <c r="R234" s="3" t="s">
        <v>1551</v>
      </c>
    </row>
    <row r="235" spans="1:18" ht="25.5" hidden="1" x14ac:dyDescent="0.2">
      <c r="A235" s="2">
        <v>301</v>
      </c>
      <c r="B235" s="3" t="s">
        <v>1816</v>
      </c>
      <c r="C235" s="3" t="s">
        <v>1546</v>
      </c>
      <c r="D235" s="3" t="s">
        <v>1547</v>
      </c>
      <c r="E235" s="3" t="s">
        <v>1548</v>
      </c>
      <c r="F235" s="3" t="s">
        <v>1549</v>
      </c>
      <c r="G235" s="2" t="s">
        <v>1550</v>
      </c>
      <c r="H235" s="3" t="s">
        <v>1551</v>
      </c>
      <c r="I235" s="2">
        <v>15</v>
      </c>
      <c r="J235" s="2">
        <v>15</v>
      </c>
      <c r="K235" s="3" t="s">
        <v>1599</v>
      </c>
      <c r="L235" s="3" t="s">
        <v>1600</v>
      </c>
      <c r="M235" s="2">
        <v>0</v>
      </c>
      <c r="N235" s="3" t="s">
        <v>1550</v>
      </c>
      <c r="O235" s="4">
        <v>54789</v>
      </c>
      <c r="P235" s="3" t="s">
        <v>1550</v>
      </c>
      <c r="Q235" s="4" t="s">
        <v>1550</v>
      </c>
      <c r="R235" s="3" t="s">
        <v>1551</v>
      </c>
    </row>
    <row r="236" spans="1:18" ht="25.5" hidden="1" x14ac:dyDescent="0.2">
      <c r="A236" s="2">
        <v>301</v>
      </c>
      <c r="B236" s="3" t="s">
        <v>1816</v>
      </c>
      <c r="C236" s="3" t="s">
        <v>1546</v>
      </c>
      <c r="D236" s="3" t="s">
        <v>1547</v>
      </c>
      <c r="E236" s="3" t="s">
        <v>1548</v>
      </c>
      <c r="F236" s="3" t="s">
        <v>1549</v>
      </c>
      <c r="G236" s="2" t="s">
        <v>1550</v>
      </c>
      <c r="H236" s="3" t="s">
        <v>1551</v>
      </c>
      <c r="I236" s="2">
        <v>15</v>
      </c>
      <c r="J236" s="2">
        <v>15</v>
      </c>
      <c r="K236" s="3" t="s">
        <v>1599</v>
      </c>
      <c r="L236" s="3" t="s">
        <v>1600</v>
      </c>
      <c r="M236" s="2">
        <v>0</v>
      </c>
      <c r="N236" s="3" t="s">
        <v>1550</v>
      </c>
      <c r="O236" s="4">
        <v>54789</v>
      </c>
      <c r="P236" s="3" t="s">
        <v>1550</v>
      </c>
      <c r="Q236" s="4" t="s">
        <v>1550</v>
      </c>
      <c r="R236" s="3" t="s">
        <v>1551</v>
      </c>
    </row>
    <row r="237" spans="1:18" ht="25.5" hidden="1" x14ac:dyDescent="0.2">
      <c r="A237" s="2">
        <v>303</v>
      </c>
      <c r="B237" s="3" t="s">
        <v>1817</v>
      </c>
      <c r="C237" s="3" t="s">
        <v>1546</v>
      </c>
      <c r="D237" s="3" t="s">
        <v>1559</v>
      </c>
      <c r="E237" s="3" t="s">
        <v>1564</v>
      </c>
      <c r="F237" s="3" t="s">
        <v>1549</v>
      </c>
      <c r="G237" s="2" t="s">
        <v>1550</v>
      </c>
      <c r="H237" s="3" t="s">
        <v>1551</v>
      </c>
      <c r="I237" s="2">
        <v>2.7</v>
      </c>
      <c r="J237" s="2">
        <v>2.7</v>
      </c>
      <c r="K237" s="3" t="s">
        <v>1552</v>
      </c>
      <c r="L237" s="3" t="s">
        <v>1553</v>
      </c>
      <c r="M237" s="2">
        <v>0</v>
      </c>
      <c r="N237" s="3" t="s">
        <v>1550</v>
      </c>
      <c r="O237" s="4">
        <v>54789</v>
      </c>
      <c r="P237" s="3" t="s">
        <v>1550</v>
      </c>
      <c r="Q237" s="4" t="s">
        <v>1550</v>
      </c>
      <c r="R237" s="3" t="s">
        <v>1551</v>
      </c>
    </row>
    <row r="238" spans="1:18" ht="25.5" hidden="1" x14ac:dyDescent="0.2">
      <c r="A238" s="2">
        <v>304</v>
      </c>
      <c r="B238" s="3" t="s">
        <v>1818</v>
      </c>
      <c r="C238" s="3" t="s">
        <v>1546</v>
      </c>
      <c r="D238" s="3" t="s">
        <v>1559</v>
      </c>
      <c r="E238" s="3" t="s">
        <v>1548</v>
      </c>
      <c r="F238" s="3" t="s">
        <v>1549</v>
      </c>
      <c r="G238" s="2" t="s">
        <v>1550</v>
      </c>
      <c r="H238" s="3" t="s">
        <v>1551</v>
      </c>
      <c r="I238" s="2">
        <v>65</v>
      </c>
      <c r="J238" s="2">
        <v>65</v>
      </c>
      <c r="K238" s="3" t="s">
        <v>1581</v>
      </c>
      <c r="L238" s="3" t="s">
        <v>1582</v>
      </c>
      <c r="M238" s="2">
        <v>10428</v>
      </c>
      <c r="N238" s="3" t="s">
        <v>1550</v>
      </c>
      <c r="O238" s="4">
        <v>54789</v>
      </c>
      <c r="P238" s="3" t="s">
        <v>1550</v>
      </c>
      <c r="Q238" s="4">
        <v>22433</v>
      </c>
      <c r="R238" s="3" t="s">
        <v>1551</v>
      </c>
    </row>
    <row r="239" spans="1:18" ht="25.5" hidden="1" x14ac:dyDescent="0.2">
      <c r="A239" s="2">
        <v>304</v>
      </c>
      <c r="B239" s="3" t="s">
        <v>1818</v>
      </c>
      <c r="C239" s="3" t="s">
        <v>1546</v>
      </c>
      <c r="D239" s="3" t="s">
        <v>1559</v>
      </c>
      <c r="E239" s="3" t="s">
        <v>1548</v>
      </c>
      <c r="F239" s="3" t="s">
        <v>1549</v>
      </c>
      <c r="G239" s="2" t="s">
        <v>1550</v>
      </c>
      <c r="H239" s="3" t="s">
        <v>1551</v>
      </c>
      <c r="I239" s="2">
        <v>81</v>
      </c>
      <c r="J239" s="2">
        <v>81</v>
      </c>
      <c r="K239" s="3" t="s">
        <v>1581</v>
      </c>
      <c r="L239" s="3" t="s">
        <v>1582</v>
      </c>
      <c r="M239" s="2">
        <v>10430</v>
      </c>
      <c r="N239" s="3" t="s">
        <v>1550</v>
      </c>
      <c r="O239" s="4">
        <v>54789</v>
      </c>
      <c r="P239" s="3" t="s">
        <v>1550</v>
      </c>
      <c r="Q239" s="4">
        <v>23498</v>
      </c>
      <c r="R239" s="3" t="s">
        <v>1551</v>
      </c>
    </row>
    <row r="240" spans="1:18" ht="25.5" hidden="1" x14ac:dyDescent="0.2">
      <c r="A240" s="2">
        <v>304</v>
      </c>
      <c r="B240" s="3" t="s">
        <v>1818</v>
      </c>
      <c r="C240" s="3" t="s">
        <v>1546</v>
      </c>
      <c r="D240" s="3" t="s">
        <v>1559</v>
      </c>
      <c r="E240" s="3" t="s">
        <v>1548</v>
      </c>
      <c r="F240" s="3" t="s">
        <v>1549</v>
      </c>
      <c r="G240" s="2" t="s">
        <v>1550</v>
      </c>
      <c r="H240" s="3" t="s">
        <v>1551</v>
      </c>
      <c r="I240" s="2">
        <v>256</v>
      </c>
      <c r="J240" s="2">
        <v>241</v>
      </c>
      <c r="K240" s="3" t="s">
        <v>1581</v>
      </c>
      <c r="L240" s="3" t="s">
        <v>1582</v>
      </c>
      <c r="M240" s="2">
        <v>0</v>
      </c>
      <c r="N240" s="3" t="s">
        <v>1550</v>
      </c>
      <c r="O240" s="4">
        <v>54789</v>
      </c>
      <c r="P240" s="3" t="s">
        <v>1550</v>
      </c>
      <c r="Q240" s="4">
        <v>28611</v>
      </c>
      <c r="R240" s="3" t="s">
        <v>1551</v>
      </c>
    </row>
    <row r="241" spans="1:18" ht="25.5" hidden="1" x14ac:dyDescent="0.2">
      <c r="A241" s="2">
        <v>304</v>
      </c>
      <c r="B241" s="3" t="s">
        <v>1818</v>
      </c>
      <c r="C241" s="3" t="s">
        <v>1546</v>
      </c>
      <c r="D241" s="3" t="s">
        <v>1559</v>
      </c>
      <c r="E241" s="3" t="s">
        <v>1548</v>
      </c>
      <c r="F241" s="3" t="s">
        <v>1549</v>
      </c>
      <c r="G241" s="2" t="s">
        <v>1550</v>
      </c>
      <c r="H241" s="3" t="s">
        <v>1551</v>
      </c>
      <c r="I241" s="2">
        <v>256</v>
      </c>
      <c r="J241" s="2">
        <v>241</v>
      </c>
      <c r="K241" s="3" t="s">
        <v>1581</v>
      </c>
      <c r="L241" s="3" t="s">
        <v>1582</v>
      </c>
      <c r="M241" s="2">
        <v>0</v>
      </c>
      <c r="N241" s="3" t="s">
        <v>1550</v>
      </c>
      <c r="O241" s="4">
        <v>54789</v>
      </c>
      <c r="P241" s="3" t="s">
        <v>1550</v>
      </c>
      <c r="Q241" s="4">
        <v>28703</v>
      </c>
      <c r="R241" s="3" t="s">
        <v>1551</v>
      </c>
    </row>
    <row r="242" spans="1:18" ht="25.5" hidden="1" x14ac:dyDescent="0.2">
      <c r="A242" s="2">
        <v>309</v>
      </c>
      <c r="B242" s="3" t="s">
        <v>1819</v>
      </c>
      <c r="C242" s="3" t="s">
        <v>1546</v>
      </c>
      <c r="D242" s="3" t="s">
        <v>1589</v>
      </c>
      <c r="E242" s="3" t="s">
        <v>1657</v>
      </c>
      <c r="F242" s="3" t="s">
        <v>1658</v>
      </c>
      <c r="G242" s="2" t="s">
        <v>1550</v>
      </c>
      <c r="H242" s="3" t="s">
        <v>1551</v>
      </c>
      <c r="I242" s="2">
        <v>71</v>
      </c>
      <c r="J242" s="2">
        <v>69</v>
      </c>
      <c r="K242" s="3" t="s">
        <v>1581</v>
      </c>
      <c r="L242" s="3" t="s">
        <v>1582</v>
      </c>
      <c r="M242" s="2">
        <v>15800</v>
      </c>
      <c r="N242" s="3" t="s">
        <v>1550</v>
      </c>
      <c r="O242" s="4">
        <v>54789</v>
      </c>
      <c r="P242" s="3" t="s">
        <v>1550</v>
      </c>
      <c r="Q242" s="4">
        <v>29403</v>
      </c>
      <c r="R242" s="3" t="s">
        <v>1551</v>
      </c>
    </row>
    <row r="243" spans="1:18" ht="25.5" hidden="1" x14ac:dyDescent="0.2">
      <c r="A243" s="2">
        <v>310</v>
      </c>
      <c r="B243" s="3" t="s">
        <v>1820</v>
      </c>
      <c r="C243" s="3" t="s">
        <v>1546</v>
      </c>
      <c r="D243" s="3" t="s">
        <v>1555</v>
      </c>
      <c r="E243" s="3" t="s">
        <v>1821</v>
      </c>
      <c r="F243" s="3" t="s">
        <v>1603</v>
      </c>
      <c r="G243" s="2" t="s">
        <v>1550</v>
      </c>
      <c r="H243" s="3" t="s">
        <v>1551</v>
      </c>
      <c r="I243" s="2">
        <v>3</v>
      </c>
      <c r="J243" s="2">
        <v>3</v>
      </c>
      <c r="K243" s="3" t="s">
        <v>1552</v>
      </c>
      <c r="L243" s="3" t="s">
        <v>1553</v>
      </c>
      <c r="M243" s="2">
        <v>0</v>
      </c>
      <c r="N243" s="3" t="s">
        <v>1550</v>
      </c>
      <c r="O243" s="4">
        <v>54789</v>
      </c>
      <c r="P243" s="3" t="s">
        <v>1550</v>
      </c>
      <c r="Q243" s="4">
        <v>32143</v>
      </c>
      <c r="R243" s="3" t="s">
        <v>1551</v>
      </c>
    </row>
    <row r="244" spans="1:18" ht="25.5" hidden="1" x14ac:dyDescent="0.2">
      <c r="A244" s="2">
        <v>311</v>
      </c>
      <c r="B244" s="3" t="s">
        <v>1822</v>
      </c>
      <c r="C244" s="3" t="s">
        <v>1546</v>
      </c>
      <c r="D244" s="3" t="s">
        <v>1555</v>
      </c>
      <c r="E244" s="3" t="s">
        <v>1823</v>
      </c>
      <c r="F244" s="3" t="s">
        <v>1681</v>
      </c>
      <c r="G244" s="2" t="s">
        <v>1550</v>
      </c>
      <c r="H244" s="3" t="s">
        <v>1551</v>
      </c>
      <c r="I244" s="2">
        <v>160</v>
      </c>
      <c r="J244" s="2">
        <v>160</v>
      </c>
      <c r="K244" s="3" t="s">
        <v>1577</v>
      </c>
      <c r="L244" s="3" t="s">
        <v>1639</v>
      </c>
      <c r="M244" s="2">
        <v>11011</v>
      </c>
      <c r="N244" s="3" t="s">
        <v>1550</v>
      </c>
      <c r="O244" s="4">
        <v>54789</v>
      </c>
      <c r="P244" s="3" t="s">
        <v>1550</v>
      </c>
      <c r="Q244" s="4">
        <v>24929</v>
      </c>
      <c r="R244" s="3" t="s">
        <v>1551</v>
      </c>
    </row>
    <row r="245" spans="1:18" ht="25.5" hidden="1" x14ac:dyDescent="0.2">
      <c r="A245" s="2">
        <v>313</v>
      </c>
      <c r="B245" s="3" t="s">
        <v>1824</v>
      </c>
      <c r="C245" s="3" t="s">
        <v>1546</v>
      </c>
      <c r="D245" s="3" t="s">
        <v>1547</v>
      </c>
      <c r="E245" s="3" t="s">
        <v>1825</v>
      </c>
      <c r="F245" s="3" t="s">
        <v>1549</v>
      </c>
      <c r="G245" s="2" t="s">
        <v>1550</v>
      </c>
      <c r="H245" s="3" t="s">
        <v>1551</v>
      </c>
      <c r="I245" s="2">
        <v>2.81</v>
      </c>
      <c r="J245" s="2">
        <v>2.81</v>
      </c>
      <c r="K245" s="3" t="s">
        <v>1552</v>
      </c>
      <c r="L245" s="3" t="s">
        <v>1553</v>
      </c>
      <c r="M245" s="2">
        <v>0</v>
      </c>
      <c r="N245" s="3" t="s">
        <v>1550</v>
      </c>
      <c r="O245" s="4">
        <v>54789</v>
      </c>
      <c r="P245" s="3" t="s">
        <v>1550</v>
      </c>
      <c r="Q245" s="4" t="s">
        <v>1550</v>
      </c>
      <c r="R245" s="3" t="s">
        <v>1551</v>
      </c>
    </row>
    <row r="246" spans="1:18" ht="25.5" hidden="1" x14ac:dyDescent="0.2">
      <c r="A246" s="2">
        <v>315</v>
      </c>
      <c r="B246" s="3" t="s">
        <v>1826</v>
      </c>
      <c r="C246" s="3" t="s">
        <v>1546</v>
      </c>
      <c r="D246" s="3" t="s">
        <v>1559</v>
      </c>
      <c r="E246" s="3" t="s">
        <v>1827</v>
      </c>
      <c r="F246" s="3" t="s">
        <v>1549</v>
      </c>
      <c r="G246" s="2" t="s">
        <v>1550</v>
      </c>
      <c r="H246" s="3" t="s">
        <v>1551</v>
      </c>
      <c r="I246" s="2">
        <v>3.2</v>
      </c>
      <c r="J246" s="2">
        <v>3.2</v>
      </c>
      <c r="K246" s="3" t="s">
        <v>1552</v>
      </c>
      <c r="L246" s="3" t="s">
        <v>1553</v>
      </c>
      <c r="M246" s="2">
        <v>0</v>
      </c>
      <c r="N246" s="3" t="s">
        <v>1550</v>
      </c>
      <c r="O246" s="4">
        <v>54789</v>
      </c>
      <c r="P246" s="3" t="s">
        <v>1550</v>
      </c>
      <c r="Q246" s="4" t="s">
        <v>1550</v>
      </c>
      <c r="R246" s="3" t="s">
        <v>1551</v>
      </c>
    </row>
    <row r="247" spans="1:18" ht="25.5" hidden="1" x14ac:dyDescent="0.2">
      <c r="A247" s="2">
        <v>316</v>
      </c>
      <c r="B247" s="3" t="s">
        <v>1828</v>
      </c>
      <c r="C247" s="3" t="s">
        <v>1546</v>
      </c>
      <c r="D247" s="3" t="s">
        <v>1559</v>
      </c>
      <c r="E247" s="3" t="s">
        <v>1827</v>
      </c>
      <c r="F247" s="3" t="s">
        <v>1549</v>
      </c>
      <c r="G247" s="2" t="s">
        <v>1550</v>
      </c>
      <c r="H247" s="3" t="s">
        <v>1551</v>
      </c>
      <c r="I247" s="2">
        <v>47</v>
      </c>
      <c r="J247" s="2">
        <v>47</v>
      </c>
      <c r="K247" s="3" t="s">
        <v>1552</v>
      </c>
      <c r="L247" s="3" t="s">
        <v>1582</v>
      </c>
      <c r="M247" s="2">
        <v>9387</v>
      </c>
      <c r="N247" s="3" t="s">
        <v>1550</v>
      </c>
      <c r="O247" s="4">
        <v>54789</v>
      </c>
      <c r="P247" s="3" t="s">
        <v>1550</v>
      </c>
      <c r="Q247" s="4" t="s">
        <v>1550</v>
      </c>
      <c r="R247" s="3" t="s">
        <v>1551</v>
      </c>
    </row>
    <row r="248" spans="1:18" ht="25.5" hidden="1" x14ac:dyDescent="0.2">
      <c r="A248" s="2">
        <v>317</v>
      </c>
      <c r="B248" s="3" t="s">
        <v>1829</v>
      </c>
      <c r="C248" s="3" t="s">
        <v>1546</v>
      </c>
      <c r="D248" s="3" t="s">
        <v>1589</v>
      </c>
      <c r="E248" s="3" t="s">
        <v>1590</v>
      </c>
      <c r="F248" s="3" t="s">
        <v>1591</v>
      </c>
      <c r="G248" s="2" t="s">
        <v>1550</v>
      </c>
      <c r="H248" s="3" t="s">
        <v>1551</v>
      </c>
      <c r="I248" s="2">
        <v>365</v>
      </c>
      <c r="J248" s="2">
        <v>365</v>
      </c>
      <c r="K248" s="3" t="s">
        <v>1577</v>
      </c>
      <c r="L248" s="3" t="s">
        <v>1578</v>
      </c>
      <c r="M248" s="2">
        <v>10214</v>
      </c>
      <c r="N248" s="3" t="s">
        <v>1550</v>
      </c>
      <c r="O248" s="4">
        <v>54789</v>
      </c>
      <c r="P248" s="3" t="s">
        <v>1550</v>
      </c>
      <c r="Q248" s="4">
        <v>29190</v>
      </c>
      <c r="R248" s="3" t="s">
        <v>1551</v>
      </c>
    </row>
    <row r="249" spans="1:18" ht="25.5" hidden="1" x14ac:dyDescent="0.2">
      <c r="A249" s="2">
        <v>317</v>
      </c>
      <c r="B249" s="3" t="s">
        <v>1829</v>
      </c>
      <c r="C249" s="3" t="s">
        <v>1546</v>
      </c>
      <c r="D249" s="3" t="s">
        <v>1589</v>
      </c>
      <c r="E249" s="3" t="s">
        <v>1590</v>
      </c>
      <c r="F249" s="3" t="s">
        <v>1591</v>
      </c>
      <c r="G249" s="2" t="s">
        <v>1550</v>
      </c>
      <c r="H249" s="3" t="s">
        <v>1551</v>
      </c>
      <c r="I249" s="2">
        <v>365</v>
      </c>
      <c r="J249" s="2">
        <v>365</v>
      </c>
      <c r="K249" s="3" t="s">
        <v>1577</v>
      </c>
      <c r="L249" s="3" t="s">
        <v>1578</v>
      </c>
      <c r="M249" s="2">
        <v>10214</v>
      </c>
      <c r="N249" s="3" t="s">
        <v>1550</v>
      </c>
      <c r="O249" s="4">
        <v>54789</v>
      </c>
      <c r="P249" s="3" t="s">
        <v>1550</v>
      </c>
      <c r="Q249" s="4">
        <v>29495</v>
      </c>
      <c r="R249" s="3" t="s">
        <v>1551</v>
      </c>
    </row>
    <row r="250" spans="1:18" ht="25.5" hidden="1" x14ac:dyDescent="0.2">
      <c r="A250" s="2">
        <v>318</v>
      </c>
      <c r="B250" s="3" t="s">
        <v>1830</v>
      </c>
      <c r="C250" s="3" t="s">
        <v>1546</v>
      </c>
      <c r="D250" s="3" t="s">
        <v>1555</v>
      </c>
      <c r="E250" s="3" t="s">
        <v>1548</v>
      </c>
      <c r="F250" s="3" t="s">
        <v>1629</v>
      </c>
      <c r="G250" s="2" t="s">
        <v>1550</v>
      </c>
      <c r="H250" s="3" t="s">
        <v>1551</v>
      </c>
      <c r="I250" s="2">
        <v>15</v>
      </c>
      <c r="J250" s="2">
        <v>15</v>
      </c>
      <c r="K250" s="3" t="s">
        <v>1552</v>
      </c>
      <c r="L250" s="3" t="s">
        <v>1553</v>
      </c>
      <c r="M250" s="2">
        <v>0</v>
      </c>
      <c r="N250" s="3" t="s">
        <v>1550</v>
      </c>
      <c r="O250" s="4">
        <v>54789</v>
      </c>
      <c r="P250" s="3" t="s">
        <v>1550</v>
      </c>
      <c r="Q250" s="4">
        <v>32143</v>
      </c>
      <c r="R250" s="3" t="s">
        <v>1551</v>
      </c>
    </row>
    <row r="251" spans="1:18" ht="12.75" hidden="1" x14ac:dyDescent="0.2">
      <c r="A251" s="2">
        <v>1000</v>
      </c>
      <c r="B251" s="3" t="s">
        <v>1831</v>
      </c>
      <c r="C251" s="3" t="s">
        <v>1550</v>
      </c>
      <c r="D251" s="3" t="s">
        <v>1553</v>
      </c>
      <c r="E251" s="3" t="s">
        <v>1550</v>
      </c>
      <c r="F251" s="3" t="s">
        <v>1550</v>
      </c>
      <c r="G251" s="2" t="s">
        <v>1550</v>
      </c>
      <c r="H251" s="3" t="s">
        <v>1553</v>
      </c>
      <c r="I251" s="2">
        <v>0</v>
      </c>
      <c r="J251" s="2">
        <v>0</v>
      </c>
      <c r="K251" s="3" t="s">
        <v>1553</v>
      </c>
      <c r="L251" s="3" t="s">
        <v>1550</v>
      </c>
      <c r="M251" s="2" t="s">
        <v>1550</v>
      </c>
      <c r="N251" s="3" t="s">
        <v>1550</v>
      </c>
      <c r="O251" s="4" t="s">
        <v>1550</v>
      </c>
      <c r="P251" s="3" t="s">
        <v>1550</v>
      </c>
      <c r="Q251" s="4" t="s">
        <v>1550</v>
      </c>
      <c r="R251" s="3" t="s">
        <v>1553</v>
      </c>
    </row>
    <row r="252" spans="1:18" ht="25.5" hidden="1" x14ac:dyDescent="0.2">
      <c r="A252" s="2">
        <v>323</v>
      </c>
      <c r="B252" s="3" t="s">
        <v>1832</v>
      </c>
      <c r="C252" s="3" t="s">
        <v>1546</v>
      </c>
      <c r="D252" s="3" t="s">
        <v>1559</v>
      </c>
      <c r="E252" s="3" t="s">
        <v>1833</v>
      </c>
      <c r="F252" s="3" t="s">
        <v>1549</v>
      </c>
      <c r="G252" s="2" t="s">
        <v>1550</v>
      </c>
      <c r="H252" s="3" t="s">
        <v>1551</v>
      </c>
      <c r="I252" s="2">
        <v>30</v>
      </c>
      <c r="J252" s="2">
        <v>30</v>
      </c>
      <c r="K252" s="3" t="s">
        <v>1552</v>
      </c>
      <c r="L252" s="3" t="s">
        <v>1574</v>
      </c>
      <c r="M252" s="2">
        <v>0</v>
      </c>
      <c r="N252" s="3" t="s">
        <v>1550</v>
      </c>
      <c r="O252" s="4">
        <v>54789</v>
      </c>
      <c r="P252" s="3" t="s">
        <v>1550</v>
      </c>
      <c r="Q252" s="4" t="s">
        <v>1550</v>
      </c>
      <c r="R252" s="3" t="s">
        <v>1551</v>
      </c>
    </row>
    <row r="253" spans="1:18" ht="25.5" hidden="1" x14ac:dyDescent="0.2">
      <c r="A253" s="2">
        <v>323</v>
      </c>
      <c r="B253" s="3" t="s">
        <v>1832</v>
      </c>
      <c r="C253" s="3" t="s">
        <v>1546</v>
      </c>
      <c r="D253" s="3" t="s">
        <v>1559</v>
      </c>
      <c r="E253" s="3" t="s">
        <v>1833</v>
      </c>
      <c r="F253" s="3" t="s">
        <v>1549</v>
      </c>
      <c r="G253" s="2" t="s">
        <v>1550</v>
      </c>
      <c r="H253" s="3" t="s">
        <v>1551</v>
      </c>
      <c r="I253" s="2">
        <v>30</v>
      </c>
      <c r="J253" s="2">
        <v>30</v>
      </c>
      <c r="K253" s="3" t="s">
        <v>1552</v>
      </c>
      <c r="L253" s="3" t="s">
        <v>1574</v>
      </c>
      <c r="M253" s="2">
        <v>0</v>
      </c>
      <c r="N253" s="3" t="s">
        <v>1550</v>
      </c>
      <c r="O253" s="4">
        <v>54789</v>
      </c>
      <c r="P253" s="3" t="s">
        <v>1550</v>
      </c>
      <c r="Q253" s="4" t="s">
        <v>1550</v>
      </c>
      <c r="R253" s="3" t="s">
        <v>1551</v>
      </c>
    </row>
    <row r="254" spans="1:18" ht="25.5" hidden="1" x14ac:dyDescent="0.2">
      <c r="A254" s="2">
        <v>323</v>
      </c>
      <c r="B254" s="3" t="s">
        <v>1832</v>
      </c>
      <c r="C254" s="3" t="s">
        <v>1546</v>
      </c>
      <c r="D254" s="3" t="s">
        <v>1559</v>
      </c>
      <c r="E254" s="3" t="s">
        <v>1833</v>
      </c>
      <c r="F254" s="3" t="s">
        <v>1549</v>
      </c>
      <c r="G254" s="2" t="s">
        <v>1550</v>
      </c>
      <c r="H254" s="3" t="s">
        <v>1551</v>
      </c>
      <c r="I254" s="2">
        <v>30</v>
      </c>
      <c r="J254" s="2">
        <v>30</v>
      </c>
      <c r="K254" s="3" t="s">
        <v>1552</v>
      </c>
      <c r="L254" s="3" t="s">
        <v>1574</v>
      </c>
      <c r="M254" s="2">
        <v>0</v>
      </c>
      <c r="N254" s="3" t="s">
        <v>1550</v>
      </c>
      <c r="O254" s="4">
        <v>54789</v>
      </c>
      <c r="P254" s="3" t="s">
        <v>1550</v>
      </c>
      <c r="Q254" s="4" t="s">
        <v>1550</v>
      </c>
      <c r="R254" s="3" t="s">
        <v>1551</v>
      </c>
    </row>
    <row r="255" spans="1:18" ht="25.5" hidden="1" x14ac:dyDescent="0.2">
      <c r="A255" s="2">
        <v>324</v>
      </c>
      <c r="B255" s="3" t="s">
        <v>1834</v>
      </c>
      <c r="C255" s="3" t="s">
        <v>1546</v>
      </c>
      <c r="D255" s="3" t="s">
        <v>1559</v>
      </c>
      <c r="E255" s="3" t="s">
        <v>1833</v>
      </c>
      <c r="F255" s="3" t="s">
        <v>1549</v>
      </c>
      <c r="G255" s="2" t="s">
        <v>1550</v>
      </c>
      <c r="H255" s="3" t="s">
        <v>1551</v>
      </c>
      <c r="I255" s="2">
        <v>30.73</v>
      </c>
      <c r="J255" s="2">
        <v>30.73</v>
      </c>
      <c r="K255" s="3" t="s">
        <v>1552</v>
      </c>
      <c r="L255" s="3" t="s">
        <v>1574</v>
      </c>
      <c r="M255" s="2">
        <v>0</v>
      </c>
      <c r="N255" s="3" t="s">
        <v>1550</v>
      </c>
      <c r="O255" s="4">
        <v>54789</v>
      </c>
      <c r="P255" s="3" t="s">
        <v>1550</v>
      </c>
      <c r="Q255" s="4" t="s">
        <v>1550</v>
      </c>
      <c r="R255" s="3" t="s">
        <v>1551</v>
      </c>
    </row>
    <row r="256" spans="1:18" ht="25.5" hidden="1" x14ac:dyDescent="0.2">
      <c r="A256" s="2">
        <v>324</v>
      </c>
      <c r="B256" s="3" t="s">
        <v>1834</v>
      </c>
      <c r="C256" s="3" t="s">
        <v>1546</v>
      </c>
      <c r="D256" s="3" t="s">
        <v>1559</v>
      </c>
      <c r="E256" s="3" t="s">
        <v>1833</v>
      </c>
      <c r="F256" s="3" t="s">
        <v>1549</v>
      </c>
      <c r="G256" s="2" t="s">
        <v>1550</v>
      </c>
      <c r="H256" s="3" t="s">
        <v>1551</v>
      </c>
      <c r="I256" s="2">
        <v>30.73</v>
      </c>
      <c r="J256" s="2">
        <v>30.73</v>
      </c>
      <c r="K256" s="3" t="s">
        <v>1552</v>
      </c>
      <c r="L256" s="3" t="s">
        <v>1574</v>
      </c>
      <c r="M256" s="2">
        <v>0</v>
      </c>
      <c r="N256" s="3" t="s">
        <v>1550</v>
      </c>
      <c r="O256" s="4">
        <v>54789</v>
      </c>
      <c r="P256" s="3" t="s">
        <v>1550</v>
      </c>
      <c r="Q256" s="4" t="s">
        <v>1550</v>
      </c>
      <c r="R256" s="3" t="s">
        <v>1551</v>
      </c>
    </row>
    <row r="257" spans="1:18" ht="25.5" hidden="1" x14ac:dyDescent="0.2">
      <c r="A257" s="2">
        <v>324</v>
      </c>
      <c r="B257" s="3" t="s">
        <v>1834</v>
      </c>
      <c r="C257" s="3" t="s">
        <v>1546</v>
      </c>
      <c r="D257" s="3" t="s">
        <v>1559</v>
      </c>
      <c r="E257" s="3" t="s">
        <v>1833</v>
      </c>
      <c r="F257" s="3" t="s">
        <v>1549</v>
      </c>
      <c r="G257" s="2" t="s">
        <v>1550</v>
      </c>
      <c r="H257" s="3" t="s">
        <v>1551</v>
      </c>
      <c r="I257" s="2">
        <v>30.73</v>
      </c>
      <c r="J257" s="2">
        <v>30.73</v>
      </c>
      <c r="K257" s="3" t="s">
        <v>1552</v>
      </c>
      <c r="L257" s="3" t="s">
        <v>1574</v>
      </c>
      <c r="M257" s="2">
        <v>0</v>
      </c>
      <c r="N257" s="3" t="s">
        <v>1550</v>
      </c>
      <c r="O257" s="4">
        <v>54789</v>
      </c>
      <c r="P257" s="3" t="s">
        <v>1550</v>
      </c>
      <c r="Q257" s="4" t="s">
        <v>1550</v>
      </c>
      <c r="R257" s="3" t="s">
        <v>1551</v>
      </c>
    </row>
    <row r="258" spans="1:18" ht="25.5" hidden="1" x14ac:dyDescent="0.2">
      <c r="A258" s="2">
        <v>325</v>
      </c>
      <c r="B258" s="3" t="s">
        <v>1835</v>
      </c>
      <c r="C258" s="3" t="s">
        <v>1546</v>
      </c>
      <c r="D258" s="3" t="s">
        <v>1559</v>
      </c>
      <c r="E258" s="3" t="s">
        <v>1833</v>
      </c>
      <c r="F258" s="3" t="s">
        <v>1549</v>
      </c>
      <c r="G258" s="2" t="s">
        <v>1550</v>
      </c>
      <c r="H258" s="3" t="s">
        <v>1551</v>
      </c>
      <c r="I258" s="2">
        <v>30</v>
      </c>
      <c r="J258" s="2">
        <v>30</v>
      </c>
      <c r="K258" s="3" t="s">
        <v>1552</v>
      </c>
      <c r="L258" s="3" t="s">
        <v>1574</v>
      </c>
      <c r="M258" s="2">
        <v>0</v>
      </c>
      <c r="N258" s="3" t="s">
        <v>1550</v>
      </c>
      <c r="O258" s="4">
        <v>54789</v>
      </c>
      <c r="P258" s="3" t="s">
        <v>1550</v>
      </c>
      <c r="Q258" s="4" t="s">
        <v>1550</v>
      </c>
      <c r="R258" s="3" t="s">
        <v>1551</v>
      </c>
    </row>
    <row r="259" spans="1:18" ht="25.5" hidden="1" x14ac:dyDescent="0.2">
      <c r="A259" s="2">
        <v>325</v>
      </c>
      <c r="B259" s="3" t="s">
        <v>1835</v>
      </c>
      <c r="C259" s="3" t="s">
        <v>1546</v>
      </c>
      <c r="D259" s="3" t="s">
        <v>1559</v>
      </c>
      <c r="E259" s="3" t="s">
        <v>1833</v>
      </c>
      <c r="F259" s="3" t="s">
        <v>1549</v>
      </c>
      <c r="G259" s="2" t="s">
        <v>1550</v>
      </c>
      <c r="H259" s="3" t="s">
        <v>1551</v>
      </c>
      <c r="I259" s="2">
        <v>30</v>
      </c>
      <c r="J259" s="2">
        <v>30</v>
      </c>
      <c r="K259" s="3" t="s">
        <v>1552</v>
      </c>
      <c r="L259" s="3" t="s">
        <v>1574</v>
      </c>
      <c r="M259" s="2">
        <v>0</v>
      </c>
      <c r="N259" s="3" t="s">
        <v>1550</v>
      </c>
      <c r="O259" s="4">
        <v>54789</v>
      </c>
      <c r="P259" s="3" t="s">
        <v>1550</v>
      </c>
      <c r="Q259" s="4" t="s">
        <v>1550</v>
      </c>
      <c r="R259" s="3" t="s">
        <v>1551</v>
      </c>
    </row>
    <row r="260" spans="1:18" ht="25.5" hidden="1" x14ac:dyDescent="0.2">
      <c r="A260" s="2">
        <v>325</v>
      </c>
      <c r="B260" s="3" t="s">
        <v>1835</v>
      </c>
      <c r="C260" s="3" t="s">
        <v>1546</v>
      </c>
      <c r="D260" s="3" t="s">
        <v>1559</v>
      </c>
      <c r="E260" s="3" t="s">
        <v>1833</v>
      </c>
      <c r="F260" s="3" t="s">
        <v>1549</v>
      </c>
      <c r="G260" s="2" t="s">
        <v>1550</v>
      </c>
      <c r="H260" s="3" t="s">
        <v>1551</v>
      </c>
      <c r="I260" s="2">
        <v>30</v>
      </c>
      <c r="J260" s="2">
        <v>30</v>
      </c>
      <c r="K260" s="3" t="s">
        <v>1552</v>
      </c>
      <c r="L260" s="3" t="s">
        <v>1574</v>
      </c>
      <c r="M260" s="2">
        <v>0</v>
      </c>
      <c r="N260" s="3" t="s">
        <v>1550</v>
      </c>
      <c r="O260" s="4">
        <v>54789</v>
      </c>
      <c r="P260" s="3" t="s">
        <v>1550</v>
      </c>
      <c r="Q260" s="4" t="s">
        <v>1550</v>
      </c>
      <c r="R260" s="3" t="s">
        <v>1551</v>
      </c>
    </row>
    <row r="261" spans="1:18" ht="25.5" hidden="1" x14ac:dyDescent="0.2">
      <c r="A261" s="2">
        <v>328</v>
      </c>
      <c r="B261" s="3" t="s">
        <v>1836</v>
      </c>
      <c r="C261" s="3" t="s">
        <v>1546</v>
      </c>
      <c r="D261" s="3" t="s">
        <v>1566</v>
      </c>
      <c r="E261" s="3" t="s">
        <v>1548</v>
      </c>
      <c r="F261" s="3" t="s">
        <v>1567</v>
      </c>
      <c r="G261" s="2" t="s">
        <v>1550</v>
      </c>
      <c r="H261" s="3" t="s">
        <v>1551</v>
      </c>
      <c r="I261" s="2">
        <v>0.53</v>
      </c>
      <c r="J261" s="2">
        <v>0.55000000000000004</v>
      </c>
      <c r="K261" s="3" t="s">
        <v>1552</v>
      </c>
      <c r="L261" s="3" t="s">
        <v>1837</v>
      </c>
      <c r="M261" s="2">
        <v>0</v>
      </c>
      <c r="N261" s="3" t="s">
        <v>1550</v>
      </c>
      <c r="O261" s="4">
        <v>54789</v>
      </c>
      <c r="P261" s="3" t="s">
        <v>1550</v>
      </c>
      <c r="Q261" s="4">
        <v>31413</v>
      </c>
      <c r="R261" s="3" t="s">
        <v>1551</v>
      </c>
    </row>
    <row r="262" spans="1:18" ht="25.5" hidden="1" x14ac:dyDescent="0.2">
      <c r="A262" s="2">
        <v>331</v>
      </c>
      <c r="B262" s="3" t="s">
        <v>1838</v>
      </c>
      <c r="C262" s="3" t="s">
        <v>1546</v>
      </c>
      <c r="D262" s="3" t="s">
        <v>1547</v>
      </c>
      <c r="E262" s="3" t="s">
        <v>1839</v>
      </c>
      <c r="F262" s="3" t="s">
        <v>1549</v>
      </c>
      <c r="G262" s="2" t="s">
        <v>1550</v>
      </c>
      <c r="H262" s="3" t="s">
        <v>1551</v>
      </c>
      <c r="I262" s="2">
        <v>5</v>
      </c>
      <c r="J262" s="2">
        <v>5</v>
      </c>
      <c r="K262" s="3" t="s">
        <v>1552</v>
      </c>
      <c r="L262" s="3" t="s">
        <v>1553</v>
      </c>
      <c r="M262" s="2">
        <v>0</v>
      </c>
      <c r="N262" s="3" t="s">
        <v>1550</v>
      </c>
      <c r="O262" s="4">
        <v>54789</v>
      </c>
      <c r="P262" s="3" t="s">
        <v>1550</v>
      </c>
      <c r="Q262" s="4" t="s">
        <v>1550</v>
      </c>
      <c r="R262" s="3" t="s">
        <v>1551</v>
      </c>
    </row>
    <row r="263" spans="1:18" ht="25.5" hidden="1" x14ac:dyDescent="0.2">
      <c r="A263" s="2">
        <v>333</v>
      </c>
      <c r="B263" s="3" t="s">
        <v>1840</v>
      </c>
      <c r="C263" s="3" t="s">
        <v>1546</v>
      </c>
      <c r="D263" s="3" t="s">
        <v>1555</v>
      </c>
      <c r="E263" s="3" t="s">
        <v>1840</v>
      </c>
      <c r="F263" s="3" t="s">
        <v>1629</v>
      </c>
      <c r="G263" s="2" t="s">
        <v>1550</v>
      </c>
      <c r="H263" s="3" t="s">
        <v>1551</v>
      </c>
      <c r="I263" s="2">
        <v>1.73</v>
      </c>
      <c r="J263" s="2">
        <v>1.73</v>
      </c>
      <c r="K263" s="3" t="s">
        <v>1552</v>
      </c>
      <c r="L263" s="3" t="s">
        <v>1553</v>
      </c>
      <c r="M263" s="2">
        <v>0</v>
      </c>
      <c r="N263" s="3" t="s">
        <v>1550</v>
      </c>
      <c r="O263" s="4">
        <v>54789</v>
      </c>
      <c r="P263" s="3" t="s">
        <v>1550</v>
      </c>
      <c r="Q263" s="4">
        <v>32143</v>
      </c>
      <c r="R263" s="3" t="s">
        <v>1551</v>
      </c>
    </row>
    <row r="264" spans="1:18" ht="25.5" hidden="1" x14ac:dyDescent="0.2">
      <c r="A264" s="2">
        <v>335</v>
      </c>
      <c r="B264" s="3" t="s">
        <v>1841</v>
      </c>
      <c r="C264" s="3" t="s">
        <v>1546</v>
      </c>
      <c r="D264" s="3" t="s">
        <v>1559</v>
      </c>
      <c r="E264" s="3" t="s">
        <v>1842</v>
      </c>
      <c r="F264" s="3" t="s">
        <v>1549</v>
      </c>
      <c r="G264" s="2" t="s">
        <v>1550</v>
      </c>
      <c r="H264" s="3" t="s">
        <v>1551</v>
      </c>
      <c r="I264" s="2">
        <v>20</v>
      </c>
      <c r="J264" s="2">
        <v>20</v>
      </c>
      <c r="K264" s="3" t="s">
        <v>1552</v>
      </c>
      <c r="L264" s="3" t="s">
        <v>1568</v>
      </c>
      <c r="M264" s="2">
        <v>0</v>
      </c>
      <c r="N264" s="3" t="s">
        <v>1550</v>
      </c>
      <c r="O264" s="4">
        <v>54789</v>
      </c>
      <c r="P264" s="3" t="s">
        <v>1550</v>
      </c>
      <c r="Q264" s="4" t="s">
        <v>1550</v>
      </c>
      <c r="R264" s="3" t="s">
        <v>1551</v>
      </c>
    </row>
    <row r="265" spans="1:18" ht="25.5" hidden="1" x14ac:dyDescent="0.2">
      <c r="A265" s="2">
        <v>337</v>
      </c>
      <c r="B265" s="3" t="s">
        <v>1843</v>
      </c>
      <c r="C265" s="3" t="s">
        <v>1546</v>
      </c>
      <c r="D265" s="3" t="s">
        <v>1555</v>
      </c>
      <c r="E265" s="3" t="s">
        <v>1700</v>
      </c>
      <c r="F265" s="3" t="s">
        <v>1603</v>
      </c>
      <c r="G265" s="2" t="s">
        <v>1550</v>
      </c>
      <c r="H265" s="3" t="s">
        <v>1551</v>
      </c>
      <c r="I265" s="2">
        <v>163</v>
      </c>
      <c r="J265" s="2">
        <v>138</v>
      </c>
      <c r="K265" s="3" t="s">
        <v>1581</v>
      </c>
      <c r="L265" s="3" t="s">
        <v>1582</v>
      </c>
      <c r="M265" s="2">
        <v>10917</v>
      </c>
      <c r="N265" s="3" t="s">
        <v>1550</v>
      </c>
      <c r="O265" s="4">
        <v>54789</v>
      </c>
      <c r="P265" s="3" t="s">
        <v>1550</v>
      </c>
      <c r="Q265" s="4" t="s">
        <v>1550</v>
      </c>
      <c r="R265" s="3" t="s">
        <v>1551</v>
      </c>
    </row>
    <row r="266" spans="1:18" ht="25.5" hidden="1" x14ac:dyDescent="0.2">
      <c r="A266" s="2">
        <v>337</v>
      </c>
      <c r="B266" s="3" t="s">
        <v>1843</v>
      </c>
      <c r="C266" s="3" t="s">
        <v>1546</v>
      </c>
      <c r="D266" s="3" t="s">
        <v>1555</v>
      </c>
      <c r="E266" s="3" t="s">
        <v>1700</v>
      </c>
      <c r="F266" s="3" t="s">
        <v>1603</v>
      </c>
      <c r="G266" s="2" t="s">
        <v>1550</v>
      </c>
      <c r="H266" s="3" t="s">
        <v>1551</v>
      </c>
      <c r="I266" s="2">
        <v>241</v>
      </c>
      <c r="J266" s="2">
        <v>218</v>
      </c>
      <c r="K266" s="3" t="s">
        <v>1581</v>
      </c>
      <c r="L266" s="3" t="s">
        <v>1625</v>
      </c>
      <c r="M266" s="2">
        <v>0</v>
      </c>
      <c r="N266" s="3" t="s">
        <v>1550</v>
      </c>
      <c r="O266" s="4">
        <v>54789</v>
      </c>
      <c r="P266" s="3" t="s">
        <v>1550</v>
      </c>
      <c r="Q266" s="4">
        <v>35004</v>
      </c>
      <c r="R266" s="3" t="s">
        <v>1551</v>
      </c>
    </row>
    <row r="267" spans="1:18" ht="25.5" hidden="1" x14ac:dyDescent="0.2">
      <c r="A267" s="2">
        <v>338</v>
      </c>
      <c r="B267" s="3" t="s">
        <v>1844</v>
      </c>
      <c r="C267" s="3" t="s">
        <v>1546</v>
      </c>
      <c r="D267" s="3" t="s">
        <v>1566</v>
      </c>
      <c r="E267" s="3" t="s">
        <v>1844</v>
      </c>
      <c r="F267" s="3" t="s">
        <v>1567</v>
      </c>
      <c r="G267" s="2" t="s">
        <v>1550</v>
      </c>
      <c r="H267" s="3" t="s">
        <v>1551</v>
      </c>
      <c r="I267" s="2">
        <v>428</v>
      </c>
      <c r="J267" s="2">
        <v>428</v>
      </c>
      <c r="K267" s="3" t="s">
        <v>1577</v>
      </c>
      <c r="L267" s="3" t="s">
        <v>1578</v>
      </c>
      <c r="M267" s="2">
        <v>10644</v>
      </c>
      <c r="N267" s="3" t="s">
        <v>1550</v>
      </c>
      <c r="O267" s="4">
        <v>54789</v>
      </c>
      <c r="P267" s="3" t="s">
        <v>1550</v>
      </c>
      <c r="Q267" s="4">
        <v>29403</v>
      </c>
      <c r="R267" s="3" t="s">
        <v>1551</v>
      </c>
    </row>
    <row r="268" spans="1:18" ht="25.5" hidden="1" x14ac:dyDescent="0.2">
      <c r="A268" s="2">
        <v>338</v>
      </c>
      <c r="B268" s="3" t="s">
        <v>1844</v>
      </c>
      <c r="C268" s="3" t="s">
        <v>1546</v>
      </c>
      <c r="D268" s="3" t="s">
        <v>1566</v>
      </c>
      <c r="E268" s="3" t="s">
        <v>1844</v>
      </c>
      <c r="F268" s="3" t="s">
        <v>1567</v>
      </c>
      <c r="G268" s="2" t="s">
        <v>1550</v>
      </c>
      <c r="H268" s="3" t="s">
        <v>1551</v>
      </c>
      <c r="I268" s="2">
        <v>408</v>
      </c>
      <c r="J268" s="2">
        <v>408</v>
      </c>
      <c r="K268" s="3" t="s">
        <v>1577</v>
      </c>
      <c r="L268" s="3" t="s">
        <v>1578</v>
      </c>
      <c r="M268" s="2">
        <v>10612</v>
      </c>
      <c r="N268" s="3" t="s">
        <v>1550</v>
      </c>
      <c r="O268" s="4">
        <v>54789</v>
      </c>
      <c r="P268" s="3" t="s">
        <v>1550</v>
      </c>
      <c r="Q268" s="4">
        <v>30956</v>
      </c>
      <c r="R268" s="3" t="s">
        <v>1551</v>
      </c>
    </row>
    <row r="269" spans="1:18" ht="25.5" hidden="1" x14ac:dyDescent="0.2">
      <c r="A269" s="2">
        <v>338</v>
      </c>
      <c r="B269" s="3" t="s">
        <v>1844</v>
      </c>
      <c r="C269" s="3" t="s">
        <v>1546</v>
      </c>
      <c r="D269" s="3" t="s">
        <v>1566</v>
      </c>
      <c r="E269" s="3" t="s">
        <v>1844</v>
      </c>
      <c r="F269" s="3" t="s">
        <v>1567</v>
      </c>
      <c r="G269" s="2" t="s">
        <v>1550</v>
      </c>
      <c r="H269" s="3" t="s">
        <v>1551</v>
      </c>
      <c r="I269" s="2">
        <v>428</v>
      </c>
      <c r="J269" s="2">
        <v>428</v>
      </c>
      <c r="K269" s="3" t="s">
        <v>1577</v>
      </c>
      <c r="L269" s="3" t="s">
        <v>1578</v>
      </c>
      <c r="M269" s="2">
        <v>10644</v>
      </c>
      <c r="N269" s="3" t="s">
        <v>1550</v>
      </c>
      <c r="O269" s="4">
        <v>54789</v>
      </c>
      <c r="P269" s="3" t="s">
        <v>1550</v>
      </c>
      <c r="Q269" s="4">
        <v>29221</v>
      </c>
      <c r="R269" s="3" t="s">
        <v>1551</v>
      </c>
    </row>
    <row r="270" spans="1:18" ht="38.25" hidden="1" x14ac:dyDescent="0.2">
      <c r="A270" s="2">
        <v>342</v>
      </c>
      <c r="B270" s="3" t="s">
        <v>1845</v>
      </c>
      <c r="C270" s="3" t="s">
        <v>1546</v>
      </c>
      <c r="D270" s="3" t="s">
        <v>1547</v>
      </c>
      <c r="E270" s="3" t="s">
        <v>1548</v>
      </c>
      <c r="F270" s="3" t="s">
        <v>1549</v>
      </c>
      <c r="G270" s="2" t="s">
        <v>1550</v>
      </c>
      <c r="H270" s="3" t="s">
        <v>1551</v>
      </c>
      <c r="I270" s="2">
        <v>240</v>
      </c>
      <c r="J270" s="2">
        <v>240</v>
      </c>
      <c r="K270" s="3" t="s">
        <v>1581</v>
      </c>
      <c r="L270" s="3" t="s">
        <v>1582</v>
      </c>
      <c r="M270" s="2">
        <v>9192</v>
      </c>
      <c r="N270" s="3" t="s">
        <v>1846</v>
      </c>
      <c r="O270" s="4">
        <v>54789</v>
      </c>
      <c r="P270" s="3" t="s">
        <v>1846</v>
      </c>
      <c r="Q270" s="4" t="s">
        <v>1550</v>
      </c>
      <c r="R270" s="3" t="s">
        <v>1551</v>
      </c>
    </row>
    <row r="271" spans="1:18" ht="25.5" hidden="1" x14ac:dyDescent="0.2">
      <c r="A271" s="2">
        <v>345</v>
      </c>
      <c r="B271" s="3" t="s">
        <v>1847</v>
      </c>
      <c r="C271" s="3" t="s">
        <v>1546</v>
      </c>
      <c r="D271" s="3" t="s">
        <v>1555</v>
      </c>
      <c r="E271" s="3" t="s">
        <v>1548</v>
      </c>
      <c r="F271" s="3" t="s">
        <v>1629</v>
      </c>
      <c r="G271" s="2" t="s">
        <v>1550</v>
      </c>
      <c r="H271" s="3" t="s">
        <v>1551</v>
      </c>
      <c r="I271" s="2">
        <v>2.75</v>
      </c>
      <c r="J271" s="2">
        <v>2.75</v>
      </c>
      <c r="K271" s="3" t="s">
        <v>1599</v>
      </c>
      <c r="L271" s="3" t="s">
        <v>1600</v>
      </c>
      <c r="M271" s="2">
        <v>12000</v>
      </c>
      <c r="N271" s="3" t="s">
        <v>1550</v>
      </c>
      <c r="O271" s="4">
        <v>54789</v>
      </c>
      <c r="P271" s="3" t="s">
        <v>1550</v>
      </c>
      <c r="Q271" s="4">
        <v>25538</v>
      </c>
      <c r="R271" s="3" t="s">
        <v>1551</v>
      </c>
    </row>
    <row r="272" spans="1:18" ht="38.25" hidden="1" x14ac:dyDescent="0.2">
      <c r="A272" s="2">
        <v>347</v>
      </c>
      <c r="B272" s="3" t="s">
        <v>1848</v>
      </c>
      <c r="C272" s="3" t="s">
        <v>1546</v>
      </c>
      <c r="D272" s="3" t="s">
        <v>1559</v>
      </c>
      <c r="E272" s="3" t="s">
        <v>1564</v>
      </c>
      <c r="F272" s="3" t="s">
        <v>1549</v>
      </c>
      <c r="G272" s="2" t="s">
        <v>1550</v>
      </c>
      <c r="H272" s="3" t="s">
        <v>1551</v>
      </c>
      <c r="I272" s="2">
        <v>4</v>
      </c>
      <c r="J272" s="2">
        <v>4</v>
      </c>
      <c r="K272" s="3" t="s">
        <v>1581</v>
      </c>
      <c r="L272" s="3" t="s">
        <v>1581</v>
      </c>
      <c r="M272" s="2">
        <v>16277</v>
      </c>
      <c r="N272" s="3" t="s">
        <v>1550</v>
      </c>
      <c r="O272" s="4">
        <v>54789</v>
      </c>
      <c r="P272" s="3" t="s">
        <v>1550</v>
      </c>
      <c r="Q272" s="4" t="s">
        <v>1550</v>
      </c>
      <c r="R272" s="3" t="s">
        <v>1551</v>
      </c>
    </row>
    <row r="273" spans="1:18" ht="25.5" hidden="1" x14ac:dyDescent="0.2">
      <c r="A273" s="2">
        <v>349</v>
      </c>
      <c r="B273" s="3" t="s">
        <v>1849</v>
      </c>
      <c r="C273" s="3" t="s">
        <v>1546</v>
      </c>
      <c r="D273" s="3" t="s">
        <v>1547</v>
      </c>
      <c r="E273" s="3" t="s">
        <v>1850</v>
      </c>
      <c r="F273" s="3" t="s">
        <v>1549</v>
      </c>
      <c r="G273" s="2" t="s">
        <v>1550</v>
      </c>
      <c r="H273" s="3" t="s">
        <v>1551</v>
      </c>
      <c r="I273" s="2">
        <v>2.2000000000000002</v>
      </c>
      <c r="J273" s="2">
        <v>2.2000000000000002</v>
      </c>
      <c r="K273" s="3" t="s">
        <v>1552</v>
      </c>
      <c r="L273" s="3" t="s">
        <v>1553</v>
      </c>
      <c r="M273" s="2">
        <v>0</v>
      </c>
      <c r="N273" s="3" t="s">
        <v>1550</v>
      </c>
      <c r="O273" s="4">
        <v>54789</v>
      </c>
      <c r="P273" s="3" t="s">
        <v>1550</v>
      </c>
      <c r="Q273" s="4" t="s">
        <v>1550</v>
      </c>
      <c r="R273" s="3" t="s">
        <v>1551</v>
      </c>
    </row>
    <row r="274" spans="1:18" ht="25.5" hidden="1" x14ac:dyDescent="0.2">
      <c r="A274" s="2">
        <v>354</v>
      </c>
      <c r="B274" s="3" t="s">
        <v>1851</v>
      </c>
      <c r="C274" s="3" t="s">
        <v>1546</v>
      </c>
      <c r="D274" s="3" t="s">
        <v>1559</v>
      </c>
      <c r="E274" s="3" t="s">
        <v>1548</v>
      </c>
      <c r="F274" s="3" t="s">
        <v>1549</v>
      </c>
      <c r="G274" s="2" t="s">
        <v>1550</v>
      </c>
      <c r="H274" s="3" t="s">
        <v>1551</v>
      </c>
      <c r="I274" s="2">
        <v>1.3</v>
      </c>
      <c r="J274" s="2">
        <v>1.3</v>
      </c>
      <c r="K274" s="3" t="s">
        <v>1552</v>
      </c>
      <c r="L274" s="3" t="s">
        <v>1553</v>
      </c>
      <c r="M274" s="2">
        <v>0</v>
      </c>
      <c r="N274" s="3" t="s">
        <v>1550</v>
      </c>
      <c r="O274" s="4">
        <v>54789</v>
      </c>
      <c r="P274" s="3" t="s">
        <v>1550</v>
      </c>
      <c r="Q274" s="4" t="s">
        <v>1550</v>
      </c>
      <c r="R274" s="3" t="s">
        <v>1551</v>
      </c>
    </row>
    <row r="275" spans="1:18" ht="38.25" hidden="1" x14ac:dyDescent="0.2">
      <c r="A275" s="2">
        <v>355</v>
      </c>
      <c r="B275" s="3" t="s">
        <v>1852</v>
      </c>
      <c r="C275" s="3" t="s">
        <v>1546</v>
      </c>
      <c r="D275" s="3" t="s">
        <v>1555</v>
      </c>
      <c r="E275" s="3" t="s">
        <v>1548</v>
      </c>
      <c r="F275" s="3" t="s">
        <v>1629</v>
      </c>
      <c r="G275" s="2" t="s">
        <v>1550</v>
      </c>
      <c r="H275" s="3" t="s">
        <v>1551</v>
      </c>
      <c r="I275" s="2">
        <v>12.67</v>
      </c>
      <c r="J275" s="2">
        <v>12.67</v>
      </c>
      <c r="K275" s="3" t="s">
        <v>1552</v>
      </c>
      <c r="L275" s="3" t="s">
        <v>1553</v>
      </c>
      <c r="M275" s="2">
        <v>0</v>
      </c>
      <c r="N275" s="3" t="s">
        <v>1550</v>
      </c>
      <c r="O275" s="4">
        <v>54789</v>
      </c>
      <c r="P275" s="3" t="s">
        <v>1550</v>
      </c>
      <c r="Q275" s="4">
        <v>32143</v>
      </c>
      <c r="R275" s="3" t="s">
        <v>1551</v>
      </c>
    </row>
    <row r="276" spans="1:18" ht="38.25" hidden="1" x14ac:dyDescent="0.2">
      <c r="A276" s="2">
        <v>356</v>
      </c>
      <c r="B276" s="3" t="s">
        <v>1853</v>
      </c>
      <c r="C276" s="3" t="s">
        <v>1546</v>
      </c>
      <c r="D276" s="3" t="s">
        <v>1555</v>
      </c>
      <c r="E276" s="3" t="s">
        <v>1548</v>
      </c>
      <c r="F276" s="3" t="s">
        <v>1629</v>
      </c>
      <c r="G276" s="2" t="s">
        <v>1550</v>
      </c>
      <c r="H276" s="3" t="s">
        <v>1551</v>
      </c>
      <c r="I276" s="2">
        <v>14.85</v>
      </c>
      <c r="J276" s="2">
        <v>14.85</v>
      </c>
      <c r="K276" s="3" t="s">
        <v>1552</v>
      </c>
      <c r="L276" s="3" t="s">
        <v>1553</v>
      </c>
      <c r="M276" s="2">
        <v>0</v>
      </c>
      <c r="N276" s="3" t="s">
        <v>1550</v>
      </c>
      <c r="O276" s="4">
        <v>54789</v>
      </c>
      <c r="P276" s="3" t="s">
        <v>1550</v>
      </c>
      <c r="Q276" s="4">
        <v>32143</v>
      </c>
      <c r="R276" s="3" t="s">
        <v>1551</v>
      </c>
    </row>
    <row r="277" spans="1:18" ht="25.5" hidden="1" x14ac:dyDescent="0.2">
      <c r="A277" s="2">
        <v>360</v>
      </c>
      <c r="B277" s="3" t="s">
        <v>1854</v>
      </c>
      <c r="C277" s="3" t="s">
        <v>1546</v>
      </c>
      <c r="D277" s="3" t="s">
        <v>1555</v>
      </c>
      <c r="E277" s="3" t="s">
        <v>1548</v>
      </c>
      <c r="F277" s="3" t="s">
        <v>1603</v>
      </c>
      <c r="G277" s="2" t="s">
        <v>1550</v>
      </c>
      <c r="H277" s="3" t="s">
        <v>1551</v>
      </c>
      <c r="I277" s="2">
        <v>7.5</v>
      </c>
      <c r="J277" s="2">
        <v>7.5</v>
      </c>
      <c r="K277" s="3" t="s">
        <v>1552</v>
      </c>
      <c r="L277" s="3" t="s">
        <v>1553</v>
      </c>
      <c r="M277" s="2">
        <v>0</v>
      </c>
      <c r="N277" s="3" t="s">
        <v>1550</v>
      </c>
      <c r="O277" s="4">
        <v>54789</v>
      </c>
      <c r="P277" s="3" t="s">
        <v>1550</v>
      </c>
      <c r="Q277" s="4">
        <v>32143</v>
      </c>
      <c r="R277" s="3" t="s">
        <v>1551</v>
      </c>
    </row>
    <row r="278" spans="1:18" ht="38.25" hidden="1" x14ac:dyDescent="0.2">
      <c r="A278" s="2">
        <v>363</v>
      </c>
      <c r="B278" s="3" t="s">
        <v>1855</v>
      </c>
      <c r="C278" s="3" t="s">
        <v>1546</v>
      </c>
      <c r="D278" s="3" t="s">
        <v>1589</v>
      </c>
      <c r="E278" s="3" t="s">
        <v>1856</v>
      </c>
      <c r="F278" s="3" t="s">
        <v>1591</v>
      </c>
      <c r="G278" s="2" t="s">
        <v>1550</v>
      </c>
      <c r="H278" s="3" t="s">
        <v>1551</v>
      </c>
      <c r="I278" s="2">
        <v>5.22</v>
      </c>
      <c r="J278" s="2">
        <v>5.22</v>
      </c>
      <c r="K278" s="3" t="s">
        <v>1552</v>
      </c>
      <c r="L278" s="3" t="s">
        <v>1553</v>
      </c>
      <c r="M278" s="2">
        <v>0</v>
      </c>
      <c r="N278" s="3" t="s">
        <v>1550</v>
      </c>
      <c r="O278" s="4">
        <v>54789</v>
      </c>
      <c r="P278" s="3" t="s">
        <v>1550</v>
      </c>
      <c r="Q278" s="4">
        <v>32143</v>
      </c>
      <c r="R278" s="3" t="s">
        <v>1551</v>
      </c>
    </row>
    <row r="279" spans="1:18" ht="25.5" hidden="1" x14ac:dyDescent="0.2">
      <c r="A279" s="2">
        <v>367</v>
      </c>
      <c r="B279" s="3" t="s">
        <v>1857</v>
      </c>
      <c r="C279" s="3" t="s">
        <v>1546</v>
      </c>
      <c r="D279" s="3" t="s">
        <v>1645</v>
      </c>
      <c r="E279" s="3" t="s">
        <v>1858</v>
      </c>
      <c r="F279" s="3" t="s">
        <v>1549</v>
      </c>
      <c r="G279" s="2" t="s">
        <v>1550</v>
      </c>
      <c r="H279" s="3" t="s">
        <v>1551</v>
      </c>
      <c r="I279" s="2">
        <v>57.11</v>
      </c>
      <c r="J279" s="2">
        <v>57.11</v>
      </c>
      <c r="K279" s="3" t="s">
        <v>1552</v>
      </c>
      <c r="L279" s="3" t="s">
        <v>1859</v>
      </c>
      <c r="M279" s="2">
        <v>0</v>
      </c>
      <c r="N279" s="3" t="s">
        <v>1550</v>
      </c>
      <c r="O279" s="4">
        <v>54789</v>
      </c>
      <c r="P279" s="3" t="s">
        <v>1550</v>
      </c>
      <c r="Q279" s="4" t="s">
        <v>1550</v>
      </c>
      <c r="R279" s="3" t="s">
        <v>1551</v>
      </c>
    </row>
    <row r="280" spans="1:18" ht="25.5" hidden="1" x14ac:dyDescent="0.2">
      <c r="A280" s="2">
        <v>368</v>
      </c>
      <c r="B280" s="3" t="s">
        <v>1860</v>
      </c>
      <c r="C280" s="3" t="s">
        <v>1546</v>
      </c>
      <c r="D280" s="3" t="s">
        <v>1566</v>
      </c>
      <c r="E280" s="3" t="s">
        <v>1861</v>
      </c>
      <c r="F280" s="3" t="s">
        <v>1567</v>
      </c>
      <c r="G280" s="2" t="s">
        <v>1550</v>
      </c>
      <c r="H280" s="3" t="s">
        <v>1551</v>
      </c>
      <c r="I280" s="2">
        <v>2</v>
      </c>
      <c r="J280" s="2">
        <v>1.85</v>
      </c>
      <c r="K280" s="3" t="s">
        <v>1581</v>
      </c>
      <c r="L280" s="3" t="s">
        <v>1582</v>
      </c>
      <c r="M280" s="2">
        <v>11860</v>
      </c>
      <c r="N280" s="3" t="s">
        <v>1550</v>
      </c>
      <c r="O280" s="4">
        <v>54789</v>
      </c>
      <c r="P280" s="3" t="s">
        <v>1550</v>
      </c>
      <c r="Q280" s="4">
        <v>20455</v>
      </c>
      <c r="R280" s="3" t="s">
        <v>1551</v>
      </c>
    </row>
    <row r="281" spans="1:18" ht="25.5" hidden="1" x14ac:dyDescent="0.2">
      <c r="A281" s="2">
        <v>368</v>
      </c>
      <c r="B281" s="3" t="s">
        <v>1860</v>
      </c>
      <c r="C281" s="3" t="s">
        <v>1546</v>
      </c>
      <c r="D281" s="3" t="s">
        <v>1566</v>
      </c>
      <c r="E281" s="3" t="s">
        <v>1861</v>
      </c>
      <c r="F281" s="3" t="s">
        <v>1567</v>
      </c>
      <c r="G281" s="2" t="s">
        <v>1550</v>
      </c>
      <c r="H281" s="3" t="s">
        <v>1551</v>
      </c>
      <c r="I281" s="2">
        <v>1</v>
      </c>
      <c r="J281" s="2">
        <v>1</v>
      </c>
      <c r="K281" s="3" t="s">
        <v>1581</v>
      </c>
      <c r="L281" s="3" t="s">
        <v>1582</v>
      </c>
      <c r="M281" s="2">
        <v>11860</v>
      </c>
      <c r="N281" s="3" t="s">
        <v>1550</v>
      </c>
      <c r="O281" s="4">
        <v>54789</v>
      </c>
      <c r="P281" s="3" t="s">
        <v>1550</v>
      </c>
      <c r="Q281" s="4">
        <v>17899</v>
      </c>
      <c r="R281" s="3" t="s">
        <v>1551</v>
      </c>
    </row>
    <row r="282" spans="1:18" ht="25.5" hidden="1" x14ac:dyDescent="0.2">
      <c r="A282" s="2">
        <v>368</v>
      </c>
      <c r="B282" s="3" t="s">
        <v>1860</v>
      </c>
      <c r="C282" s="3" t="s">
        <v>1546</v>
      </c>
      <c r="D282" s="3" t="s">
        <v>1566</v>
      </c>
      <c r="E282" s="3" t="s">
        <v>1861</v>
      </c>
      <c r="F282" s="3" t="s">
        <v>1567</v>
      </c>
      <c r="G282" s="2" t="s">
        <v>1550</v>
      </c>
      <c r="H282" s="3" t="s">
        <v>1551</v>
      </c>
      <c r="I282" s="2">
        <v>0.13</v>
      </c>
      <c r="J282" s="2">
        <v>0.13</v>
      </c>
      <c r="K282" s="3" t="s">
        <v>1599</v>
      </c>
      <c r="L282" s="3" t="s">
        <v>1600</v>
      </c>
      <c r="M282" s="2">
        <v>13700</v>
      </c>
      <c r="N282" s="3" t="s">
        <v>1550</v>
      </c>
      <c r="O282" s="4">
        <v>54789</v>
      </c>
      <c r="P282" s="3" t="s">
        <v>1550</v>
      </c>
      <c r="Q282" s="4">
        <v>13516</v>
      </c>
      <c r="R282" s="3" t="s">
        <v>1551</v>
      </c>
    </row>
    <row r="283" spans="1:18" ht="25.5" hidden="1" x14ac:dyDescent="0.2">
      <c r="A283" s="2">
        <v>368</v>
      </c>
      <c r="B283" s="3" t="s">
        <v>1860</v>
      </c>
      <c r="C283" s="3" t="s">
        <v>1546</v>
      </c>
      <c r="D283" s="3" t="s">
        <v>1566</v>
      </c>
      <c r="E283" s="3" t="s">
        <v>1861</v>
      </c>
      <c r="F283" s="3" t="s">
        <v>1567</v>
      </c>
      <c r="G283" s="2" t="s">
        <v>1550</v>
      </c>
      <c r="H283" s="3" t="s">
        <v>1551</v>
      </c>
      <c r="I283" s="2">
        <v>0.13</v>
      </c>
      <c r="J283" s="2">
        <v>0.13</v>
      </c>
      <c r="K283" s="3" t="s">
        <v>1599</v>
      </c>
      <c r="L283" s="3" t="s">
        <v>1600</v>
      </c>
      <c r="M283" s="2">
        <v>13700</v>
      </c>
      <c r="N283" s="3" t="s">
        <v>1550</v>
      </c>
      <c r="O283" s="4">
        <v>54789</v>
      </c>
      <c r="P283" s="3" t="s">
        <v>1550</v>
      </c>
      <c r="Q283" s="4">
        <v>13516</v>
      </c>
      <c r="R283" s="3" t="s">
        <v>1551</v>
      </c>
    </row>
    <row r="284" spans="1:18" ht="25.5" hidden="1" x14ac:dyDescent="0.2">
      <c r="A284" s="2">
        <v>368</v>
      </c>
      <c r="B284" s="3" t="s">
        <v>1860</v>
      </c>
      <c r="C284" s="3" t="s">
        <v>1546</v>
      </c>
      <c r="D284" s="3" t="s">
        <v>1566</v>
      </c>
      <c r="E284" s="3" t="s">
        <v>1861</v>
      </c>
      <c r="F284" s="3" t="s">
        <v>1567</v>
      </c>
      <c r="G284" s="2" t="s">
        <v>1550</v>
      </c>
      <c r="H284" s="3" t="s">
        <v>1551</v>
      </c>
      <c r="I284" s="2">
        <v>0.17</v>
      </c>
      <c r="J284" s="2">
        <v>0.17</v>
      </c>
      <c r="K284" s="3" t="s">
        <v>1599</v>
      </c>
      <c r="L284" s="3" t="s">
        <v>1600</v>
      </c>
      <c r="M284" s="2">
        <v>13700</v>
      </c>
      <c r="N284" s="3" t="s">
        <v>1550</v>
      </c>
      <c r="O284" s="4">
        <v>54789</v>
      </c>
      <c r="P284" s="3" t="s">
        <v>1550</v>
      </c>
      <c r="Q284" s="4">
        <v>13881</v>
      </c>
      <c r="R284" s="3" t="s">
        <v>1551</v>
      </c>
    </row>
    <row r="285" spans="1:18" ht="25.5" hidden="1" x14ac:dyDescent="0.2">
      <c r="A285" s="2">
        <v>368</v>
      </c>
      <c r="B285" s="3" t="s">
        <v>1860</v>
      </c>
      <c r="C285" s="3" t="s">
        <v>1546</v>
      </c>
      <c r="D285" s="3" t="s">
        <v>1566</v>
      </c>
      <c r="E285" s="3" t="s">
        <v>1861</v>
      </c>
      <c r="F285" s="3" t="s">
        <v>1567</v>
      </c>
      <c r="G285" s="2" t="s">
        <v>1550</v>
      </c>
      <c r="H285" s="3" t="s">
        <v>1551</v>
      </c>
      <c r="I285" s="2">
        <v>0.4</v>
      </c>
      <c r="J285" s="2">
        <v>0.4</v>
      </c>
      <c r="K285" s="3" t="s">
        <v>1581</v>
      </c>
      <c r="L285" s="3" t="s">
        <v>1582</v>
      </c>
      <c r="M285" s="2">
        <v>11860</v>
      </c>
      <c r="N285" s="3" t="s">
        <v>1550</v>
      </c>
      <c r="O285" s="4">
        <v>54789</v>
      </c>
      <c r="P285" s="3" t="s">
        <v>1550</v>
      </c>
      <c r="Q285" s="4">
        <v>14246</v>
      </c>
      <c r="R285" s="3" t="s">
        <v>1551</v>
      </c>
    </row>
    <row r="286" spans="1:18" ht="25.5" hidden="1" x14ac:dyDescent="0.2">
      <c r="A286" s="2">
        <v>368</v>
      </c>
      <c r="B286" s="3" t="s">
        <v>1860</v>
      </c>
      <c r="C286" s="3" t="s">
        <v>1546</v>
      </c>
      <c r="D286" s="3" t="s">
        <v>1566</v>
      </c>
      <c r="E286" s="3" t="s">
        <v>1861</v>
      </c>
      <c r="F286" s="3" t="s">
        <v>1567</v>
      </c>
      <c r="G286" s="2" t="s">
        <v>1550</v>
      </c>
      <c r="H286" s="3" t="s">
        <v>1551</v>
      </c>
      <c r="I286" s="2">
        <v>1</v>
      </c>
      <c r="J286" s="2">
        <v>1</v>
      </c>
      <c r="K286" s="3" t="s">
        <v>1581</v>
      </c>
      <c r="L286" s="3" t="s">
        <v>1582</v>
      </c>
      <c r="M286" s="2">
        <v>11860</v>
      </c>
      <c r="N286" s="3" t="s">
        <v>1550</v>
      </c>
      <c r="O286" s="4">
        <v>54789</v>
      </c>
      <c r="P286" s="3" t="s">
        <v>1550</v>
      </c>
      <c r="Q286" s="4">
        <v>16438</v>
      </c>
      <c r="R286" s="3" t="s">
        <v>1551</v>
      </c>
    </row>
    <row r="287" spans="1:18" ht="25.5" hidden="1" x14ac:dyDescent="0.2">
      <c r="A287" s="2">
        <v>371</v>
      </c>
      <c r="B287" s="3" t="s">
        <v>1862</v>
      </c>
      <c r="C287" s="3" t="s">
        <v>1546</v>
      </c>
      <c r="D287" s="3" t="s">
        <v>1589</v>
      </c>
      <c r="E287" s="3" t="s">
        <v>1863</v>
      </c>
      <c r="F287" s="3" t="s">
        <v>1666</v>
      </c>
      <c r="G287" s="2" t="s">
        <v>1550</v>
      </c>
      <c r="H287" s="3" t="s">
        <v>1551</v>
      </c>
      <c r="I287" s="2">
        <v>11</v>
      </c>
      <c r="J287" s="2">
        <v>9.9</v>
      </c>
      <c r="K287" s="3" t="s">
        <v>1552</v>
      </c>
      <c r="L287" s="3" t="s">
        <v>1630</v>
      </c>
      <c r="M287" s="2">
        <v>0</v>
      </c>
      <c r="N287" s="3" t="s">
        <v>1550</v>
      </c>
      <c r="O287" s="4">
        <v>54789</v>
      </c>
      <c r="P287" s="3" t="s">
        <v>1550</v>
      </c>
      <c r="Q287" s="4">
        <v>31048</v>
      </c>
      <c r="R287" s="3" t="s">
        <v>1551</v>
      </c>
    </row>
    <row r="288" spans="1:18" ht="25.5" hidden="1" x14ac:dyDescent="0.2">
      <c r="A288" s="2">
        <v>375</v>
      </c>
      <c r="B288" s="3" t="s">
        <v>1864</v>
      </c>
      <c r="C288" s="3" t="s">
        <v>1546</v>
      </c>
      <c r="D288" s="3" t="s">
        <v>1645</v>
      </c>
      <c r="E288" s="3" t="s">
        <v>1646</v>
      </c>
      <c r="F288" s="3" t="s">
        <v>1549</v>
      </c>
      <c r="G288" s="2" t="s">
        <v>1550</v>
      </c>
      <c r="H288" s="3" t="s">
        <v>1551</v>
      </c>
      <c r="I288" s="2">
        <v>31.01</v>
      </c>
      <c r="J288" s="2">
        <v>31.01</v>
      </c>
      <c r="K288" s="3" t="s">
        <v>1552</v>
      </c>
      <c r="L288" s="3" t="s">
        <v>1553</v>
      </c>
      <c r="M288" s="2">
        <v>0</v>
      </c>
      <c r="N288" s="3" t="s">
        <v>1550</v>
      </c>
      <c r="O288" s="4">
        <v>54789</v>
      </c>
      <c r="P288" s="3" t="s">
        <v>1550</v>
      </c>
      <c r="Q288" s="4" t="s">
        <v>1550</v>
      </c>
      <c r="R288" s="3" t="s">
        <v>1551</v>
      </c>
    </row>
    <row r="289" spans="1:18" ht="25.5" hidden="1" x14ac:dyDescent="0.2">
      <c r="A289" s="2">
        <v>377</v>
      </c>
      <c r="B289" s="3" t="s">
        <v>1865</v>
      </c>
      <c r="C289" s="3" t="s">
        <v>1546</v>
      </c>
      <c r="D289" s="3" t="s">
        <v>1645</v>
      </c>
      <c r="E289" s="3" t="s">
        <v>1866</v>
      </c>
      <c r="F289" s="3" t="s">
        <v>1549</v>
      </c>
      <c r="G289" s="2" t="s">
        <v>1550</v>
      </c>
      <c r="H289" s="3" t="s">
        <v>1551</v>
      </c>
      <c r="I289" s="2">
        <v>1073</v>
      </c>
      <c r="J289" s="2">
        <v>1073</v>
      </c>
      <c r="K289" s="3" t="s">
        <v>1867</v>
      </c>
      <c r="L289" s="3" t="s">
        <v>1868</v>
      </c>
      <c r="M289" s="2">
        <v>10455</v>
      </c>
      <c r="N289" s="3" t="s">
        <v>1550</v>
      </c>
      <c r="O289" s="4">
        <v>54789</v>
      </c>
      <c r="P289" s="3" t="s">
        <v>1550</v>
      </c>
      <c r="Q289" s="4">
        <v>31168</v>
      </c>
      <c r="R289" s="3" t="s">
        <v>1551</v>
      </c>
    </row>
    <row r="290" spans="1:18" ht="25.5" hidden="1" x14ac:dyDescent="0.2">
      <c r="A290" s="2">
        <v>377</v>
      </c>
      <c r="B290" s="3" t="s">
        <v>1865</v>
      </c>
      <c r="C290" s="3" t="s">
        <v>1546</v>
      </c>
      <c r="D290" s="3" t="s">
        <v>1645</v>
      </c>
      <c r="E290" s="3" t="s">
        <v>1866</v>
      </c>
      <c r="F290" s="3" t="s">
        <v>1549</v>
      </c>
      <c r="G290" s="2" t="s">
        <v>1550</v>
      </c>
      <c r="H290" s="3" t="s">
        <v>1551</v>
      </c>
      <c r="I290" s="2">
        <v>1087</v>
      </c>
      <c r="J290" s="2">
        <v>1087</v>
      </c>
      <c r="K290" s="3" t="s">
        <v>1867</v>
      </c>
      <c r="L290" s="3" t="s">
        <v>1868</v>
      </c>
      <c r="M290" s="2">
        <v>10503</v>
      </c>
      <c r="N290" s="3" t="s">
        <v>1550</v>
      </c>
      <c r="O290" s="4">
        <v>54789</v>
      </c>
      <c r="P290" s="3" t="s">
        <v>1550</v>
      </c>
      <c r="Q290" s="4">
        <v>31472</v>
      </c>
      <c r="R290" s="3" t="s">
        <v>1551</v>
      </c>
    </row>
    <row r="291" spans="1:18" ht="25.5" hidden="1" x14ac:dyDescent="0.2">
      <c r="A291" s="2">
        <v>378</v>
      </c>
      <c r="B291" s="3" t="s">
        <v>1869</v>
      </c>
      <c r="C291" s="3" t="s">
        <v>1546</v>
      </c>
      <c r="D291" s="3" t="s">
        <v>1547</v>
      </c>
      <c r="E291" s="3" t="s">
        <v>1825</v>
      </c>
      <c r="F291" s="3" t="s">
        <v>1549</v>
      </c>
      <c r="G291" s="2" t="s">
        <v>1550</v>
      </c>
      <c r="H291" s="3" t="s">
        <v>1551</v>
      </c>
      <c r="I291" s="2">
        <v>4.5</v>
      </c>
      <c r="J291" s="2">
        <v>4.5</v>
      </c>
      <c r="K291" s="3" t="s">
        <v>1552</v>
      </c>
      <c r="L291" s="3" t="s">
        <v>1553</v>
      </c>
      <c r="M291" s="2">
        <v>0</v>
      </c>
      <c r="N291" s="3" t="s">
        <v>1550</v>
      </c>
      <c r="O291" s="4">
        <v>54789</v>
      </c>
      <c r="P291" s="3" t="s">
        <v>1550</v>
      </c>
      <c r="Q291" s="4" t="s">
        <v>1550</v>
      </c>
      <c r="R291" s="3" t="s">
        <v>1551</v>
      </c>
    </row>
    <row r="292" spans="1:18" ht="25.5" hidden="1" x14ac:dyDescent="0.2">
      <c r="A292" s="2">
        <v>381</v>
      </c>
      <c r="B292" s="3" t="s">
        <v>1870</v>
      </c>
      <c r="C292" s="3" t="s">
        <v>1546</v>
      </c>
      <c r="D292" s="3" t="s">
        <v>1555</v>
      </c>
      <c r="E292" s="3" t="s">
        <v>1871</v>
      </c>
      <c r="F292" s="3" t="s">
        <v>1603</v>
      </c>
      <c r="G292" s="2" t="s">
        <v>1550</v>
      </c>
      <c r="H292" s="3" t="s">
        <v>1551</v>
      </c>
      <c r="I292" s="2">
        <v>51.5</v>
      </c>
      <c r="J292" s="2">
        <v>51.5</v>
      </c>
      <c r="K292" s="3" t="s">
        <v>1552</v>
      </c>
      <c r="L292" s="3" t="s">
        <v>1553</v>
      </c>
      <c r="M292" s="2">
        <v>0</v>
      </c>
      <c r="N292" s="3" t="s">
        <v>1550</v>
      </c>
      <c r="O292" s="4">
        <v>54789</v>
      </c>
      <c r="P292" s="3" t="s">
        <v>1550</v>
      </c>
      <c r="Q292" s="4">
        <v>32143</v>
      </c>
      <c r="R292" s="3" t="s">
        <v>1551</v>
      </c>
    </row>
    <row r="293" spans="1:18" ht="25.5" hidden="1" x14ac:dyDescent="0.2">
      <c r="A293" s="2">
        <v>385</v>
      </c>
      <c r="B293" s="3" t="s">
        <v>1872</v>
      </c>
      <c r="C293" s="3" t="s">
        <v>1546</v>
      </c>
      <c r="D293" s="3" t="s">
        <v>1547</v>
      </c>
      <c r="E293" s="3" t="s">
        <v>1548</v>
      </c>
      <c r="F293" s="3" t="s">
        <v>1549</v>
      </c>
      <c r="G293" s="2" t="s">
        <v>1550</v>
      </c>
      <c r="H293" s="3" t="s">
        <v>1551</v>
      </c>
      <c r="I293" s="2">
        <v>17.440000000000001</v>
      </c>
      <c r="J293" s="2">
        <v>17.440000000000001</v>
      </c>
      <c r="K293" s="3" t="s">
        <v>1552</v>
      </c>
      <c r="L293" s="3" t="s">
        <v>1553</v>
      </c>
      <c r="M293" s="2">
        <v>0</v>
      </c>
      <c r="N293" s="3" t="s">
        <v>1550</v>
      </c>
      <c r="O293" s="4">
        <v>54789</v>
      </c>
      <c r="P293" s="3" t="s">
        <v>1550</v>
      </c>
      <c r="Q293" s="4" t="s">
        <v>1550</v>
      </c>
      <c r="R293" s="3" t="s">
        <v>1551</v>
      </c>
    </row>
    <row r="294" spans="1:18" ht="25.5" hidden="1" x14ac:dyDescent="0.2">
      <c r="A294" s="2">
        <v>386</v>
      </c>
      <c r="B294" s="3" t="s">
        <v>1873</v>
      </c>
      <c r="C294" s="3" t="s">
        <v>1546</v>
      </c>
      <c r="D294" s="3" t="s">
        <v>1547</v>
      </c>
      <c r="E294" s="3" t="s">
        <v>1874</v>
      </c>
      <c r="F294" s="3" t="s">
        <v>1549</v>
      </c>
      <c r="G294" s="2" t="s">
        <v>1550</v>
      </c>
      <c r="H294" s="3" t="s">
        <v>1551</v>
      </c>
      <c r="I294" s="2">
        <v>11.5</v>
      </c>
      <c r="J294" s="2">
        <v>11.5</v>
      </c>
      <c r="K294" s="3" t="s">
        <v>1552</v>
      </c>
      <c r="L294" s="3" t="s">
        <v>1553</v>
      </c>
      <c r="M294" s="2">
        <v>0</v>
      </c>
      <c r="N294" s="3" t="s">
        <v>1550</v>
      </c>
      <c r="O294" s="4">
        <v>54789</v>
      </c>
      <c r="P294" s="3" t="s">
        <v>1550</v>
      </c>
      <c r="Q294" s="4" t="s">
        <v>1550</v>
      </c>
      <c r="R294" s="3" t="s">
        <v>1551</v>
      </c>
    </row>
    <row r="295" spans="1:18" ht="25.5" hidden="1" x14ac:dyDescent="0.2">
      <c r="A295" s="2">
        <v>388</v>
      </c>
      <c r="B295" s="3" t="s">
        <v>1875</v>
      </c>
      <c r="C295" s="3" t="s">
        <v>1546</v>
      </c>
      <c r="D295" s="3" t="s">
        <v>1559</v>
      </c>
      <c r="E295" s="3" t="s">
        <v>1564</v>
      </c>
      <c r="F295" s="3" t="s">
        <v>1549</v>
      </c>
      <c r="G295" s="2" t="s">
        <v>1550</v>
      </c>
      <c r="H295" s="3" t="s">
        <v>1551</v>
      </c>
      <c r="I295" s="2">
        <v>19</v>
      </c>
      <c r="J295" s="2">
        <v>16</v>
      </c>
      <c r="K295" s="3" t="s">
        <v>1599</v>
      </c>
      <c r="L295" s="3" t="s">
        <v>1600</v>
      </c>
      <c r="M295" s="2">
        <v>16000</v>
      </c>
      <c r="N295" s="3" t="s">
        <v>1550</v>
      </c>
      <c r="O295" s="4">
        <v>54789</v>
      </c>
      <c r="P295" s="3" t="s">
        <v>1550</v>
      </c>
      <c r="Q295" s="4" t="s">
        <v>1550</v>
      </c>
      <c r="R295" s="3" t="s">
        <v>1551</v>
      </c>
    </row>
    <row r="296" spans="1:18" ht="25.5" hidden="1" x14ac:dyDescent="0.2">
      <c r="A296" s="2">
        <v>388</v>
      </c>
      <c r="B296" s="3" t="s">
        <v>1875</v>
      </c>
      <c r="C296" s="3" t="s">
        <v>1546</v>
      </c>
      <c r="D296" s="3" t="s">
        <v>1559</v>
      </c>
      <c r="E296" s="3" t="s">
        <v>1564</v>
      </c>
      <c r="F296" s="3" t="s">
        <v>1549</v>
      </c>
      <c r="G296" s="2" t="s">
        <v>1550</v>
      </c>
      <c r="H296" s="3" t="s">
        <v>1551</v>
      </c>
      <c r="I296" s="2">
        <v>21.2</v>
      </c>
      <c r="J296" s="2">
        <v>21.2</v>
      </c>
      <c r="K296" s="3" t="s">
        <v>1581</v>
      </c>
      <c r="L296" s="3" t="s">
        <v>1625</v>
      </c>
      <c r="M296" s="2">
        <v>16000</v>
      </c>
      <c r="N296" s="3" t="s">
        <v>1550</v>
      </c>
      <c r="O296" s="4">
        <v>54789</v>
      </c>
      <c r="P296" s="3" t="s">
        <v>1550</v>
      </c>
      <c r="Q296" s="4" t="s">
        <v>1550</v>
      </c>
      <c r="R296" s="3" t="s">
        <v>1551</v>
      </c>
    </row>
    <row r="297" spans="1:18" ht="25.5" hidden="1" x14ac:dyDescent="0.2">
      <c r="A297" s="2">
        <v>391</v>
      </c>
      <c r="B297" s="3" t="s">
        <v>1876</v>
      </c>
      <c r="C297" s="3" t="s">
        <v>1546</v>
      </c>
      <c r="D297" s="3" t="s">
        <v>1589</v>
      </c>
      <c r="E297" s="3" t="s">
        <v>1877</v>
      </c>
      <c r="F297" s="3" t="s">
        <v>1666</v>
      </c>
      <c r="G297" s="2" t="s">
        <v>1550</v>
      </c>
      <c r="H297" s="3" t="s">
        <v>1551</v>
      </c>
      <c r="I297" s="2">
        <v>56</v>
      </c>
      <c r="J297" s="2">
        <v>56</v>
      </c>
      <c r="K297" s="3" t="s">
        <v>1552</v>
      </c>
      <c r="L297" s="3" t="s">
        <v>1553</v>
      </c>
      <c r="M297" s="2">
        <v>0</v>
      </c>
      <c r="N297" s="3" t="s">
        <v>1550</v>
      </c>
      <c r="O297" s="4">
        <v>54789</v>
      </c>
      <c r="P297" s="3" t="s">
        <v>1550</v>
      </c>
      <c r="Q297" s="4">
        <v>32143</v>
      </c>
      <c r="R297" s="3" t="s">
        <v>1551</v>
      </c>
    </row>
    <row r="298" spans="1:18" ht="25.5" hidden="1" x14ac:dyDescent="0.2">
      <c r="A298" s="2">
        <v>392</v>
      </c>
      <c r="B298" s="3" t="s">
        <v>1878</v>
      </c>
      <c r="C298" s="3" t="s">
        <v>1546</v>
      </c>
      <c r="D298" s="3" t="s">
        <v>1589</v>
      </c>
      <c r="E298" s="3" t="s">
        <v>1548</v>
      </c>
      <c r="F298" s="3" t="s">
        <v>1666</v>
      </c>
      <c r="G298" s="2" t="s">
        <v>1550</v>
      </c>
      <c r="H298" s="3" t="s">
        <v>1551</v>
      </c>
      <c r="I298" s="2">
        <v>25</v>
      </c>
      <c r="J298" s="2">
        <v>25</v>
      </c>
      <c r="K298" s="3" t="s">
        <v>1552</v>
      </c>
      <c r="L298" s="3" t="s">
        <v>1553</v>
      </c>
      <c r="M298" s="2">
        <v>0</v>
      </c>
      <c r="N298" s="3" t="s">
        <v>1550</v>
      </c>
      <c r="O298" s="4">
        <v>54789</v>
      </c>
      <c r="P298" s="3" t="s">
        <v>1550</v>
      </c>
      <c r="Q298" s="4">
        <v>32143</v>
      </c>
      <c r="R298" s="3" t="s">
        <v>1551</v>
      </c>
    </row>
    <row r="299" spans="1:18" ht="25.5" hidden="1" x14ac:dyDescent="0.2">
      <c r="A299" s="2">
        <v>396</v>
      </c>
      <c r="B299" s="3" t="s">
        <v>1879</v>
      </c>
      <c r="C299" s="3" t="s">
        <v>1546</v>
      </c>
      <c r="D299" s="3" t="s">
        <v>1547</v>
      </c>
      <c r="E299" s="3" t="s">
        <v>1646</v>
      </c>
      <c r="F299" s="3" t="s">
        <v>1549</v>
      </c>
      <c r="G299" s="2" t="s">
        <v>1550</v>
      </c>
      <c r="H299" s="3" t="s">
        <v>1551</v>
      </c>
      <c r="I299" s="2">
        <v>48</v>
      </c>
      <c r="J299" s="2">
        <v>48</v>
      </c>
      <c r="K299" s="3" t="s">
        <v>1552</v>
      </c>
      <c r="L299" s="3" t="s">
        <v>1553</v>
      </c>
      <c r="M299" s="2">
        <v>0</v>
      </c>
      <c r="N299" s="3" t="s">
        <v>1550</v>
      </c>
      <c r="O299" s="4">
        <v>54789</v>
      </c>
      <c r="P299" s="3" t="s">
        <v>1550</v>
      </c>
      <c r="Q299" s="4" t="s">
        <v>1550</v>
      </c>
      <c r="R299" s="3" t="s">
        <v>1551</v>
      </c>
    </row>
    <row r="300" spans="1:18" ht="25.5" hidden="1" x14ac:dyDescent="0.2">
      <c r="A300" s="2">
        <v>398</v>
      </c>
      <c r="B300" s="3" t="s">
        <v>1880</v>
      </c>
      <c r="C300" s="3" t="s">
        <v>1546</v>
      </c>
      <c r="D300" s="3" t="s">
        <v>1589</v>
      </c>
      <c r="E300" s="3" t="s">
        <v>1548</v>
      </c>
      <c r="F300" s="3" t="s">
        <v>1591</v>
      </c>
      <c r="G300" s="2" t="s">
        <v>1550</v>
      </c>
      <c r="H300" s="3" t="s">
        <v>1551</v>
      </c>
      <c r="I300" s="2">
        <v>20.7</v>
      </c>
      <c r="J300" s="2">
        <v>20.7</v>
      </c>
      <c r="K300" s="3" t="s">
        <v>1599</v>
      </c>
      <c r="L300" s="3" t="s">
        <v>1600</v>
      </c>
      <c r="M300" s="2">
        <v>13797</v>
      </c>
      <c r="N300" s="3" t="s">
        <v>1550</v>
      </c>
      <c r="O300" s="4">
        <v>54789</v>
      </c>
      <c r="P300" s="3" t="s">
        <v>1550</v>
      </c>
      <c r="Q300" s="4">
        <v>26420</v>
      </c>
      <c r="R300" s="3" t="s">
        <v>1551</v>
      </c>
    </row>
    <row r="301" spans="1:18" ht="25.5" hidden="1" x14ac:dyDescent="0.2">
      <c r="A301" s="2">
        <v>399</v>
      </c>
      <c r="B301" s="3" t="s">
        <v>1881</v>
      </c>
      <c r="C301" s="3" t="s">
        <v>1546</v>
      </c>
      <c r="D301" s="3" t="s">
        <v>1547</v>
      </c>
      <c r="E301" s="3" t="s">
        <v>1548</v>
      </c>
      <c r="F301" s="3" t="s">
        <v>1549</v>
      </c>
      <c r="G301" s="2" t="s">
        <v>1550</v>
      </c>
      <c r="H301" s="3" t="s">
        <v>1551</v>
      </c>
      <c r="I301" s="2">
        <v>0.71</v>
      </c>
      <c r="J301" s="2">
        <v>0.69</v>
      </c>
      <c r="K301" s="3" t="s">
        <v>1599</v>
      </c>
      <c r="L301" s="3" t="s">
        <v>1600</v>
      </c>
      <c r="M301" s="2">
        <v>13088</v>
      </c>
      <c r="N301" s="3" t="s">
        <v>1550</v>
      </c>
      <c r="O301" s="4">
        <v>54789</v>
      </c>
      <c r="P301" s="3" t="s">
        <v>1550</v>
      </c>
      <c r="Q301" s="4" t="s">
        <v>1550</v>
      </c>
      <c r="R301" s="3" t="s">
        <v>1551</v>
      </c>
    </row>
    <row r="302" spans="1:18" ht="38.25" hidden="1" x14ac:dyDescent="0.2">
      <c r="A302" s="2">
        <v>400</v>
      </c>
      <c r="B302" s="3" t="s">
        <v>1882</v>
      </c>
      <c r="C302" s="3" t="s">
        <v>1546</v>
      </c>
      <c r="D302" s="3" t="s">
        <v>1566</v>
      </c>
      <c r="E302" s="3" t="s">
        <v>1548</v>
      </c>
      <c r="F302" s="3" t="s">
        <v>1567</v>
      </c>
      <c r="G302" s="2" t="s">
        <v>1550</v>
      </c>
      <c r="H302" s="3" t="s">
        <v>1551</v>
      </c>
      <c r="I302" s="2">
        <v>1.23</v>
      </c>
      <c r="J302" s="2">
        <v>1.23</v>
      </c>
      <c r="K302" s="3" t="s">
        <v>1552</v>
      </c>
      <c r="L302" s="3" t="s">
        <v>1553</v>
      </c>
      <c r="M302" s="2">
        <v>0</v>
      </c>
      <c r="N302" s="3" t="s">
        <v>1550</v>
      </c>
      <c r="O302" s="4">
        <v>54789</v>
      </c>
      <c r="P302" s="3" t="s">
        <v>1550</v>
      </c>
      <c r="Q302" s="4">
        <v>32143</v>
      </c>
      <c r="R302" s="3" t="s">
        <v>1551</v>
      </c>
    </row>
    <row r="303" spans="1:18" ht="25.5" hidden="1" x14ac:dyDescent="0.2">
      <c r="A303" s="2">
        <v>401</v>
      </c>
      <c r="B303" s="3" t="s">
        <v>1883</v>
      </c>
      <c r="C303" s="3" t="s">
        <v>1546</v>
      </c>
      <c r="D303" s="3" t="s">
        <v>1566</v>
      </c>
      <c r="E303" s="3" t="s">
        <v>1884</v>
      </c>
      <c r="F303" s="3" t="s">
        <v>1567</v>
      </c>
      <c r="G303" s="2" t="s">
        <v>1550</v>
      </c>
      <c r="H303" s="3" t="s">
        <v>1551</v>
      </c>
      <c r="I303" s="2">
        <v>133</v>
      </c>
      <c r="J303" s="2">
        <v>133</v>
      </c>
      <c r="K303" s="3" t="s">
        <v>1577</v>
      </c>
      <c r="L303" s="3" t="s">
        <v>1578</v>
      </c>
      <c r="M303" s="2">
        <v>10488</v>
      </c>
      <c r="N303" s="3" t="s">
        <v>1550</v>
      </c>
      <c r="O303" s="4">
        <v>54789</v>
      </c>
      <c r="P303" s="3" t="s">
        <v>1550</v>
      </c>
      <c r="Q303" s="4">
        <v>27211</v>
      </c>
      <c r="R303" s="3" t="s">
        <v>1551</v>
      </c>
    </row>
    <row r="304" spans="1:18" ht="25.5" hidden="1" x14ac:dyDescent="0.2">
      <c r="A304" s="2">
        <v>401</v>
      </c>
      <c r="B304" s="3" t="s">
        <v>1883</v>
      </c>
      <c r="C304" s="3" t="s">
        <v>1546</v>
      </c>
      <c r="D304" s="3" t="s">
        <v>1566</v>
      </c>
      <c r="E304" s="3" t="s">
        <v>1884</v>
      </c>
      <c r="F304" s="3" t="s">
        <v>1567</v>
      </c>
      <c r="G304" s="2" t="s">
        <v>1550</v>
      </c>
      <c r="H304" s="3" t="s">
        <v>1551</v>
      </c>
      <c r="I304" s="2">
        <v>79</v>
      </c>
      <c r="J304" s="2">
        <v>79</v>
      </c>
      <c r="K304" s="3" t="s">
        <v>1577</v>
      </c>
      <c r="L304" s="3" t="s">
        <v>1578</v>
      </c>
      <c r="M304" s="2">
        <v>11421</v>
      </c>
      <c r="N304" s="3" t="s">
        <v>1550</v>
      </c>
      <c r="O304" s="4">
        <v>54789</v>
      </c>
      <c r="P304" s="3" t="s">
        <v>1550</v>
      </c>
      <c r="Q304" s="4">
        <v>25112</v>
      </c>
      <c r="R304" s="3" t="s">
        <v>1551</v>
      </c>
    </row>
    <row r="305" spans="1:18" ht="25.5" hidden="1" x14ac:dyDescent="0.2">
      <c r="A305" s="2">
        <v>401</v>
      </c>
      <c r="B305" s="3" t="s">
        <v>1883</v>
      </c>
      <c r="C305" s="3" t="s">
        <v>1546</v>
      </c>
      <c r="D305" s="3" t="s">
        <v>1566</v>
      </c>
      <c r="E305" s="3" t="s">
        <v>1884</v>
      </c>
      <c r="F305" s="3" t="s">
        <v>1567</v>
      </c>
      <c r="G305" s="2" t="s">
        <v>1550</v>
      </c>
      <c r="H305" s="3" t="s">
        <v>1551</v>
      </c>
      <c r="I305" s="2">
        <v>47</v>
      </c>
      <c r="J305" s="2">
        <v>47</v>
      </c>
      <c r="K305" s="3" t="s">
        <v>1577</v>
      </c>
      <c r="L305" s="3" t="s">
        <v>1578</v>
      </c>
      <c r="M305" s="2">
        <v>11592</v>
      </c>
      <c r="N305" s="3" t="s">
        <v>1550</v>
      </c>
      <c r="O305" s="4">
        <v>54789</v>
      </c>
      <c r="P305" s="3" t="s">
        <v>1550</v>
      </c>
      <c r="Q305" s="4">
        <v>22951</v>
      </c>
      <c r="R305" s="3" t="s">
        <v>1551</v>
      </c>
    </row>
    <row r="306" spans="1:18" ht="25.5" hidden="1" x14ac:dyDescent="0.2">
      <c r="A306" s="2">
        <v>415</v>
      </c>
      <c r="B306" s="3" t="s">
        <v>1885</v>
      </c>
      <c r="C306" s="3" t="s">
        <v>1546</v>
      </c>
      <c r="D306" s="3" t="s">
        <v>1547</v>
      </c>
      <c r="E306" s="3" t="s">
        <v>1548</v>
      </c>
      <c r="F306" s="3" t="s">
        <v>1549</v>
      </c>
      <c r="G306" s="2" t="s">
        <v>1550</v>
      </c>
      <c r="H306" s="3" t="s">
        <v>1551</v>
      </c>
      <c r="I306" s="2">
        <v>27.3</v>
      </c>
      <c r="J306" s="2">
        <v>27.3</v>
      </c>
      <c r="K306" s="3" t="s">
        <v>1552</v>
      </c>
      <c r="L306" s="3" t="s">
        <v>1553</v>
      </c>
      <c r="M306" s="2">
        <v>0</v>
      </c>
      <c r="N306" s="3" t="s">
        <v>1550</v>
      </c>
      <c r="O306" s="4">
        <v>54789</v>
      </c>
      <c r="P306" s="3" t="s">
        <v>1550</v>
      </c>
      <c r="Q306" s="4" t="s">
        <v>1550</v>
      </c>
      <c r="R306" s="3" t="s">
        <v>1551</v>
      </c>
    </row>
    <row r="307" spans="1:18" ht="25.5" hidden="1" x14ac:dyDescent="0.2">
      <c r="A307" s="2">
        <v>416</v>
      </c>
      <c r="B307" s="3" t="s">
        <v>1886</v>
      </c>
      <c r="C307" s="3" t="s">
        <v>1546</v>
      </c>
      <c r="D307" s="3" t="s">
        <v>1555</v>
      </c>
      <c r="E307" s="3" t="s">
        <v>1548</v>
      </c>
      <c r="F307" s="3" t="s">
        <v>1629</v>
      </c>
      <c r="G307" s="2" t="s">
        <v>1550</v>
      </c>
      <c r="H307" s="3" t="s">
        <v>1551</v>
      </c>
      <c r="I307" s="2">
        <v>80.36</v>
      </c>
      <c r="J307" s="2">
        <v>69.7</v>
      </c>
      <c r="K307" s="3" t="s">
        <v>1581</v>
      </c>
      <c r="L307" s="3" t="s">
        <v>1582</v>
      </c>
      <c r="M307" s="2">
        <v>0</v>
      </c>
      <c r="N307" s="3" t="s">
        <v>1550</v>
      </c>
      <c r="O307" s="4">
        <v>54789</v>
      </c>
      <c r="P307" s="3" t="s">
        <v>1550</v>
      </c>
      <c r="Q307" s="4">
        <v>36404</v>
      </c>
      <c r="R307" s="3" t="s">
        <v>1551</v>
      </c>
    </row>
    <row r="308" spans="1:18" ht="25.5" hidden="1" x14ac:dyDescent="0.2">
      <c r="A308" s="2">
        <v>418</v>
      </c>
      <c r="B308" s="3" t="s">
        <v>1887</v>
      </c>
      <c r="C308" s="3" t="s">
        <v>1546</v>
      </c>
      <c r="D308" s="3" t="s">
        <v>1547</v>
      </c>
      <c r="E308" s="3" t="s">
        <v>1888</v>
      </c>
      <c r="F308" s="3" t="s">
        <v>1549</v>
      </c>
      <c r="G308" s="2" t="s">
        <v>1550</v>
      </c>
      <c r="H308" s="3" t="s">
        <v>1551</v>
      </c>
      <c r="I308" s="2">
        <v>38</v>
      </c>
      <c r="J308" s="2">
        <v>38</v>
      </c>
      <c r="K308" s="3" t="s">
        <v>1581</v>
      </c>
      <c r="L308" s="3" t="s">
        <v>1582</v>
      </c>
      <c r="M308" s="2">
        <v>0</v>
      </c>
      <c r="N308" s="3" t="s">
        <v>1550</v>
      </c>
      <c r="O308" s="4">
        <v>54789</v>
      </c>
      <c r="P308" s="3" t="s">
        <v>1550</v>
      </c>
      <c r="Q308" s="4" t="s">
        <v>1550</v>
      </c>
      <c r="R308" s="3" t="s">
        <v>1551</v>
      </c>
    </row>
    <row r="309" spans="1:18" ht="38.25" hidden="1" x14ac:dyDescent="0.2">
      <c r="A309" s="2">
        <v>419</v>
      </c>
      <c r="B309" s="3" t="s">
        <v>1889</v>
      </c>
      <c r="C309" s="3" t="s">
        <v>1546</v>
      </c>
      <c r="D309" s="3" t="s">
        <v>1559</v>
      </c>
      <c r="E309" s="3" t="s">
        <v>1890</v>
      </c>
      <c r="F309" s="3" t="s">
        <v>1549</v>
      </c>
      <c r="G309" s="2" t="s">
        <v>1550</v>
      </c>
      <c r="H309" s="3" t="s">
        <v>1551</v>
      </c>
      <c r="I309" s="2">
        <v>48.5</v>
      </c>
      <c r="J309" s="2">
        <v>48.5</v>
      </c>
      <c r="K309" s="3" t="s">
        <v>1581</v>
      </c>
      <c r="L309" s="3" t="s">
        <v>1582</v>
      </c>
      <c r="M309" s="2">
        <v>12531</v>
      </c>
      <c r="N309" s="3" t="s">
        <v>1550</v>
      </c>
      <c r="O309" s="4">
        <v>54789</v>
      </c>
      <c r="P309" s="3" t="s">
        <v>1550</v>
      </c>
      <c r="Q309" s="4" t="s">
        <v>1550</v>
      </c>
      <c r="R309" s="3" t="s">
        <v>1551</v>
      </c>
    </row>
    <row r="310" spans="1:18" ht="38.25" hidden="1" x14ac:dyDescent="0.2">
      <c r="A310" s="2">
        <v>426</v>
      </c>
      <c r="B310" s="3" t="s">
        <v>1891</v>
      </c>
      <c r="C310" s="3" t="s">
        <v>1546</v>
      </c>
      <c r="D310" s="3" t="s">
        <v>1547</v>
      </c>
      <c r="E310" s="3" t="s">
        <v>1892</v>
      </c>
      <c r="F310" s="3" t="s">
        <v>1549</v>
      </c>
      <c r="G310" s="2" t="s">
        <v>1550</v>
      </c>
      <c r="H310" s="3" t="s">
        <v>1551</v>
      </c>
      <c r="I310" s="2">
        <v>20.5</v>
      </c>
      <c r="J310" s="2">
        <v>20.5</v>
      </c>
      <c r="K310" s="3" t="s">
        <v>1552</v>
      </c>
      <c r="L310" s="3" t="s">
        <v>1553</v>
      </c>
      <c r="M310" s="2">
        <v>0</v>
      </c>
      <c r="N310" s="3" t="s">
        <v>1550</v>
      </c>
      <c r="O310" s="4">
        <v>54789</v>
      </c>
      <c r="P310" s="3" t="s">
        <v>1550</v>
      </c>
      <c r="Q310" s="4" t="s">
        <v>1550</v>
      </c>
      <c r="R310" s="3" t="s">
        <v>1551</v>
      </c>
    </row>
    <row r="311" spans="1:18" ht="25.5" hidden="1" x14ac:dyDescent="0.2">
      <c r="A311" s="2">
        <v>427</v>
      </c>
      <c r="B311" s="3" t="s">
        <v>0</v>
      </c>
      <c r="C311" s="3" t="s">
        <v>1546</v>
      </c>
      <c r="D311" s="3" t="s">
        <v>1555</v>
      </c>
      <c r="E311" s="3" t="s">
        <v>1548</v>
      </c>
      <c r="F311" s="3" t="s">
        <v>1629</v>
      </c>
      <c r="G311" s="2" t="s">
        <v>1550</v>
      </c>
      <c r="H311" s="3" t="s">
        <v>1551</v>
      </c>
      <c r="I311" s="2">
        <v>0.4</v>
      </c>
      <c r="J311" s="2">
        <v>0.4</v>
      </c>
      <c r="K311" s="3" t="s">
        <v>1599</v>
      </c>
      <c r="L311" s="3" t="s">
        <v>1600</v>
      </c>
      <c r="M311" s="2">
        <v>12432</v>
      </c>
      <c r="N311" s="3" t="s">
        <v>1550</v>
      </c>
      <c r="O311" s="4">
        <v>54789</v>
      </c>
      <c r="P311" s="3" t="s">
        <v>1550</v>
      </c>
      <c r="Q311" s="4">
        <v>17533</v>
      </c>
      <c r="R311" s="3" t="s">
        <v>1551</v>
      </c>
    </row>
    <row r="312" spans="1:18" ht="25.5" hidden="1" x14ac:dyDescent="0.2">
      <c r="A312" s="2">
        <v>427</v>
      </c>
      <c r="B312" s="3" t="s">
        <v>0</v>
      </c>
      <c r="C312" s="3" t="s">
        <v>1546</v>
      </c>
      <c r="D312" s="3" t="s">
        <v>1555</v>
      </c>
      <c r="E312" s="3" t="s">
        <v>1548</v>
      </c>
      <c r="F312" s="3" t="s">
        <v>1629</v>
      </c>
      <c r="G312" s="2" t="s">
        <v>1550</v>
      </c>
      <c r="H312" s="3" t="s">
        <v>1551</v>
      </c>
      <c r="I312" s="2">
        <v>0.4</v>
      </c>
      <c r="J312" s="2">
        <v>0.4</v>
      </c>
      <c r="K312" s="3" t="s">
        <v>1599</v>
      </c>
      <c r="L312" s="3" t="s">
        <v>1600</v>
      </c>
      <c r="M312" s="2">
        <v>12432</v>
      </c>
      <c r="N312" s="3" t="s">
        <v>1550</v>
      </c>
      <c r="O312" s="4">
        <v>54789</v>
      </c>
      <c r="P312" s="3" t="s">
        <v>1550</v>
      </c>
      <c r="Q312" s="4">
        <v>17533</v>
      </c>
      <c r="R312" s="3" t="s">
        <v>1551</v>
      </c>
    </row>
    <row r="313" spans="1:18" ht="25.5" hidden="1" x14ac:dyDescent="0.2">
      <c r="A313" s="2">
        <v>431</v>
      </c>
      <c r="B313" s="3" t="s">
        <v>1</v>
      </c>
      <c r="C313" s="3" t="s">
        <v>1546</v>
      </c>
      <c r="D313" s="3" t="s">
        <v>1559</v>
      </c>
      <c r="E313" s="3" t="s">
        <v>1548</v>
      </c>
      <c r="F313" s="3" t="s">
        <v>1549</v>
      </c>
      <c r="G313" s="2" t="s">
        <v>1550</v>
      </c>
      <c r="H313" s="3" t="s">
        <v>1551</v>
      </c>
      <c r="I313" s="2">
        <v>20</v>
      </c>
      <c r="J313" s="2">
        <v>16</v>
      </c>
      <c r="K313" s="3" t="s">
        <v>1581</v>
      </c>
      <c r="L313" s="3" t="s">
        <v>1582</v>
      </c>
      <c r="M313" s="2">
        <v>16300</v>
      </c>
      <c r="N313" s="3" t="s">
        <v>1550</v>
      </c>
      <c r="O313" s="4">
        <v>54789</v>
      </c>
      <c r="P313" s="3" t="s">
        <v>1550</v>
      </c>
      <c r="Q313" s="4" t="s">
        <v>1550</v>
      </c>
      <c r="R313" s="3" t="s">
        <v>1551</v>
      </c>
    </row>
    <row r="314" spans="1:18" ht="25.5" hidden="1" x14ac:dyDescent="0.2">
      <c r="A314" s="2">
        <v>432</v>
      </c>
      <c r="B314" s="3" t="s">
        <v>2</v>
      </c>
      <c r="C314" s="3" t="s">
        <v>1546</v>
      </c>
      <c r="D314" s="3" t="s">
        <v>1559</v>
      </c>
      <c r="E314" s="3" t="s">
        <v>3</v>
      </c>
      <c r="F314" s="3" t="s">
        <v>1549</v>
      </c>
      <c r="G314" s="2" t="s">
        <v>1550</v>
      </c>
      <c r="H314" s="3" t="s">
        <v>1551</v>
      </c>
      <c r="I314" s="2">
        <v>48</v>
      </c>
      <c r="J314" s="2">
        <v>48</v>
      </c>
      <c r="K314" s="3" t="s">
        <v>1581</v>
      </c>
      <c r="L314" s="3" t="s">
        <v>1582</v>
      </c>
      <c r="M314" s="2">
        <v>11500</v>
      </c>
      <c r="N314" s="3" t="s">
        <v>1550</v>
      </c>
      <c r="O314" s="4">
        <v>54789</v>
      </c>
      <c r="P314" s="3" t="s">
        <v>1550</v>
      </c>
      <c r="Q314" s="4">
        <v>21125</v>
      </c>
      <c r="R314" s="3" t="s">
        <v>1551</v>
      </c>
    </row>
    <row r="315" spans="1:18" ht="25.5" hidden="1" x14ac:dyDescent="0.2">
      <c r="A315" s="2">
        <v>432</v>
      </c>
      <c r="B315" s="3" t="s">
        <v>2</v>
      </c>
      <c r="C315" s="3" t="s">
        <v>1546</v>
      </c>
      <c r="D315" s="3" t="s">
        <v>1559</v>
      </c>
      <c r="E315" s="3" t="s">
        <v>3</v>
      </c>
      <c r="F315" s="3" t="s">
        <v>1549</v>
      </c>
      <c r="G315" s="2" t="s">
        <v>1550</v>
      </c>
      <c r="H315" s="3" t="s">
        <v>1551</v>
      </c>
      <c r="I315" s="2">
        <v>80</v>
      </c>
      <c r="J315" s="2">
        <v>80</v>
      </c>
      <c r="K315" s="3" t="s">
        <v>1581</v>
      </c>
      <c r="L315" s="3" t="s">
        <v>1582</v>
      </c>
      <c r="M315" s="2">
        <v>10000</v>
      </c>
      <c r="N315" s="3" t="s">
        <v>1550</v>
      </c>
      <c r="O315" s="4">
        <v>54789</v>
      </c>
      <c r="P315" s="3" t="s">
        <v>1550</v>
      </c>
      <c r="Q315" s="4">
        <v>25051</v>
      </c>
      <c r="R315" s="3" t="s">
        <v>1551</v>
      </c>
    </row>
    <row r="316" spans="1:18" ht="25.5" hidden="1" x14ac:dyDescent="0.2">
      <c r="A316" s="2">
        <v>432</v>
      </c>
      <c r="B316" s="3" t="s">
        <v>2</v>
      </c>
      <c r="C316" s="3" t="s">
        <v>1546</v>
      </c>
      <c r="D316" s="3" t="s">
        <v>1559</v>
      </c>
      <c r="E316" s="3" t="s">
        <v>3</v>
      </c>
      <c r="F316" s="3" t="s">
        <v>1549</v>
      </c>
      <c r="G316" s="2" t="s">
        <v>1550</v>
      </c>
      <c r="H316" s="3" t="s">
        <v>1551</v>
      </c>
      <c r="I316" s="2">
        <v>115</v>
      </c>
      <c r="J316" s="2">
        <v>115</v>
      </c>
      <c r="K316" s="3" t="s">
        <v>1581</v>
      </c>
      <c r="L316" s="3" t="s">
        <v>1582</v>
      </c>
      <c r="M316" s="2">
        <v>11800</v>
      </c>
      <c r="N316" s="3" t="s">
        <v>1550</v>
      </c>
      <c r="O316" s="4">
        <v>54789</v>
      </c>
      <c r="P316" s="3" t="s">
        <v>1550</v>
      </c>
      <c r="Q316" s="4" t="s">
        <v>1550</v>
      </c>
      <c r="R316" s="3" t="s">
        <v>1551</v>
      </c>
    </row>
    <row r="317" spans="1:18" ht="25.5" hidden="1" x14ac:dyDescent="0.2">
      <c r="A317" s="2">
        <v>433</v>
      </c>
      <c r="B317" s="3" t="s">
        <v>4</v>
      </c>
      <c r="C317" s="3" t="s">
        <v>1546</v>
      </c>
      <c r="D317" s="3" t="s">
        <v>1589</v>
      </c>
      <c r="E317" s="3" t="s">
        <v>1550</v>
      </c>
      <c r="F317" s="3" t="s">
        <v>1635</v>
      </c>
      <c r="G317" s="2" t="s">
        <v>1550</v>
      </c>
      <c r="H317" s="3" t="s">
        <v>1551</v>
      </c>
      <c r="I317" s="2">
        <v>197</v>
      </c>
      <c r="J317" s="2">
        <v>182</v>
      </c>
      <c r="K317" s="3" t="s">
        <v>1581</v>
      </c>
      <c r="L317" s="3" t="s">
        <v>1582</v>
      </c>
      <c r="M317" s="2">
        <v>7100</v>
      </c>
      <c r="N317" s="3" t="s">
        <v>1550</v>
      </c>
      <c r="O317" s="4">
        <v>54789</v>
      </c>
      <c r="P317" s="3" t="s">
        <v>1550</v>
      </c>
      <c r="Q317" s="4">
        <v>36465</v>
      </c>
      <c r="R317" s="3" t="s">
        <v>1551</v>
      </c>
    </row>
    <row r="318" spans="1:18" ht="25.5" hidden="1" x14ac:dyDescent="0.2">
      <c r="A318" s="2">
        <v>433</v>
      </c>
      <c r="B318" s="3" t="s">
        <v>4</v>
      </c>
      <c r="C318" s="3" t="s">
        <v>1546</v>
      </c>
      <c r="D318" s="3" t="s">
        <v>1589</v>
      </c>
      <c r="E318" s="3" t="s">
        <v>1550</v>
      </c>
      <c r="F318" s="3" t="s">
        <v>1635</v>
      </c>
      <c r="G318" s="2" t="s">
        <v>1550</v>
      </c>
      <c r="H318" s="3" t="s">
        <v>1551</v>
      </c>
      <c r="I318" s="2">
        <v>168</v>
      </c>
      <c r="J318" s="2">
        <v>155</v>
      </c>
      <c r="K318" s="3" t="s">
        <v>1581</v>
      </c>
      <c r="L318" s="3" t="s">
        <v>1582</v>
      </c>
      <c r="M318" s="2">
        <v>7100</v>
      </c>
      <c r="N318" s="3" t="s">
        <v>1550</v>
      </c>
      <c r="O318" s="4">
        <v>54789</v>
      </c>
      <c r="P318" s="3" t="s">
        <v>1550</v>
      </c>
      <c r="Q318" s="4">
        <v>36465</v>
      </c>
      <c r="R318" s="3" t="s">
        <v>1551</v>
      </c>
    </row>
    <row r="319" spans="1:18" ht="25.5" hidden="1" x14ac:dyDescent="0.2">
      <c r="A319" s="2">
        <v>433</v>
      </c>
      <c r="B319" s="3" t="s">
        <v>4</v>
      </c>
      <c r="C319" s="3" t="s">
        <v>1546</v>
      </c>
      <c r="D319" s="3" t="s">
        <v>1589</v>
      </c>
      <c r="E319" s="3" t="s">
        <v>1550</v>
      </c>
      <c r="F319" s="3" t="s">
        <v>1635</v>
      </c>
      <c r="G319" s="2" t="s">
        <v>1550</v>
      </c>
      <c r="H319" s="3" t="s">
        <v>1551</v>
      </c>
      <c r="I319" s="2">
        <v>168</v>
      </c>
      <c r="J319" s="2">
        <v>155</v>
      </c>
      <c r="K319" s="3" t="s">
        <v>1581</v>
      </c>
      <c r="L319" s="3" t="s">
        <v>1582</v>
      </c>
      <c r="M319" s="2">
        <v>7100</v>
      </c>
      <c r="N319" s="3" t="s">
        <v>1550</v>
      </c>
      <c r="O319" s="4">
        <v>54789</v>
      </c>
      <c r="P319" s="3" t="s">
        <v>1550</v>
      </c>
      <c r="Q319" s="4">
        <v>36465</v>
      </c>
      <c r="R319" s="3" t="s">
        <v>1551</v>
      </c>
    </row>
    <row r="320" spans="1:18" ht="38.25" hidden="1" x14ac:dyDescent="0.2">
      <c r="A320" s="2">
        <v>435</v>
      </c>
      <c r="B320" s="3" t="s">
        <v>5</v>
      </c>
      <c r="C320" s="3" t="s">
        <v>1546</v>
      </c>
      <c r="D320" s="3" t="s">
        <v>1547</v>
      </c>
      <c r="E320" s="3" t="s">
        <v>1839</v>
      </c>
      <c r="F320" s="3" t="s">
        <v>1549</v>
      </c>
      <c r="G320" s="2" t="s">
        <v>1550</v>
      </c>
      <c r="H320" s="3" t="s">
        <v>1551</v>
      </c>
      <c r="I320" s="2">
        <v>2.6</v>
      </c>
      <c r="J320" s="2">
        <v>2.6</v>
      </c>
      <c r="K320" s="3" t="s">
        <v>1552</v>
      </c>
      <c r="L320" s="3" t="s">
        <v>1553</v>
      </c>
      <c r="M320" s="2">
        <v>0</v>
      </c>
      <c r="N320" s="3" t="s">
        <v>1550</v>
      </c>
      <c r="O320" s="4">
        <v>54789</v>
      </c>
      <c r="P320" s="3" t="s">
        <v>1550</v>
      </c>
      <c r="Q320" s="4" t="s">
        <v>1550</v>
      </c>
      <c r="R320" s="3" t="s">
        <v>1551</v>
      </c>
    </row>
    <row r="321" spans="1:18" ht="25.5" hidden="1" x14ac:dyDescent="0.2">
      <c r="A321" s="2">
        <v>436</v>
      </c>
      <c r="B321" s="3" t="s">
        <v>6</v>
      </c>
      <c r="C321" s="3" t="s">
        <v>1546</v>
      </c>
      <c r="D321" s="3" t="s">
        <v>1547</v>
      </c>
      <c r="E321" s="3" t="s">
        <v>7</v>
      </c>
      <c r="F321" s="3" t="s">
        <v>1549</v>
      </c>
      <c r="G321" s="2" t="s">
        <v>1550</v>
      </c>
      <c r="H321" s="3" t="s">
        <v>1551</v>
      </c>
      <c r="I321" s="2">
        <v>12.5</v>
      </c>
      <c r="J321" s="2">
        <v>12.5</v>
      </c>
      <c r="K321" s="3" t="s">
        <v>1552</v>
      </c>
      <c r="L321" s="3" t="s">
        <v>1553</v>
      </c>
      <c r="M321" s="2">
        <v>0</v>
      </c>
      <c r="N321" s="3" t="s">
        <v>1550</v>
      </c>
      <c r="O321" s="4">
        <v>54789</v>
      </c>
      <c r="P321" s="3" t="s">
        <v>1550</v>
      </c>
      <c r="Q321" s="4" t="s">
        <v>1550</v>
      </c>
      <c r="R321" s="3" t="s">
        <v>1551</v>
      </c>
    </row>
    <row r="322" spans="1:18" ht="25.5" hidden="1" x14ac:dyDescent="0.2">
      <c r="A322" s="2">
        <v>437</v>
      </c>
      <c r="B322" s="3" t="s">
        <v>8</v>
      </c>
      <c r="C322" s="3" t="s">
        <v>1546</v>
      </c>
      <c r="D322" s="3" t="s">
        <v>1559</v>
      </c>
      <c r="E322" s="3" t="s">
        <v>8</v>
      </c>
      <c r="F322" s="3" t="s">
        <v>1549</v>
      </c>
      <c r="G322" s="2" t="s">
        <v>1550</v>
      </c>
      <c r="H322" s="3" t="s">
        <v>1551</v>
      </c>
      <c r="I322" s="2">
        <v>175</v>
      </c>
      <c r="J322" s="2">
        <v>175</v>
      </c>
      <c r="K322" s="3" t="s">
        <v>1581</v>
      </c>
      <c r="L322" s="3" t="s">
        <v>1582</v>
      </c>
      <c r="M322" s="2">
        <v>10667</v>
      </c>
      <c r="N322" s="3" t="s">
        <v>1550</v>
      </c>
      <c r="O322" s="4">
        <v>54789</v>
      </c>
      <c r="P322" s="3" t="s">
        <v>1550</v>
      </c>
      <c r="Q322" s="4">
        <v>20210</v>
      </c>
      <c r="R322" s="3" t="s">
        <v>1551</v>
      </c>
    </row>
    <row r="323" spans="1:18" ht="25.5" hidden="1" x14ac:dyDescent="0.2">
      <c r="A323" s="2">
        <v>437</v>
      </c>
      <c r="B323" s="3" t="s">
        <v>8</v>
      </c>
      <c r="C323" s="3" t="s">
        <v>1546</v>
      </c>
      <c r="D323" s="3" t="s">
        <v>1559</v>
      </c>
      <c r="E323" s="3" t="s">
        <v>8</v>
      </c>
      <c r="F323" s="3" t="s">
        <v>1549</v>
      </c>
      <c r="G323" s="2" t="s">
        <v>1550</v>
      </c>
      <c r="H323" s="3" t="s">
        <v>1551</v>
      </c>
      <c r="I323" s="2">
        <v>175</v>
      </c>
      <c r="J323" s="2">
        <v>175</v>
      </c>
      <c r="K323" s="3" t="s">
        <v>1581</v>
      </c>
      <c r="L323" s="3" t="s">
        <v>1582</v>
      </c>
      <c r="M323" s="2">
        <v>10620</v>
      </c>
      <c r="N323" s="3" t="s">
        <v>1550</v>
      </c>
      <c r="O323" s="4">
        <v>54789</v>
      </c>
      <c r="P323" s="3" t="s">
        <v>1550</v>
      </c>
      <c r="Q323" s="4">
        <v>20668</v>
      </c>
      <c r="R323" s="3" t="s">
        <v>1551</v>
      </c>
    </row>
    <row r="324" spans="1:18" ht="25.5" hidden="1" x14ac:dyDescent="0.2">
      <c r="A324" s="2">
        <v>437</v>
      </c>
      <c r="B324" s="3" t="s">
        <v>8</v>
      </c>
      <c r="C324" s="3" t="s">
        <v>1546</v>
      </c>
      <c r="D324" s="3" t="s">
        <v>1559</v>
      </c>
      <c r="E324" s="3" t="s">
        <v>8</v>
      </c>
      <c r="F324" s="3" t="s">
        <v>1549</v>
      </c>
      <c r="G324" s="2" t="s">
        <v>1550</v>
      </c>
      <c r="H324" s="3" t="s">
        <v>1551</v>
      </c>
      <c r="I324" s="2">
        <v>335</v>
      </c>
      <c r="J324" s="2">
        <v>335</v>
      </c>
      <c r="K324" s="3" t="s">
        <v>1581</v>
      </c>
      <c r="L324" s="3" t="s">
        <v>1582</v>
      </c>
      <c r="M324" s="2">
        <v>9723</v>
      </c>
      <c r="N324" s="3" t="s">
        <v>1550</v>
      </c>
      <c r="O324" s="4">
        <v>54789</v>
      </c>
      <c r="P324" s="3" t="s">
        <v>1550</v>
      </c>
      <c r="Q324" s="4">
        <v>23590</v>
      </c>
      <c r="R324" s="3" t="s">
        <v>1551</v>
      </c>
    </row>
    <row r="325" spans="1:18" ht="25.5" hidden="1" x14ac:dyDescent="0.2">
      <c r="A325" s="2">
        <v>437</v>
      </c>
      <c r="B325" s="3" t="s">
        <v>8</v>
      </c>
      <c r="C325" s="3" t="s">
        <v>1546</v>
      </c>
      <c r="D325" s="3" t="s">
        <v>1559</v>
      </c>
      <c r="E325" s="3" t="s">
        <v>8</v>
      </c>
      <c r="F325" s="3" t="s">
        <v>1549</v>
      </c>
      <c r="G325" s="2" t="s">
        <v>1550</v>
      </c>
      <c r="H325" s="3" t="s">
        <v>1551</v>
      </c>
      <c r="I325" s="2">
        <v>335</v>
      </c>
      <c r="J325" s="2">
        <v>335</v>
      </c>
      <c r="K325" s="3" t="s">
        <v>1581</v>
      </c>
      <c r="L325" s="3" t="s">
        <v>1582</v>
      </c>
      <c r="M325" s="2">
        <v>9593</v>
      </c>
      <c r="N325" s="3" t="s">
        <v>1550</v>
      </c>
      <c r="O325" s="4">
        <v>54789</v>
      </c>
      <c r="P325" s="3" t="s">
        <v>1550</v>
      </c>
      <c r="Q325" s="4">
        <v>23833</v>
      </c>
      <c r="R325" s="3" t="s">
        <v>1551</v>
      </c>
    </row>
    <row r="326" spans="1:18" ht="25.5" hidden="1" x14ac:dyDescent="0.2">
      <c r="A326" s="2">
        <v>438</v>
      </c>
      <c r="B326" s="3" t="s">
        <v>9</v>
      </c>
      <c r="C326" s="3" t="s">
        <v>1546</v>
      </c>
      <c r="D326" s="3" t="s">
        <v>1559</v>
      </c>
      <c r="E326" s="3" t="s">
        <v>8</v>
      </c>
      <c r="F326" s="3" t="s">
        <v>1549</v>
      </c>
      <c r="G326" s="2" t="s">
        <v>1550</v>
      </c>
      <c r="H326" s="3" t="s">
        <v>1551</v>
      </c>
      <c r="I326" s="2">
        <v>136.69999999999999</v>
      </c>
      <c r="J326" s="2">
        <v>136.69999999999999</v>
      </c>
      <c r="K326" s="3" t="s">
        <v>1552</v>
      </c>
      <c r="L326" s="3" t="s">
        <v>1553</v>
      </c>
      <c r="M326" s="2">
        <v>0</v>
      </c>
      <c r="N326" s="3" t="s">
        <v>1550</v>
      </c>
      <c r="O326" s="4">
        <v>54789</v>
      </c>
      <c r="P326" s="3" t="s">
        <v>1550</v>
      </c>
      <c r="Q326" s="4" t="s">
        <v>1550</v>
      </c>
      <c r="R326" s="3" t="s">
        <v>1551</v>
      </c>
    </row>
    <row r="327" spans="1:18" ht="25.5" hidden="1" x14ac:dyDescent="0.2">
      <c r="A327" s="2">
        <v>443</v>
      </c>
      <c r="B327" s="3" t="s">
        <v>10</v>
      </c>
      <c r="C327" s="3" t="s">
        <v>1546</v>
      </c>
      <c r="D327" s="3" t="s">
        <v>1555</v>
      </c>
      <c r="E327" s="3" t="s">
        <v>1548</v>
      </c>
      <c r="F327" s="3" t="s">
        <v>1585</v>
      </c>
      <c r="G327" s="2" t="s">
        <v>1550</v>
      </c>
      <c r="H327" s="3" t="s">
        <v>1551</v>
      </c>
      <c r="I327" s="2">
        <v>2.5</v>
      </c>
      <c r="J327" s="2">
        <v>2.5</v>
      </c>
      <c r="K327" s="3" t="s">
        <v>1552</v>
      </c>
      <c r="L327" s="3" t="s">
        <v>1553</v>
      </c>
      <c r="M327" s="2">
        <v>0</v>
      </c>
      <c r="N327" s="3" t="s">
        <v>1550</v>
      </c>
      <c r="O327" s="4">
        <v>54789</v>
      </c>
      <c r="P327" s="3" t="s">
        <v>1550</v>
      </c>
      <c r="Q327" s="4">
        <v>32143</v>
      </c>
      <c r="R327" s="3" t="s">
        <v>1551</v>
      </c>
    </row>
    <row r="328" spans="1:18" ht="25.5" hidden="1" x14ac:dyDescent="0.2">
      <c r="A328" s="2">
        <v>446</v>
      </c>
      <c r="B328" s="3" t="s">
        <v>11</v>
      </c>
      <c r="C328" s="3" t="s">
        <v>1546</v>
      </c>
      <c r="D328" s="3" t="s">
        <v>1555</v>
      </c>
      <c r="E328" s="3" t="s">
        <v>1548</v>
      </c>
      <c r="F328" s="3" t="s">
        <v>1666</v>
      </c>
      <c r="G328" s="2" t="s">
        <v>1550</v>
      </c>
      <c r="H328" s="3" t="s">
        <v>1551</v>
      </c>
      <c r="I328" s="2">
        <v>0.94</v>
      </c>
      <c r="J328" s="2">
        <v>0.93</v>
      </c>
      <c r="K328" s="3" t="s">
        <v>1599</v>
      </c>
      <c r="L328" s="3" t="s">
        <v>1600</v>
      </c>
      <c r="M328" s="2">
        <v>0</v>
      </c>
      <c r="N328" s="3" t="s">
        <v>1550</v>
      </c>
      <c r="O328" s="4">
        <v>54789</v>
      </c>
      <c r="P328" s="3" t="s">
        <v>1550</v>
      </c>
      <c r="Q328" s="4">
        <v>17899</v>
      </c>
      <c r="R328" s="3" t="s">
        <v>1551</v>
      </c>
    </row>
    <row r="329" spans="1:18" ht="25.5" hidden="1" x14ac:dyDescent="0.2">
      <c r="A329" s="2">
        <v>446</v>
      </c>
      <c r="B329" s="3" t="s">
        <v>11</v>
      </c>
      <c r="C329" s="3" t="s">
        <v>1546</v>
      </c>
      <c r="D329" s="3" t="s">
        <v>1555</v>
      </c>
      <c r="E329" s="3" t="s">
        <v>1548</v>
      </c>
      <c r="F329" s="3" t="s">
        <v>1666</v>
      </c>
      <c r="G329" s="2" t="s">
        <v>1550</v>
      </c>
      <c r="H329" s="3" t="s">
        <v>1551</v>
      </c>
      <c r="I329" s="2">
        <v>1.36</v>
      </c>
      <c r="J329" s="2">
        <v>1.34</v>
      </c>
      <c r="K329" s="3" t="s">
        <v>1599</v>
      </c>
      <c r="L329" s="3" t="s">
        <v>1600</v>
      </c>
      <c r="M329" s="2">
        <v>0</v>
      </c>
      <c r="N329" s="3" t="s">
        <v>1550</v>
      </c>
      <c r="O329" s="4">
        <v>54789</v>
      </c>
      <c r="P329" s="3" t="s">
        <v>1550</v>
      </c>
      <c r="Q329" s="4">
        <v>19725</v>
      </c>
      <c r="R329" s="3" t="s">
        <v>1551</v>
      </c>
    </row>
    <row r="330" spans="1:18" ht="25.5" hidden="1" x14ac:dyDescent="0.2">
      <c r="A330" s="2">
        <v>446</v>
      </c>
      <c r="B330" s="3" t="s">
        <v>11</v>
      </c>
      <c r="C330" s="3" t="s">
        <v>1546</v>
      </c>
      <c r="D330" s="3" t="s">
        <v>1555</v>
      </c>
      <c r="E330" s="3" t="s">
        <v>1548</v>
      </c>
      <c r="F330" s="3" t="s">
        <v>1666</v>
      </c>
      <c r="G330" s="2" t="s">
        <v>1550</v>
      </c>
      <c r="H330" s="3" t="s">
        <v>1551</v>
      </c>
      <c r="I330" s="2">
        <v>0.94</v>
      </c>
      <c r="J330" s="2">
        <v>0.93</v>
      </c>
      <c r="K330" s="3" t="s">
        <v>1599</v>
      </c>
      <c r="L330" s="3" t="s">
        <v>1600</v>
      </c>
      <c r="M330" s="2">
        <v>0</v>
      </c>
      <c r="N330" s="3" t="s">
        <v>1550</v>
      </c>
      <c r="O330" s="4">
        <v>54789</v>
      </c>
      <c r="P330" s="3" t="s">
        <v>1550</v>
      </c>
      <c r="Q330" s="4">
        <v>17168</v>
      </c>
      <c r="R330" s="3" t="s">
        <v>1551</v>
      </c>
    </row>
    <row r="331" spans="1:18" ht="25.5" hidden="1" x14ac:dyDescent="0.2">
      <c r="A331" s="2">
        <v>446</v>
      </c>
      <c r="B331" s="3" t="s">
        <v>11</v>
      </c>
      <c r="C331" s="3" t="s">
        <v>1546</v>
      </c>
      <c r="D331" s="3" t="s">
        <v>1555</v>
      </c>
      <c r="E331" s="3" t="s">
        <v>1548</v>
      </c>
      <c r="F331" s="3" t="s">
        <v>1666</v>
      </c>
      <c r="G331" s="2" t="s">
        <v>1550</v>
      </c>
      <c r="H331" s="3" t="s">
        <v>1551</v>
      </c>
      <c r="I331" s="2">
        <v>0.45</v>
      </c>
      <c r="J331" s="2">
        <v>0.44</v>
      </c>
      <c r="K331" s="3" t="s">
        <v>1599</v>
      </c>
      <c r="L331" s="3" t="s">
        <v>1600</v>
      </c>
      <c r="M331" s="2">
        <v>0</v>
      </c>
      <c r="N331" s="3" t="s">
        <v>1550</v>
      </c>
      <c r="O331" s="4">
        <v>54789</v>
      </c>
      <c r="P331" s="3" t="s">
        <v>1550</v>
      </c>
      <c r="Q331" s="4">
        <v>12785</v>
      </c>
      <c r="R331" s="3" t="s">
        <v>1551</v>
      </c>
    </row>
    <row r="332" spans="1:18" ht="25.5" hidden="1" x14ac:dyDescent="0.2">
      <c r="A332" s="2">
        <v>447</v>
      </c>
      <c r="B332" s="3" t="s">
        <v>12</v>
      </c>
      <c r="C332" s="3" t="s">
        <v>1546</v>
      </c>
      <c r="D332" s="3" t="s">
        <v>1555</v>
      </c>
      <c r="E332" s="3" t="s">
        <v>1548</v>
      </c>
      <c r="F332" s="3" t="s">
        <v>1603</v>
      </c>
      <c r="G332" s="2" t="s">
        <v>1550</v>
      </c>
      <c r="H332" s="3" t="s">
        <v>1551</v>
      </c>
      <c r="I332" s="2">
        <v>2.8</v>
      </c>
      <c r="J332" s="2">
        <v>2.8</v>
      </c>
      <c r="K332" s="3" t="s">
        <v>1552</v>
      </c>
      <c r="L332" s="3" t="s">
        <v>1553</v>
      </c>
      <c r="M332" s="2">
        <v>0</v>
      </c>
      <c r="N332" s="3" t="s">
        <v>1550</v>
      </c>
      <c r="O332" s="4">
        <v>54789</v>
      </c>
      <c r="P332" s="3" t="s">
        <v>1550</v>
      </c>
      <c r="Q332" s="4">
        <v>32143</v>
      </c>
      <c r="R332" s="3" t="s">
        <v>1551</v>
      </c>
    </row>
    <row r="333" spans="1:18" ht="25.5" hidden="1" x14ac:dyDescent="0.2">
      <c r="A333" s="2">
        <v>448</v>
      </c>
      <c r="B333" s="3" t="s">
        <v>13</v>
      </c>
      <c r="C333" s="3" t="s">
        <v>1546</v>
      </c>
      <c r="D333" s="3" t="s">
        <v>1559</v>
      </c>
      <c r="E333" s="3" t="s">
        <v>1548</v>
      </c>
      <c r="F333" s="3" t="s">
        <v>1549</v>
      </c>
      <c r="G333" s="2" t="s">
        <v>1550</v>
      </c>
      <c r="H333" s="3" t="s">
        <v>1551</v>
      </c>
      <c r="I333" s="2">
        <v>53</v>
      </c>
      <c r="J333" s="2">
        <v>48</v>
      </c>
      <c r="K333" s="3" t="s">
        <v>1581</v>
      </c>
      <c r="L333" s="3" t="s">
        <v>1582</v>
      </c>
      <c r="M333" s="2">
        <v>14950</v>
      </c>
      <c r="N333" s="3" t="s">
        <v>1550</v>
      </c>
      <c r="O333" s="4">
        <v>54789</v>
      </c>
      <c r="P333" s="3" t="s">
        <v>1550</v>
      </c>
      <c r="Q333" s="4" t="s">
        <v>1550</v>
      </c>
      <c r="R333" s="3" t="s">
        <v>1551</v>
      </c>
    </row>
    <row r="334" spans="1:18" ht="25.5" hidden="1" x14ac:dyDescent="0.2">
      <c r="A334" s="2">
        <v>451</v>
      </c>
      <c r="B334" s="3" t="s">
        <v>14</v>
      </c>
      <c r="C334" s="3" t="s">
        <v>1546</v>
      </c>
      <c r="D334" s="3" t="s">
        <v>1555</v>
      </c>
      <c r="E334" s="3" t="s">
        <v>15</v>
      </c>
      <c r="F334" s="3" t="s">
        <v>1616</v>
      </c>
      <c r="G334" s="2" t="s">
        <v>1550</v>
      </c>
      <c r="H334" s="3" t="s">
        <v>1551</v>
      </c>
      <c r="I334" s="2">
        <v>14</v>
      </c>
      <c r="J334" s="2">
        <v>14</v>
      </c>
      <c r="K334" s="3" t="s">
        <v>1552</v>
      </c>
      <c r="L334" s="3" t="s">
        <v>1553</v>
      </c>
      <c r="M334" s="2">
        <v>0</v>
      </c>
      <c r="N334" s="3" t="s">
        <v>1550</v>
      </c>
      <c r="O334" s="4">
        <v>54789</v>
      </c>
      <c r="P334" s="3" t="s">
        <v>1550</v>
      </c>
      <c r="Q334" s="4">
        <v>32143</v>
      </c>
      <c r="R334" s="3" t="s">
        <v>1551</v>
      </c>
    </row>
    <row r="335" spans="1:18" ht="25.5" hidden="1" x14ac:dyDescent="0.2">
      <c r="A335" s="2">
        <v>452</v>
      </c>
      <c r="B335" s="3" t="s">
        <v>16</v>
      </c>
      <c r="C335" s="3" t="s">
        <v>1546</v>
      </c>
      <c r="D335" s="3" t="s">
        <v>1589</v>
      </c>
      <c r="E335" s="3" t="s">
        <v>17</v>
      </c>
      <c r="F335" s="3" t="s">
        <v>1666</v>
      </c>
      <c r="G335" s="2" t="s">
        <v>1550</v>
      </c>
      <c r="H335" s="3" t="s">
        <v>1551</v>
      </c>
      <c r="I335" s="2">
        <v>4.8</v>
      </c>
      <c r="J335" s="2">
        <v>4.8</v>
      </c>
      <c r="K335" s="3" t="s">
        <v>1552</v>
      </c>
      <c r="L335" s="3" t="s">
        <v>1553</v>
      </c>
      <c r="M335" s="2">
        <v>0</v>
      </c>
      <c r="N335" s="3" t="s">
        <v>1550</v>
      </c>
      <c r="O335" s="4">
        <v>54789</v>
      </c>
      <c r="P335" s="3" t="s">
        <v>1550</v>
      </c>
      <c r="Q335" s="4">
        <v>32143</v>
      </c>
      <c r="R335" s="3" t="s">
        <v>1551</v>
      </c>
    </row>
    <row r="336" spans="1:18" ht="25.5" hidden="1" x14ac:dyDescent="0.2">
      <c r="A336" s="2">
        <v>453</v>
      </c>
      <c r="B336" s="3" t="s">
        <v>18</v>
      </c>
      <c r="C336" s="3" t="s">
        <v>1546</v>
      </c>
      <c r="D336" s="3" t="s">
        <v>1559</v>
      </c>
      <c r="E336" s="3" t="s">
        <v>19</v>
      </c>
      <c r="F336" s="3" t="s">
        <v>1549</v>
      </c>
      <c r="G336" s="2" t="s">
        <v>1550</v>
      </c>
      <c r="H336" s="3" t="s">
        <v>1551</v>
      </c>
      <c r="I336" s="2">
        <v>107</v>
      </c>
      <c r="J336" s="2">
        <v>107</v>
      </c>
      <c r="K336" s="3" t="s">
        <v>1581</v>
      </c>
      <c r="L336" s="3" t="s">
        <v>1582</v>
      </c>
      <c r="M336" s="2">
        <v>10300</v>
      </c>
      <c r="N336" s="3" t="s">
        <v>1550</v>
      </c>
      <c r="O336" s="4">
        <v>54789</v>
      </c>
      <c r="P336" s="3" t="s">
        <v>1550</v>
      </c>
      <c r="Q336" s="4">
        <v>20029</v>
      </c>
      <c r="R336" s="3" t="s">
        <v>1551</v>
      </c>
    </row>
    <row r="337" spans="1:18" ht="25.5" hidden="1" x14ac:dyDescent="0.2">
      <c r="A337" s="2">
        <v>453</v>
      </c>
      <c r="B337" s="3" t="s">
        <v>18</v>
      </c>
      <c r="C337" s="3" t="s">
        <v>1546</v>
      </c>
      <c r="D337" s="3" t="s">
        <v>1559</v>
      </c>
      <c r="E337" s="3" t="s">
        <v>19</v>
      </c>
      <c r="F337" s="3" t="s">
        <v>1549</v>
      </c>
      <c r="G337" s="2" t="s">
        <v>1550</v>
      </c>
      <c r="H337" s="3" t="s">
        <v>1551</v>
      </c>
      <c r="I337" s="2">
        <v>104</v>
      </c>
      <c r="J337" s="2">
        <v>104</v>
      </c>
      <c r="K337" s="3" t="s">
        <v>1581</v>
      </c>
      <c r="L337" s="3" t="s">
        <v>1582</v>
      </c>
      <c r="M337" s="2">
        <v>10300</v>
      </c>
      <c r="N337" s="3" t="s">
        <v>1550</v>
      </c>
      <c r="O337" s="4">
        <v>54789</v>
      </c>
      <c r="P337" s="3" t="s">
        <v>1550</v>
      </c>
      <c r="Q337" s="4">
        <v>20637</v>
      </c>
      <c r="R337" s="3" t="s">
        <v>1551</v>
      </c>
    </row>
    <row r="338" spans="1:18" ht="25.5" hidden="1" x14ac:dyDescent="0.2">
      <c r="A338" s="2">
        <v>453</v>
      </c>
      <c r="B338" s="3" t="s">
        <v>18</v>
      </c>
      <c r="C338" s="3" t="s">
        <v>1546</v>
      </c>
      <c r="D338" s="3" t="s">
        <v>1559</v>
      </c>
      <c r="E338" s="3" t="s">
        <v>19</v>
      </c>
      <c r="F338" s="3" t="s">
        <v>1549</v>
      </c>
      <c r="G338" s="2" t="s">
        <v>1550</v>
      </c>
      <c r="H338" s="3" t="s">
        <v>1551</v>
      </c>
      <c r="I338" s="2">
        <v>110</v>
      </c>
      <c r="J338" s="2">
        <v>110</v>
      </c>
      <c r="K338" s="3" t="s">
        <v>1581</v>
      </c>
      <c r="L338" s="3" t="s">
        <v>1582</v>
      </c>
      <c r="M338" s="2">
        <v>10400</v>
      </c>
      <c r="N338" s="3" t="s">
        <v>1550</v>
      </c>
      <c r="O338" s="4">
        <v>54789</v>
      </c>
      <c r="P338" s="3" t="s">
        <v>1550</v>
      </c>
      <c r="Q338" s="4">
        <v>21398</v>
      </c>
      <c r="R338" s="3" t="s">
        <v>1551</v>
      </c>
    </row>
    <row r="339" spans="1:18" ht="25.5" hidden="1" x14ac:dyDescent="0.2">
      <c r="A339" s="2">
        <v>453</v>
      </c>
      <c r="B339" s="3" t="s">
        <v>18</v>
      </c>
      <c r="C339" s="3" t="s">
        <v>1546</v>
      </c>
      <c r="D339" s="3" t="s">
        <v>1559</v>
      </c>
      <c r="E339" s="3" t="s">
        <v>19</v>
      </c>
      <c r="F339" s="3" t="s">
        <v>1549</v>
      </c>
      <c r="G339" s="2" t="s">
        <v>1550</v>
      </c>
      <c r="H339" s="3" t="s">
        <v>1551</v>
      </c>
      <c r="I339" s="2">
        <v>300</v>
      </c>
      <c r="J339" s="2">
        <v>300</v>
      </c>
      <c r="K339" s="3" t="s">
        <v>1581</v>
      </c>
      <c r="L339" s="3" t="s">
        <v>1582</v>
      </c>
      <c r="M339" s="2">
        <v>10200</v>
      </c>
      <c r="N339" s="3" t="s">
        <v>1550</v>
      </c>
      <c r="O339" s="4">
        <v>54789</v>
      </c>
      <c r="P339" s="3" t="s">
        <v>1550</v>
      </c>
      <c r="Q339" s="4">
        <v>26969</v>
      </c>
      <c r="R339" s="3" t="s">
        <v>1551</v>
      </c>
    </row>
    <row r="340" spans="1:18" ht="25.5" hidden="1" x14ac:dyDescent="0.2">
      <c r="A340" s="2">
        <v>453</v>
      </c>
      <c r="B340" s="3" t="s">
        <v>18</v>
      </c>
      <c r="C340" s="3" t="s">
        <v>1546</v>
      </c>
      <c r="D340" s="3" t="s">
        <v>1559</v>
      </c>
      <c r="E340" s="3" t="s">
        <v>19</v>
      </c>
      <c r="F340" s="3" t="s">
        <v>1549</v>
      </c>
      <c r="G340" s="2" t="s">
        <v>1550</v>
      </c>
      <c r="H340" s="3" t="s">
        <v>1551</v>
      </c>
      <c r="I340" s="2">
        <v>330</v>
      </c>
      <c r="J340" s="2">
        <v>330</v>
      </c>
      <c r="K340" s="3" t="s">
        <v>1581</v>
      </c>
      <c r="L340" s="3" t="s">
        <v>1582</v>
      </c>
      <c r="M340" s="2">
        <v>9620</v>
      </c>
      <c r="N340" s="3" t="s">
        <v>1550</v>
      </c>
      <c r="O340" s="4">
        <v>54789</v>
      </c>
      <c r="P340" s="3" t="s">
        <v>1550</v>
      </c>
      <c r="Q340" s="4">
        <v>28795</v>
      </c>
      <c r="R340" s="3" t="s">
        <v>1551</v>
      </c>
    </row>
    <row r="341" spans="1:18" ht="25.5" hidden="1" x14ac:dyDescent="0.2">
      <c r="A341" s="2">
        <v>453</v>
      </c>
      <c r="B341" s="3" t="s">
        <v>18</v>
      </c>
      <c r="C341" s="3" t="s">
        <v>1546</v>
      </c>
      <c r="D341" s="3" t="s">
        <v>1559</v>
      </c>
      <c r="E341" s="3" t="s">
        <v>19</v>
      </c>
      <c r="F341" s="3" t="s">
        <v>1549</v>
      </c>
      <c r="G341" s="2" t="s">
        <v>1550</v>
      </c>
      <c r="H341" s="3" t="s">
        <v>1551</v>
      </c>
      <c r="I341" s="2">
        <v>18</v>
      </c>
      <c r="J341" s="2">
        <v>16</v>
      </c>
      <c r="K341" s="3" t="s">
        <v>1581</v>
      </c>
      <c r="L341" s="3" t="s">
        <v>1582</v>
      </c>
      <c r="M341" s="2">
        <v>16800</v>
      </c>
      <c r="N341" s="3" t="s">
        <v>1550</v>
      </c>
      <c r="O341" s="4">
        <v>54789</v>
      </c>
      <c r="P341" s="3" t="s">
        <v>1550</v>
      </c>
      <c r="Q341" s="4" t="s">
        <v>1550</v>
      </c>
      <c r="R341" s="3" t="s">
        <v>1551</v>
      </c>
    </row>
    <row r="342" spans="1:18" ht="25.5" hidden="1" x14ac:dyDescent="0.2">
      <c r="A342" s="2">
        <v>454</v>
      </c>
      <c r="B342" s="3" t="s">
        <v>20</v>
      </c>
      <c r="C342" s="3" t="s">
        <v>1546</v>
      </c>
      <c r="D342" s="3" t="s">
        <v>1559</v>
      </c>
      <c r="E342" s="3" t="s">
        <v>19</v>
      </c>
      <c r="F342" s="3" t="s">
        <v>1549</v>
      </c>
      <c r="G342" s="2" t="s">
        <v>1550</v>
      </c>
      <c r="H342" s="3" t="s">
        <v>1551</v>
      </c>
      <c r="I342" s="2">
        <v>1.43</v>
      </c>
      <c r="J342" s="2">
        <v>1.43</v>
      </c>
      <c r="K342" s="3" t="s">
        <v>1552</v>
      </c>
      <c r="L342" s="3" t="s">
        <v>1553</v>
      </c>
      <c r="M342" s="2">
        <v>0</v>
      </c>
      <c r="N342" s="3" t="s">
        <v>1550</v>
      </c>
      <c r="O342" s="4">
        <v>54789</v>
      </c>
      <c r="P342" s="3" t="s">
        <v>1550</v>
      </c>
      <c r="Q342" s="4" t="s">
        <v>1550</v>
      </c>
      <c r="R342" s="3" t="s">
        <v>1551</v>
      </c>
    </row>
    <row r="343" spans="1:18" ht="25.5" hidden="1" x14ac:dyDescent="0.2">
      <c r="A343" s="2">
        <v>455</v>
      </c>
      <c r="B343" s="3" t="s">
        <v>21</v>
      </c>
      <c r="C343" s="3" t="s">
        <v>1546</v>
      </c>
      <c r="D343" s="3" t="s">
        <v>1555</v>
      </c>
      <c r="E343" s="3" t="s">
        <v>22</v>
      </c>
      <c r="F343" s="3" t="s">
        <v>1629</v>
      </c>
      <c r="G343" s="2" t="s">
        <v>1550</v>
      </c>
      <c r="H343" s="3" t="s">
        <v>1551</v>
      </c>
      <c r="I343" s="2">
        <v>170.19</v>
      </c>
      <c r="J343" s="2">
        <v>170.19</v>
      </c>
      <c r="K343" s="3" t="s">
        <v>1581</v>
      </c>
      <c r="L343" s="3" t="s">
        <v>1582</v>
      </c>
      <c r="M343" s="2">
        <v>10000</v>
      </c>
      <c r="N343" s="3" t="s">
        <v>1550</v>
      </c>
      <c r="O343" s="4">
        <v>54789</v>
      </c>
      <c r="P343" s="3" t="s">
        <v>1550</v>
      </c>
      <c r="Q343" s="4">
        <v>33970</v>
      </c>
      <c r="R343" s="3" t="s">
        <v>1551</v>
      </c>
    </row>
    <row r="344" spans="1:18" ht="51" hidden="1" x14ac:dyDescent="0.2">
      <c r="A344" s="2">
        <v>456</v>
      </c>
      <c r="B344" s="3" t="s">
        <v>23</v>
      </c>
      <c r="C344" s="3" t="s">
        <v>1546</v>
      </c>
      <c r="D344" s="3" t="s">
        <v>1559</v>
      </c>
      <c r="E344" s="3" t="s">
        <v>1560</v>
      </c>
      <c r="F344" s="3" t="s">
        <v>1549</v>
      </c>
      <c r="G344" s="2" t="s">
        <v>1550</v>
      </c>
      <c r="H344" s="3" t="s">
        <v>1551</v>
      </c>
      <c r="I344" s="2">
        <v>4</v>
      </c>
      <c r="J344" s="2">
        <v>4</v>
      </c>
      <c r="K344" s="3" t="s">
        <v>1552</v>
      </c>
      <c r="L344" s="3" t="s">
        <v>1553</v>
      </c>
      <c r="M344" s="2">
        <v>0</v>
      </c>
      <c r="N344" s="3" t="s">
        <v>1550</v>
      </c>
      <c r="O344" s="4">
        <v>54789</v>
      </c>
      <c r="P344" s="3" t="s">
        <v>1550</v>
      </c>
      <c r="Q344" s="4" t="s">
        <v>1550</v>
      </c>
      <c r="R344" s="3" t="s">
        <v>1551</v>
      </c>
    </row>
    <row r="345" spans="1:18" ht="38.25" hidden="1" x14ac:dyDescent="0.2">
      <c r="A345" s="2">
        <v>457</v>
      </c>
      <c r="B345" s="3" t="s">
        <v>24</v>
      </c>
      <c r="C345" s="3" t="s">
        <v>1546</v>
      </c>
      <c r="D345" s="3" t="s">
        <v>1589</v>
      </c>
      <c r="E345" s="3" t="s">
        <v>25</v>
      </c>
      <c r="F345" s="3" t="s">
        <v>1635</v>
      </c>
      <c r="G345" s="2" t="s">
        <v>1550</v>
      </c>
      <c r="H345" s="3" t="s">
        <v>26</v>
      </c>
      <c r="I345" s="2">
        <v>210</v>
      </c>
      <c r="J345" s="2">
        <v>210</v>
      </c>
      <c r="K345" s="3" t="s">
        <v>1577</v>
      </c>
      <c r="L345" s="3" t="s">
        <v>1639</v>
      </c>
      <c r="M345" s="2">
        <v>0</v>
      </c>
      <c r="N345" s="3" t="s">
        <v>1550</v>
      </c>
      <c r="O345" s="4">
        <v>54789</v>
      </c>
      <c r="P345" s="3" t="s">
        <v>1550</v>
      </c>
      <c r="Q345" s="4">
        <v>38718</v>
      </c>
      <c r="R345" s="3" t="s">
        <v>26</v>
      </c>
    </row>
    <row r="346" spans="1:18" ht="25.5" hidden="1" x14ac:dyDescent="0.2">
      <c r="A346" s="2">
        <v>457</v>
      </c>
      <c r="B346" s="3" t="s">
        <v>24</v>
      </c>
      <c r="C346" s="3" t="s">
        <v>1546</v>
      </c>
      <c r="D346" s="3" t="s">
        <v>1589</v>
      </c>
      <c r="E346" s="3" t="s">
        <v>25</v>
      </c>
      <c r="F346" s="3" t="s">
        <v>1635</v>
      </c>
      <c r="G346" s="2" t="s">
        <v>1550</v>
      </c>
      <c r="H346" s="3" t="s">
        <v>1551</v>
      </c>
      <c r="I346" s="2">
        <v>235</v>
      </c>
      <c r="J346" s="2">
        <v>235</v>
      </c>
      <c r="K346" s="3" t="s">
        <v>1577</v>
      </c>
      <c r="L346" s="3" t="s">
        <v>1639</v>
      </c>
      <c r="M346" s="2">
        <v>10407</v>
      </c>
      <c r="N346" s="3" t="s">
        <v>1550</v>
      </c>
      <c r="O346" s="4">
        <v>54789</v>
      </c>
      <c r="P346" s="3" t="s">
        <v>1550</v>
      </c>
      <c r="Q346" s="4">
        <v>31017</v>
      </c>
      <c r="R346" s="3" t="s">
        <v>1551</v>
      </c>
    </row>
    <row r="347" spans="1:18" ht="38.25" hidden="1" x14ac:dyDescent="0.2">
      <c r="A347" s="2">
        <v>458</v>
      </c>
      <c r="B347" s="3" t="s">
        <v>27</v>
      </c>
      <c r="C347" s="3" t="s">
        <v>1546</v>
      </c>
      <c r="D347" s="3" t="s">
        <v>1555</v>
      </c>
      <c r="E347" s="3" t="s">
        <v>28</v>
      </c>
      <c r="F347" s="3" t="s">
        <v>1557</v>
      </c>
      <c r="G347" s="2" t="s">
        <v>1550</v>
      </c>
      <c r="H347" s="3" t="s">
        <v>1551</v>
      </c>
      <c r="I347" s="2">
        <v>6</v>
      </c>
      <c r="J347" s="2">
        <v>6</v>
      </c>
      <c r="K347" s="3" t="s">
        <v>1552</v>
      </c>
      <c r="L347" s="3" t="s">
        <v>1553</v>
      </c>
      <c r="M347" s="2">
        <v>0</v>
      </c>
      <c r="N347" s="3" t="s">
        <v>1550</v>
      </c>
      <c r="O347" s="4">
        <v>54789</v>
      </c>
      <c r="P347" s="3" t="s">
        <v>1550</v>
      </c>
      <c r="Q347" s="4">
        <v>32143</v>
      </c>
      <c r="R347" s="3" t="s">
        <v>1551</v>
      </c>
    </row>
    <row r="348" spans="1:18" ht="25.5" hidden="1" x14ac:dyDescent="0.2">
      <c r="A348" s="2">
        <v>460</v>
      </c>
      <c r="B348" s="3" t="s">
        <v>29</v>
      </c>
      <c r="C348" s="3" t="s">
        <v>1546</v>
      </c>
      <c r="D348" s="3" t="s">
        <v>1559</v>
      </c>
      <c r="E348" s="3" t="s">
        <v>29</v>
      </c>
      <c r="F348" s="3" t="s">
        <v>1549</v>
      </c>
      <c r="G348" s="2" t="s">
        <v>1550</v>
      </c>
      <c r="H348" s="3" t="s">
        <v>1551</v>
      </c>
      <c r="I348" s="2">
        <v>132</v>
      </c>
      <c r="J348" s="2">
        <v>132</v>
      </c>
      <c r="K348" s="3" t="s">
        <v>1581</v>
      </c>
      <c r="L348" s="3" t="s">
        <v>1582</v>
      </c>
      <c r="M348" s="2">
        <v>11143</v>
      </c>
      <c r="N348" s="3" t="s">
        <v>1550</v>
      </c>
      <c r="O348" s="4">
        <v>54789</v>
      </c>
      <c r="P348" s="3" t="s">
        <v>1550</v>
      </c>
      <c r="Q348" s="4">
        <v>19541</v>
      </c>
      <c r="R348" s="3" t="s">
        <v>1551</v>
      </c>
    </row>
    <row r="349" spans="1:18" ht="25.5" hidden="1" x14ac:dyDescent="0.2">
      <c r="A349" s="2">
        <v>460</v>
      </c>
      <c r="B349" s="3" t="s">
        <v>29</v>
      </c>
      <c r="C349" s="3" t="s">
        <v>1546</v>
      </c>
      <c r="D349" s="3" t="s">
        <v>1559</v>
      </c>
      <c r="E349" s="3" t="s">
        <v>29</v>
      </c>
      <c r="F349" s="3" t="s">
        <v>1549</v>
      </c>
      <c r="G349" s="2" t="s">
        <v>1550</v>
      </c>
      <c r="H349" s="3" t="s">
        <v>1551</v>
      </c>
      <c r="I349" s="2">
        <v>132</v>
      </c>
      <c r="J349" s="2">
        <v>132</v>
      </c>
      <c r="K349" s="3" t="s">
        <v>1581</v>
      </c>
      <c r="L349" s="3" t="s">
        <v>1582</v>
      </c>
      <c r="M349" s="2">
        <v>11151</v>
      </c>
      <c r="N349" s="3" t="s">
        <v>1550</v>
      </c>
      <c r="O349" s="4">
        <v>54789</v>
      </c>
      <c r="P349" s="3" t="s">
        <v>1550</v>
      </c>
      <c r="Q349" s="4">
        <v>19664</v>
      </c>
      <c r="R349" s="3" t="s">
        <v>1551</v>
      </c>
    </row>
    <row r="350" spans="1:18" ht="25.5" hidden="1" x14ac:dyDescent="0.2">
      <c r="A350" s="2">
        <v>460</v>
      </c>
      <c r="B350" s="3" t="s">
        <v>29</v>
      </c>
      <c r="C350" s="3" t="s">
        <v>1546</v>
      </c>
      <c r="D350" s="3" t="s">
        <v>1559</v>
      </c>
      <c r="E350" s="3" t="s">
        <v>29</v>
      </c>
      <c r="F350" s="3" t="s">
        <v>1549</v>
      </c>
      <c r="G350" s="2" t="s">
        <v>1550</v>
      </c>
      <c r="H350" s="3" t="s">
        <v>1551</v>
      </c>
      <c r="I350" s="2">
        <v>320</v>
      </c>
      <c r="J350" s="2">
        <v>320</v>
      </c>
      <c r="K350" s="3" t="s">
        <v>1581</v>
      </c>
      <c r="L350" s="3" t="s">
        <v>1582</v>
      </c>
      <c r="M350" s="2">
        <v>9616</v>
      </c>
      <c r="N350" s="3" t="s">
        <v>1550</v>
      </c>
      <c r="O350" s="4">
        <v>54789</v>
      </c>
      <c r="P350" s="3" t="s">
        <v>1550</v>
      </c>
      <c r="Q350" s="4">
        <v>19480</v>
      </c>
      <c r="R350" s="3" t="s">
        <v>1551</v>
      </c>
    </row>
    <row r="351" spans="1:18" ht="25.5" hidden="1" x14ac:dyDescent="0.2">
      <c r="A351" s="2">
        <v>460</v>
      </c>
      <c r="B351" s="3" t="s">
        <v>29</v>
      </c>
      <c r="C351" s="3" t="s">
        <v>1546</v>
      </c>
      <c r="D351" s="3" t="s">
        <v>1559</v>
      </c>
      <c r="E351" s="3" t="s">
        <v>29</v>
      </c>
      <c r="F351" s="3" t="s">
        <v>1549</v>
      </c>
      <c r="G351" s="2" t="s">
        <v>1550</v>
      </c>
      <c r="H351" s="3" t="s">
        <v>1551</v>
      </c>
      <c r="I351" s="2">
        <v>320</v>
      </c>
      <c r="J351" s="2">
        <v>320</v>
      </c>
      <c r="K351" s="3" t="s">
        <v>1581</v>
      </c>
      <c r="L351" s="3" t="s">
        <v>1582</v>
      </c>
      <c r="M351" s="2">
        <v>9601</v>
      </c>
      <c r="N351" s="3" t="s">
        <v>1550</v>
      </c>
      <c r="O351" s="4">
        <v>54789</v>
      </c>
      <c r="P351" s="3" t="s">
        <v>1550</v>
      </c>
      <c r="Q351" s="4">
        <v>23285</v>
      </c>
      <c r="R351" s="3" t="s">
        <v>1551</v>
      </c>
    </row>
    <row r="352" spans="1:18" ht="25.5" hidden="1" x14ac:dyDescent="0.2">
      <c r="A352" s="2">
        <v>460</v>
      </c>
      <c r="B352" s="3" t="s">
        <v>29</v>
      </c>
      <c r="C352" s="3" t="s">
        <v>1546</v>
      </c>
      <c r="D352" s="3" t="s">
        <v>1559</v>
      </c>
      <c r="E352" s="3" t="s">
        <v>29</v>
      </c>
      <c r="F352" s="3" t="s">
        <v>1549</v>
      </c>
      <c r="G352" s="2" t="s">
        <v>1550</v>
      </c>
      <c r="H352" s="3" t="s">
        <v>1551</v>
      </c>
      <c r="I352" s="2">
        <v>142</v>
      </c>
      <c r="J352" s="2">
        <v>126</v>
      </c>
      <c r="K352" s="3" t="s">
        <v>1581</v>
      </c>
      <c r="L352" s="3" t="s">
        <v>1582</v>
      </c>
      <c r="M352" s="2">
        <v>20006</v>
      </c>
      <c r="N352" s="3" t="s">
        <v>1550</v>
      </c>
      <c r="O352" s="4">
        <v>54789</v>
      </c>
      <c r="P352" s="3" t="s">
        <v>1550</v>
      </c>
      <c r="Q352" s="4">
        <v>25204</v>
      </c>
      <c r="R352" s="3" t="s">
        <v>1551</v>
      </c>
    </row>
    <row r="353" spans="1:18" ht="25.5" hidden="1" x14ac:dyDescent="0.2">
      <c r="A353" s="2">
        <v>462</v>
      </c>
      <c r="B353" s="3" t="s">
        <v>30</v>
      </c>
      <c r="C353" s="3" t="s">
        <v>1546</v>
      </c>
      <c r="D353" s="3" t="s">
        <v>1555</v>
      </c>
      <c r="E353" s="3" t="s">
        <v>1548</v>
      </c>
      <c r="F353" s="3" t="s">
        <v>1603</v>
      </c>
      <c r="G353" s="2" t="s">
        <v>1550</v>
      </c>
      <c r="H353" s="3" t="s">
        <v>1551</v>
      </c>
      <c r="I353" s="2">
        <v>5.43</v>
      </c>
      <c r="J353" s="2">
        <v>5.43</v>
      </c>
      <c r="K353" s="3" t="s">
        <v>1552</v>
      </c>
      <c r="L353" s="3" t="s">
        <v>1553</v>
      </c>
      <c r="M353" s="2">
        <v>0</v>
      </c>
      <c r="N353" s="3" t="s">
        <v>1550</v>
      </c>
      <c r="O353" s="4">
        <v>54789</v>
      </c>
      <c r="P353" s="3" t="s">
        <v>1550</v>
      </c>
      <c r="Q353" s="4">
        <v>32143</v>
      </c>
      <c r="R353" s="3" t="s">
        <v>1551</v>
      </c>
    </row>
    <row r="354" spans="1:18" ht="38.25" hidden="1" x14ac:dyDescent="0.2">
      <c r="A354" s="2">
        <v>465</v>
      </c>
      <c r="B354" s="3" t="s">
        <v>31</v>
      </c>
      <c r="C354" s="3" t="s">
        <v>1546</v>
      </c>
      <c r="D354" s="3" t="s">
        <v>1566</v>
      </c>
      <c r="E354" s="3" t="s">
        <v>32</v>
      </c>
      <c r="F354" s="3" t="s">
        <v>1567</v>
      </c>
      <c r="G354" s="2" t="s">
        <v>1550</v>
      </c>
      <c r="H354" s="3" t="s">
        <v>1551</v>
      </c>
      <c r="I354" s="2">
        <v>3.98</v>
      </c>
      <c r="J354" s="2">
        <v>3.98</v>
      </c>
      <c r="K354" s="3" t="s">
        <v>1552</v>
      </c>
      <c r="L354" s="3" t="s">
        <v>1553</v>
      </c>
      <c r="M354" s="2">
        <v>0</v>
      </c>
      <c r="N354" s="3" t="s">
        <v>1550</v>
      </c>
      <c r="O354" s="4">
        <v>54789</v>
      </c>
      <c r="P354" s="3" t="s">
        <v>1550</v>
      </c>
      <c r="Q354" s="4">
        <v>35796</v>
      </c>
      <c r="R354" s="3" t="s">
        <v>1551</v>
      </c>
    </row>
    <row r="355" spans="1:18" ht="25.5" hidden="1" x14ac:dyDescent="0.2">
      <c r="A355" s="2">
        <v>466</v>
      </c>
      <c r="B355" s="3" t="s">
        <v>33</v>
      </c>
      <c r="C355" s="3" t="s">
        <v>1546</v>
      </c>
      <c r="D355" s="3" t="s">
        <v>1547</v>
      </c>
      <c r="E355" s="3" t="s">
        <v>34</v>
      </c>
      <c r="F355" s="3" t="s">
        <v>1549</v>
      </c>
      <c r="G355" s="2" t="s">
        <v>1550</v>
      </c>
      <c r="H355" s="3" t="s">
        <v>1551</v>
      </c>
      <c r="I355" s="2">
        <v>17.25</v>
      </c>
      <c r="J355" s="2">
        <v>17.25</v>
      </c>
      <c r="K355" s="3" t="s">
        <v>1552</v>
      </c>
      <c r="L355" s="3" t="s">
        <v>1808</v>
      </c>
      <c r="M355" s="2">
        <v>0</v>
      </c>
      <c r="N355" s="3" t="s">
        <v>1550</v>
      </c>
      <c r="O355" s="4">
        <v>54789</v>
      </c>
      <c r="P355" s="3" t="s">
        <v>1550</v>
      </c>
      <c r="Q355" s="4" t="s">
        <v>1550</v>
      </c>
      <c r="R355" s="3" t="s">
        <v>1551</v>
      </c>
    </row>
    <row r="356" spans="1:18" ht="25.5" hidden="1" x14ac:dyDescent="0.2">
      <c r="A356" s="2">
        <v>469</v>
      </c>
      <c r="B356" s="3" t="s">
        <v>1877</v>
      </c>
      <c r="C356" s="3" t="s">
        <v>1546</v>
      </c>
      <c r="D356" s="3" t="s">
        <v>1555</v>
      </c>
      <c r="E356" s="3" t="s">
        <v>1548</v>
      </c>
      <c r="F356" s="3" t="s">
        <v>1666</v>
      </c>
      <c r="G356" s="2" t="s">
        <v>1550</v>
      </c>
      <c r="H356" s="3" t="s">
        <v>1551</v>
      </c>
      <c r="I356" s="2">
        <v>1.8</v>
      </c>
      <c r="J356" s="2">
        <v>1.7</v>
      </c>
      <c r="K356" s="3" t="s">
        <v>1599</v>
      </c>
      <c r="L356" s="3" t="s">
        <v>1600</v>
      </c>
      <c r="M356" s="2">
        <v>9803</v>
      </c>
      <c r="N356" s="3" t="s">
        <v>1550</v>
      </c>
      <c r="O356" s="4">
        <v>54789</v>
      </c>
      <c r="P356" s="3" t="s">
        <v>1550</v>
      </c>
      <c r="Q356" s="4">
        <v>24108</v>
      </c>
      <c r="R356" s="3" t="s">
        <v>1551</v>
      </c>
    </row>
    <row r="357" spans="1:18" ht="38.25" hidden="1" x14ac:dyDescent="0.2">
      <c r="A357" s="2">
        <v>472</v>
      </c>
      <c r="B357" s="3" t="s">
        <v>35</v>
      </c>
      <c r="C357" s="3" t="s">
        <v>1546</v>
      </c>
      <c r="D357" s="3" t="s">
        <v>1555</v>
      </c>
      <c r="E357" s="3" t="s">
        <v>1548</v>
      </c>
      <c r="F357" s="3" t="s">
        <v>1629</v>
      </c>
      <c r="G357" s="2" t="s">
        <v>1550</v>
      </c>
      <c r="H357" s="3" t="s">
        <v>36</v>
      </c>
      <c r="I357" s="2">
        <v>30</v>
      </c>
      <c r="J357" s="2">
        <v>30</v>
      </c>
      <c r="K357" s="3" t="s">
        <v>1552</v>
      </c>
      <c r="L357" s="3" t="s">
        <v>1630</v>
      </c>
      <c r="M357" s="2">
        <v>0</v>
      </c>
      <c r="N357" s="3" t="s">
        <v>1550</v>
      </c>
      <c r="O357" s="4">
        <v>54789</v>
      </c>
      <c r="P357" s="3" t="s">
        <v>1550</v>
      </c>
      <c r="Q357" s="4">
        <v>36220</v>
      </c>
      <c r="R357" s="3" t="s">
        <v>36</v>
      </c>
    </row>
    <row r="358" spans="1:18" ht="25.5" hidden="1" x14ac:dyDescent="0.2">
      <c r="A358" s="2">
        <v>473</v>
      </c>
      <c r="B358" s="3" t="s">
        <v>37</v>
      </c>
      <c r="C358" s="3" t="s">
        <v>1546</v>
      </c>
      <c r="D358" s="3" t="s">
        <v>1555</v>
      </c>
      <c r="E358" s="3" t="s">
        <v>38</v>
      </c>
      <c r="F358" s="3" t="s">
        <v>1616</v>
      </c>
      <c r="G358" s="2" t="s">
        <v>1550</v>
      </c>
      <c r="H358" s="3" t="s">
        <v>1551</v>
      </c>
      <c r="I358" s="2">
        <v>9.1</v>
      </c>
      <c r="J358" s="2">
        <v>9.1</v>
      </c>
      <c r="K358" s="3" t="s">
        <v>1552</v>
      </c>
      <c r="L358" s="3" t="s">
        <v>1553</v>
      </c>
      <c r="M358" s="2">
        <v>0</v>
      </c>
      <c r="N358" s="3" t="s">
        <v>1550</v>
      </c>
      <c r="O358" s="4">
        <v>54789</v>
      </c>
      <c r="P358" s="3" t="s">
        <v>1550</v>
      </c>
      <c r="Q358" s="4">
        <v>32143</v>
      </c>
      <c r="R358" s="3" t="s">
        <v>1551</v>
      </c>
    </row>
    <row r="359" spans="1:18" ht="25.5" hidden="1" x14ac:dyDescent="0.2">
      <c r="A359" s="2">
        <v>474</v>
      </c>
      <c r="B359" s="3" t="s">
        <v>39</v>
      </c>
      <c r="C359" s="3" t="s">
        <v>1546</v>
      </c>
      <c r="D359" s="3" t="s">
        <v>1555</v>
      </c>
      <c r="E359" s="3" t="s">
        <v>1548</v>
      </c>
      <c r="F359" s="3" t="s">
        <v>1666</v>
      </c>
      <c r="G359" s="2" t="s">
        <v>1550</v>
      </c>
      <c r="H359" s="3" t="s">
        <v>1551</v>
      </c>
      <c r="I359" s="2">
        <v>2</v>
      </c>
      <c r="J359" s="2">
        <v>1</v>
      </c>
      <c r="K359" s="3" t="s">
        <v>1552</v>
      </c>
      <c r="L359" s="3" t="s">
        <v>1630</v>
      </c>
      <c r="M359" s="2">
        <v>23924</v>
      </c>
      <c r="N359" s="3" t="s">
        <v>1550</v>
      </c>
      <c r="O359" s="4">
        <v>54789</v>
      </c>
      <c r="P359" s="3" t="s">
        <v>1550</v>
      </c>
      <c r="Q359" s="4">
        <v>32143</v>
      </c>
      <c r="R359" s="3" t="s">
        <v>1551</v>
      </c>
    </row>
    <row r="360" spans="1:18" ht="25.5" hidden="1" x14ac:dyDescent="0.2">
      <c r="A360" s="2">
        <v>474</v>
      </c>
      <c r="B360" s="3" t="s">
        <v>39</v>
      </c>
      <c r="C360" s="3" t="s">
        <v>1546</v>
      </c>
      <c r="D360" s="3" t="s">
        <v>1555</v>
      </c>
      <c r="E360" s="3" t="s">
        <v>1548</v>
      </c>
      <c r="F360" s="3" t="s">
        <v>1666</v>
      </c>
      <c r="G360" s="2" t="s">
        <v>1550</v>
      </c>
      <c r="H360" s="3" t="s">
        <v>1551</v>
      </c>
      <c r="I360" s="2">
        <v>13</v>
      </c>
      <c r="J360" s="2">
        <v>9</v>
      </c>
      <c r="K360" s="3" t="s">
        <v>1552</v>
      </c>
      <c r="L360" s="3" t="s">
        <v>1630</v>
      </c>
      <c r="M360" s="2">
        <v>23924</v>
      </c>
      <c r="N360" s="3" t="s">
        <v>1550</v>
      </c>
      <c r="O360" s="4">
        <v>54789</v>
      </c>
      <c r="P360" s="3" t="s">
        <v>1550</v>
      </c>
      <c r="Q360" s="4">
        <v>33604</v>
      </c>
      <c r="R360" s="3" t="s">
        <v>1551</v>
      </c>
    </row>
    <row r="361" spans="1:18" ht="25.5" hidden="1" x14ac:dyDescent="0.2">
      <c r="A361" s="2">
        <v>474</v>
      </c>
      <c r="B361" s="3" t="s">
        <v>39</v>
      </c>
      <c r="C361" s="3" t="s">
        <v>1546</v>
      </c>
      <c r="D361" s="3" t="s">
        <v>1555</v>
      </c>
      <c r="E361" s="3" t="s">
        <v>1548</v>
      </c>
      <c r="F361" s="3" t="s">
        <v>1666</v>
      </c>
      <c r="G361" s="2" t="s">
        <v>1550</v>
      </c>
      <c r="H361" s="3" t="s">
        <v>1551</v>
      </c>
      <c r="I361" s="2">
        <v>13</v>
      </c>
      <c r="J361" s="2">
        <v>9</v>
      </c>
      <c r="K361" s="3" t="s">
        <v>1552</v>
      </c>
      <c r="L361" s="3" t="s">
        <v>1630</v>
      </c>
      <c r="M361" s="2">
        <v>23924</v>
      </c>
      <c r="N361" s="3" t="s">
        <v>1550</v>
      </c>
      <c r="O361" s="4">
        <v>54789</v>
      </c>
      <c r="P361" s="3" t="s">
        <v>1550</v>
      </c>
      <c r="Q361" s="4">
        <v>33604</v>
      </c>
      <c r="R361" s="3" t="s">
        <v>1551</v>
      </c>
    </row>
    <row r="362" spans="1:18" ht="25.5" hidden="1" x14ac:dyDescent="0.2">
      <c r="A362" s="2">
        <v>474</v>
      </c>
      <c r="B362" s="3" t="s">
        <v>39</v>
      </c>
      <c r="C362" s="3" t="s">
        <v>1546</v>
      </c>
      <c r="D362" s="3" t="s">
        <v>1555</v>
      </c>
      <c r="E362" s="3" t="s">
        <v>1548</v>
      </c>
      <c r="F362" s="3" t="s">
        <v>1666</v>
      </c>
      <c r="G362" s="2" t="s">
        <v>1550</v>
      </c>
      <c r="H362" s="3" t="s">
        <v>1551</v>
      </c>
      <c r="I362" s="2">
        <v>5</v>
      </c>
      <c r="J362" s="2">
        <v>4</v>
      </c>
      <c r="K362" s="3" t="s">
        <v>1552</v>
      </c>
      <c r="L362" s="3" t="s">
        <v>1630</v>
      </c>
      <c r="M362" s="2">
        <v>23924</v>
      </c>
      <c r="N362" s="3" t="s">
        <v>1550</v>
      </c>
      <c r="O362" s="4">
        <v>54789</v>
      </c>
      <c r="P362" s="3" t="s">
        <v>1550</v>
      </c>
      <c r="Q362" s="4">
        <v>31413</v>
      </c>
      <c r="R362" s="3" t="s">
        <v>1551</v>
      </c>
    </row>
    <row r="363" spans="1:18" ht="25.5" hidden="1" x14ac:dyDescent="0.2">
      <c r="A363" s="2">
        <v>477</v>
      </c>
      <c r="B363" s="3" t="s">
        <v>40</v>
      </c>
      <c r="C363" s="3" t="s">
        <v>1546</v>
      </c>
      <c r="D363" s="3" t="s">
        <v>1547</v>
      </c>
      <c r="E363" s="3" t="s">
        <v>41</v>
      </c>
      <c r="F363" s="3" t="s">
        <v>1549</v>
      </c>
      <c r="G363" s="2" t="s">
        <v>1550</v>
      </c>
      <c r="H363" s="3" t="s">
        <v>1551</v>
      </c>
      <c r="I363" s="2">
        <v>7.5</v>
      </c>
      <c r="J363" s="2">
        <v>7.5</v>
      </c>
      <c r="K363" s="3" t="s">
        <v>1552</v>
      </c>
      <c r="L363" s="3" t="s">
        <v>1553</v>
      </c>
      <c r="M363" s="2">
        <v>0</v>
      </c>
      <c r="N363" s="3" t="s">
        <v>1550</v>
      </c>
      <c r="O363" s="4">
        <v>54789</v>
      </c>
      <c r="P363" s="3" t="s">
        <v>1550</v>
      </c>
      <c r="Q363" s="4" t="s">
        <v>1550</v>
      </c>
      <c r="R363" s="3" t="s">
        <v>1551</v>
      </c>
    </row>
    <row r="364" spans="1:18" ht="38.25" hidden="1" x14ac:dyDescent="0.2">
      <c r="A364" s="2">
        <v>478</v>
      </c>
      <c r="B364" s="3" t="s">
        <v>42</v>
      </c>
      <c r="C364" s="3" t="s">
        <v>1546</v>
      </c>
      <c r="D364" s="3" t="s">
        <v>1547</v>
      </c>
      <c r="E364" s="3" t="s">
        <v>1813</v>
      </c>
      <c r="F364" s="3" t="s">
        <v>1549</v>
      </c>
      <c r="G364" s="2" t="s">
        <v>1550</v>
      </c>
      <c r="H364" s="3" t="s">
        <v>1551</v>
      </c>
      <c r="I364" s="2">
        <v>33</v>
      </c>
      <c r="J364" s="2">
        <v>33</v>
      </c>
      <c r="K364" s="3" t="s">
        <v>1552</v>
      </c>
      <c r="L364" s="3" t="s">
        <v>1553</v>
      </c>
      <c r="M364" s="2">
        <v>0</v>
      </c>
      <c r="N364" s="3" t="s">
        <v>1550</v>
      </c>
      <c r="O364" s="4">
        <v>54789</v>
      </c>
      <c r="P364" s="3" t="s">
        <v>1550</v>
      </c>
      <c r="Q364" s="4" t="s">
        <v>1550</v>
      </c>
      <c r="R364" s="3" t="s">
        <v>1551</v>
      </c>
    </row>
    <row r="365" spans="1:18" ht="38.25" hidden="1" x14ac:dyDescent="0.2">
      <c r="A365" s="2">
        <v>480</v>
      </c>
      <c r="B365" s="3" t="s">
        <v>43</v>
      </c>
      <c r="C365" s="3" t="s">
        <v>1546</v>
      </c>
      <c r="D365" s="3" t="s">
        <v>1555</v>
      </c>
      <c r="E365" s="3" t="s">
        <v>1548</v>
      </c>
      <c r="F365" s="3" t="s">
        <v>1616</v>
      </c>
      <c r="G365" s="2" t="s">
        <v>1550</v>
      </c>
      <c r="H365" s="3" t="s">
        <v>1551</v>
      </c>
      <c r="I365" s="2">
        <v>7.5</v>
      </c>
      <c r="J365" s="2">
        <v>7.5</v>
      </c>
      <c r="K365" s="3" t="s">
        <v>1552</v>
      </c>
      <c r="L365" s="3" t="s">
        <v>1553</v>
      </c>
      <c r="M365" s="2">
        <v>0</v>
      </c>
      <c r="N365" s="3" t="s">
        <v>1550</v>
      </c>
      <c r="O365" s="4">
        <v>54789</v>
      </c>
      <c r="P365" s="3" t="s">
        <v>1550</v>
      </c>
      <c r="Q365" s="4">
        <v>32143</v>
      </c>
      <c r="R365" s="3" t="s">
        <v>1551</v>
      </c>
    </row>
    <row r="366" spans="1:18" ht="25.5" hidden="1" x14ac:dyDescent="0.2">
      <c r="A366" s="2">
        <v>481</v>
      </c>
      <c r="B366" s="3" t="s">
        <v>44</v>
      </c>
      <c r="C366" s="3" t="s">
        <v>1546</v>
      </c>
      <c r="D366" s="3" t="s">
        <v>1555</v>
      </c>
      <c r="E366" s="3" t="s">
        <v>1548</v>
      </c>
      <c r="F366" s="3" t="s">
        <v>1603</v>
      </c>
      <c r="G366" s="2" t="s">
        <v>1550</v>
      </c>
      <c r="H366" s="3" t="s">
        <v>1551</v>
      </c>
      <c r="I366" s="2">
        <v>1.9</v>
      </c>
      <c r="J366" s="2">
        <v>1.9</v>
      </c>
      <c r="K366" s="3" t="s">
        <v>1552</v>
      </c>
      <c r="L366" s="3" t="s">
        <v>1553</v>
      </c>
      <c r="M366" s="2">
        <v>0</v>
      </c>
      <c r="N366" s="3" t="s">
        <v>1550</v>
      </c>
      <c r="O366" s="4">
        <v>54789</v>
      </c>
      <c r="P366" s="3" t="s">
        <v>1550</v>
      </c>
      <c r="Q366" s="4">
        <v>32143</v>
      </c>
      <c r="R366" s="3" t="s">
        <v>1551</v>
      </c>
    </row>
    <row r="367" spans="1:18" ht="25.5" hidden="1" x14ac:dyDescent="0.2">
      <c r="A367" s="2">
        <v>482</v>
      </c>
      <c r="B367" s="3" t="s">
        <v>45</v>
      </c>
      <c r="C367" s="3" t="s">
        <v>1546</v>
      </c>
      <c r="D367" s="3" t="s">
        <v>1547</v>
      </c>
      <c r="E367" s="3" t="s">
        <v>1548</v>
      </c>
      <c r="F367" s="3" t="s">
        <v>1549</v>
      </c>
      <c r="G367" s="2" t="s">
        <v>1550</v>
      </c>
      <c r="H367" s="3" t="s">
        <v>1551</v>
      </c>
      <c r="I367" s="2">
        <v>3</v>
      </c>
      <c r="J367" s="2">
        <v>3</v>
      </c>
      <c r="K367" s="3" t="s">
        <v>1552</v>
      </c>
      <c r="L367" s="3" t="s">
        <v>1553</v>
      </c>
      <c r="M367" s="2">
        <v>0</v>
      </c>
      <c r="N367" s="3" t="s">
        <v>1550</v>
      </c>
      <c r="O367" s="4">
        <v>54789</v>
      </c>
      <c r="P367" s="3" t="s">
        <v>1550</v>
      </c>
      <c r="Q367" s="4" t="s">
        <v>1550</v>
      </c>
      <c r="R367" s="3" t="s">
        <v>1551</v>
      </c>
    </row>
    <row r="368" spans="1:18" ht="25.5" hidden="1" x14ac:dyDescent="0.2">
      <c r="A368" s="2">
        <v>484</v>
      </c>
      <c r="B368" s="3" t="s">
        <v>46</v>
      </c>
      <c r="C368" s="3" t="s">
        <v>1546</v>
      </c>
      <c r="D368" s="3" t="s">
        <v>1547</v>
      </c>
      <c r="E368" s="3" t="s">
        <v>1643</v>
      </c>
      <c r="F368" s="3" t="s">
        <v>1549</v>
      </c>
      <c r="G368" s="2" t="s">
        <v>1550</v>
      </c>
      <c r="H368" s="3" t="s">
        <v>1551</v>
      </c>
      <c r="I368" s="2">
        <v>21.84</v>
      </c>
      <c r="J368" s="2">
        <v>21.84</v>
      </c>
      <c r="K368" s="3" t="s">
        <v>1552</v>
      </c>
      <c r="L368" s="3" t="s">
        <v>1553</v>
      </c>
      <c r="M368" s="2">
        <v>0</v>
      </c>
      <c r="N368" s="3" t="s">
        <v>1550</v>
      </c>
      <c r="O368" s="4">
        <v>54789</v>
      </c>
      <c r="P368" s="3" t="s">
        <v>1550</v>
      </c>
      <c r="Q368" s="4" t="s">
        <v>1550</v>
      </c>
      <c r="R368" s="3" t="s">
        <v>1551</v>
      </c>
    </row>
    <row r="369" spans="1:18" ht="38.25" hidden="1" x14ac:dyDescent="0.2">
      <c r="A369" s="2">
        <v>485</v>
      </c>
      <c r="B369" s="3" t="s">
        <v>47</v>
      </c>
      <c r="C369" s="3" t="s">
        <v>1546</v>
      </c>
      <c r="D369" s="3" t="s">
        <v>1555</v>
      </c>
      <c r="E369" s="3" t="s">
        <v>48</v>
      </c>
      <c r="F369" s="3" t="s">
        <v>1616</v>
      </c>
      <c r="G369" s="2" t="s">
        <v>1550</v>
      </c>
      <c r="H369" s="3" t="s">
        <v>1551</v>
      </c>
      <c r="I369" s="2">
        <v>11.26</v>
      </c>
      <c r="J369" s="2">
        <v>11.26</v>
      </c>
      <c r="K369" s="3" t="s">
        <v>1552</v>
      </c>
      <c r="L369" s="3" t="s">
        <v>1553</v>
      </c>
      <c r="M369" s="2">
        <v>0</v>
      </c>
      <c r="N369" s="3" t="s">
        <v>1550</v>
      </c>
      <c r="O369" s="4">
        <v>54789</v>
      </c>
      <c r="P369" s="3" t="s">
        <v>1550</v>
      </c>
      <c r="Q369" s="4">
        <v>32143</v>
      </c>
      <c r="R369" s="3" t="s">
        <v>1551</v>
      </c>
    </row>
    <row r="370" spans="1:18" ht="38.25" hidden="1" x14ac:dyDescent="0.2">
      <c r="A370" s="2">
        <v>487</v>
      </c>
      <c r="B370" s="3" t="s">
        <v>49</v>
      </c>
      <c r="C370" s="3" t="s">
        <v>1546</v>
      </c>
      <c r="D370" s="3" t="s">
        <v>1589</v>
      </c>
      <c r="E370" s="3" t="s">
        <v>1548</v>
      </c>
      <c r="F370" s="3" t="s">
        <v>1666</v>
      </c>
      <c r="G370" s="2" t="s">
        <v>1550</v>
      </c>
      <c r="H370" s="3" t="s">
        <v>1551</v>
      </c>
      <c r="I370" s="2">
        <v>22</v>
      </c>
      <c r="J370" s="2">
        <v>22</v>
      </c>
      <c r="K370" s="3" t="s">
        <v>1552</v>
      </c>
      <c r="L370" s="3" t="s">
        <v>1553</v>
      </c>
      <c r="M370" s="2">
        <v>0</v>
      </c>
      <c r="N370" s="3" t="s">
        <v>1550</v>
      </c>
      <c r="O370" s="4">
        <v>54789</v>
      </c>
      <c r="P370" s="3" t="s">
        <v>1550</v>
      </c>
      <c r="Q370" s="4">
        <v>32143</v>
      </c>
      <c r="R370" s="3" t="s">
        <v>1551</v>
      </c>
    </row>
    <row r="371" spans="1:18" ht="38.25" hidden="1" x14ac:dyDescent="0.2">
      <c r="A371" s="2">
        <v>493</v>
      </c>
      <c r="B371" s="3" t="s">
        <v>50</v>
      </c>
      <c r="C371" s="3" t="s">
        <v>1546</v>
      </c>
      <c r="D371" s="3" t="s">
        <v>1547</v>
      </c>
      <c r="E371" s="3" t="s">
        <v>1643</v>
      </c>
      <c r="F371" s="3" t="s">
        <v>1549</v>
      </c>
      <c r="G371" s="2" t="s">
        <v>1550</v>
      </c>
      <c r="H371" s="3" t="s">
        <v>1551</v>
      </c>
      <c r="I371" s="2">
        <v>2.5299999999999998</v>
      </c>
      <c r="J371" s="2">
        <v>2.5299999999999998</v>
      </c>
      <c r="K371" s="3" t="s">
        <v>1552</v>
      </c>
      <c r="L371" s="3" t="s">
        <v>1553</v>
      </c>
      <c r="M371" s="2">
        <v>0</v>
      </c>
      <c r="N371" s="3" t="s">
        <v>1550</v>
      </c>
      <c r="O371" s="4">
        <v>54789</v>
      </c>
      <c r="P371" s="3" t="s">
        <v>1550</v>
      </c>
      <c r="Q371" s="4" t="s">
        <v>1550</v>
      </c>
      <c r="R371" s="3" t="s">
        <v>1551</v>
      </c>
    </row>
    <row r="372" spans="1:18" ht="25.5" hidden="1" x14ac:dyDescent="0.2">
      <c r="A372" s="2">
        <v>503</v>
      </c>
      <c r="B372" s="3" t="s">
        <v>51</v>
      </c>
      <c r="C372" s="3" t="s">
        <v>1546</v>
      </c>
      <c r="D372" s="3" t="s">
        <v>1589</v>
      </c>
      <c r="E372" s="3" t="s">
        <v>1548</v>
      </c>
      <c r="F372" s="3" t="s">
        <v>1635</v>
      </c>
      <c r="G372" s="2" t="s">
        <v>1550</v>
      </c>
      <c r="H372" s="3" t="s">
        <v>1551</v>
      </c>
      <c r="I372" s="2">
        <v>1.5</v>
      </c>
      <c r="J372" s="2">
        <v>1.5</v>
      </c>
      <c r="K372" s="3" t="s">
        <v>1552</v>
      </c>
      <c r="L372" s="3" t="s">
        <v>1553</v>
      </c>
      <c r="M372" s="2">
        <v>0</v>
      </c>
      <c r="N372" s="3" t="s">
        <v>1550</v>
      </c>
      <c r="O372" s="4">
        <v>54789</v>
      </c>
      <c r="P372" s="3" t="s">
        <v>1550</v>
      </c>
      <c r="Q372" s="4">
        <v>32143</v>
      </c>
      <c r="R372" s="3" t="s">
        <v>1551</v>
      </c>
    </row>
    <row r="373" spans="1:18" ht="38.25" hidden="1" x14ac:dyDescent="0.2">
      <c r="A373" s="2">
        <v>505</v>
      </c>
      <c r="B373" s="3" t="s">
        <v>52</v>
      </c>
      <c r="C373" s="3" t="s">
        <v>1546</v>
      </c>
      <c r="D373" s="3" t="s">
        <v>1547</v>
      </c>
      <c r="E373" s="3" t="s">
        <v>1548</v>
      </c>
      <c r="F373" s="3" t="s">
        <v>1549</v>
      </c>
      <c r="G373" s="2" t="s">
        <v>1550</v>
      </c>
      <c r="H373" s="3" t="s">
        <v>1551</v>
      </c>
      <c r="I373" s="2">
        <v>15</v>
      </c>
      <c r="J373" s="2">
        <v>15</v>
      </c>
      <c r="K373" s="3" t="s">
        <v>1552</v>
      </c>
      <c r="L373" s="3" t="s">
        <v>1859</v>
      </c>
      <c r="M373" s="2">
        <v>0</v>
      </c>
      <c r="N373" s="3" t="s">
        <v>1550</v>
      </c>
      <c r="O373" s="4">
        <v>54789</v>
      </c>
      <c r="P373" s="3" t="s">
        <v>1550</v>
      </c>
      <c r="Q373" s="4" t="s">
        <v>1550</v>
      </c>
      <c r="R373" s="3" t="s">
        <v>1551</v>
      </c>
    </row>
    <row r="374" spans="1:18" ht="25.5" hidden="1" x14ac:dyDescent="0.2">
      <c r="A374" s="2">
        <v>506</v>
      </c>
      <c r="B374" s="3" t="s">
        <v>53</v>
      </c>
      <c r="C374" s="3" t="s">
        <v>1546</v>
      </c>
      <c r="D374" s="3" t="s">
        <v>1555</v>
      </c>
      <c r="E374" s="3" t="s">
        <v>54</v>
      </c>
      <c r="F374" s="3" t="s">
        <v>1666</v>
      </c>
      <c r="G374" s="2" t="s">
        <v>1550</v>
      </c>
      <c r="H374" s="3" t="s">
        <v>1551</v>
      </c>
      <c r="I374" s="2">
        <v>113</v>
      </c>
      <c r="J374" s="2">
        <v>113</v>
      </c>
      <c r="K374" s="3" t="s">
        <v>1581</v>
      </c>
      <c r="L374" s="3" t="s">
        <v>1582</v>
      </c>
      <c r="M374" s="2">
        <v>10183</v>
      </c>
      <c r="N374" s="3" t="s">
        <v>1550</v>
      </c>
      <c r="O374" s="4">
        <v>54789</v>
      </c>
      <c r="P374" s="3" t="s">
        <v>1550</v>
      </c>
      <c r="Q374" s="4">
        <v>25082</v>
      </c>
      <c r="R374" s="3" t="s">
        <v>1551</v>
      </c>
    </row>
    <row r="375" spans="1:18" ht="12" customHeight="1" x14ac:dyDescent="0.2">
      <c r="A375" s="2">
        <v>506</v>
      </c>
      <c r="B375" s="3" t="s">
        <v>53</v>
      </c>
      <c r="C375" s="3" t="s">
        <v>1546</v>
      </c>
      <c r="D375" s="3" t="s">
        <v>1555</v>
      </c>
      <c r="E375" s="3" t="s">
        <v>54</v>
      </c>
      <c r="F375" s="3" t="s">
        <v>1666</v>
      </c>
      <c r="G375" s="2" t="s">
        <v>1550</v>
      </c>
      <c r="H375" s="3" t="s">
        <v>1551</v>
      </c>
      <c r="I375" s="2">
        <v>113</v>
      </c>
      <c r="J375" s="2">
        <v>113</v>
      </c>
      <c r="K375" s="3" t="s">
        <v>1581</v>
      </c>
      <c r="L375" s="3" t="s">
        <v>1582</v>
      </c>
      <c r="M375" s="2">
        <v>10295</v>
      </c>
      <c r="N375" s="3" t="s">
        <v>1550</v>
      </c>
      <c r="O375" s="4">
        <v>54789</v>
      </c>
      <c r="P375" s="3" t="s">
        <v>1550</v>
      </c>
      <c r="Q375" s="4">
        <v>26177</v>
      </c>
      <c r="R375" s="3" t="s">
        <v>1551</v>
      </c>
    </row>
    <row r="376" spans="1:18" ht="12" customHeight="1" x14ac:dyDescent="0.2">
      <c r="A376" s="2">
        <v>507</v>
      </c>
      <c r="B376" s="3" t="s">
        <v>55</v>
      </c>
      <c r="C376" s="3" t="s">
        <v>1546</v>
      </c>
      <c r="D376" s="3" t="s">
        <v>1566</v>
      </c>
      <c r="E376" s="3" t="s">
        <v>55</v>
      </c>
      <c r="F376" s="3" t="s">
        <v>1567</v>
      </c>
      <c r="G376" s="2" t="s">
        <v>1550</v>
      </c>
      <c r="H376" s="3" t="s">
        <v>1551</v>
      </c>
      <c r="I376" s="2">
        <v>50</v>
      </c>
      <c r="J376" s="2">
        <v>40</v>
      </c>
      <c r="K376" s="3" t="s">
        <v>1581</v>
      </c>
      <c r="L376" s="3" t="s">
        <v>1582</v>
      </c>
      <c r="M376" s="2">
        <v>13970</v>
      </c>
      <c r="N376" s="3" t="s">
        <v>1550</v>
      </c>
      <c r="O376" s="4">
        <v>54789</v>
      </c>
      <c r="P376" s="3" t="s">
        <v>1550</v>
      </c>
      <c r="Q376" s="4">
        <v>26299</v>
      </c>
      <c r="R376" s="3" t="s">
        <v>1551</v>
      </c>
    </row>
    <row r="377" spans="1:18" ht="12" customHeight="1" x14ac:dyDescent="0.2">
      <c r="A377" s="2">
        <v>507</v>
      </c>
      <c r="B377" s="3" t="s">
        <v>55</v>
      </c>
      <c r="C377" s="3" t="s">
        <v>1546</v>
      </c>
      <c r="D377" s="3" t="s">
        <v>1566</v>
      </c>
      <c r="E377" s="3" t="s">
        <v>55</v>
      </c>
      <c r="F377" s="3" t="s">
        <v>1567</v>
      </c>
      <c r="G377" s="2" t="s">
        <v>1550</v>
      </c>
      <c r="H377" s="3" t="s">
        <v>1551</v>
      </c>
      <c r="I377" s="2">
        <v>50</v>
      </c>
      <c r="J377" s="2">
        <v>40</v>
      </c>
      <c r="K377" s="3" t="s">
        <v>1581</v>
      </c>
      <c r="L377" s="3" t="s">
        <v>1582</v>
      </c>
      <c r="M377" s="2">
        <v>14150</v>
      </c>
      <c r="N377" s="3" t="s">
        <v>1550</v>
      </c>
      <c r="O377" s="4">
        <v>54789</v>
      </c>
      <c r="P377" s="3" t="s">
        <v>1550</v>
      </c>
      <c r="Q377" s="4">
        <v>26299</v>
      </c>
      <c r="R377" s="3" t="s">
        <v>1551</v>
      </c>
    </row>
    <row r="378" spans="1:18" ht="12" customHeight="1" x14ac:dyDescent="0.2">
      <c r="A378" s="2">
        <v>508</v>
      </c>
      <c r="B378" s="3" t="s">
        <v>56</v>
      </c>
      <c r="C378" s="3" t="s">
        <v>1546</v>
      </c>
      <c r="D378" s="3" t="s">
        <v>1566</v>
      </c>
      <c r="E378" s="3" t="s">
        <v>57</v>
      </c>
      <c r="F378" s="3" t="s">
        <v>1567</v>
      </c>
      <c r="G378" s="2" t="s">
        <v>1550</v>
      </c>
      <c r="H378" s="3" t="s">
        <v>26</v>
      </c>
      <c r="I378" s="2">
        <v>214</v>
      </c>
      <c r="J378" s="2">
        <v>214</v>
      </c>
      <c r="K378" s="3" t="s">
        <v>1581</v>
      </c>
      <c r="L378" s="3" t="s">
        <v>1582</v>
      </c>
      <c r="M378" s="2">
        <v>0</v>
      </c>
      <c r="N378" s="3" t="s">
        <v>1550</v>
      </c>
      <c r="O378" s="4">
        <v>54789</v>
      </c>
      <c r="P378" s="3" t="s">
        <v>1550</v>
      </c>
      <c r="Q378" s="4">
        <v>36982</v>
      </c>
      <c r="R378" s="3" t="s">
        <v>26</v>
      </c>
    </row>
    <row r="379" spans="1:18" ht="25.5" hidden="1" x14ac:dyDescent="0.2">
      <c r="A379" s="2">
        <v>508</v>
      </c>
      <c r="B379" s="3" t="s">
        <v>56</v>
      </c>
      <c r="C379" s="3" t="s">
        <v>1546</v>
      </c>
      <c r="D379" s="3" t="s">
        <v>1566</v>
      </c>
      <c r="E379" s="3" t="s">
        <v>57</v>
      </c>
      <c r="F379" s="3" t="s">
        <v>1567</v>
      </c>
      <c r="G379" s="2" t="s">
        <v>1550</v>
      </c>
      <c r="H379" s="3" t="s">
        <v>1551</v>
      </c>
      <c r="I379" s="2">
        <v>242</v>
      </c>
      <c r="J379" s="2">
        <v>241</v>
      </c>
      <c r="K379" s="3" t="s">
        <v>1581</v>
      </c>
      <c r="L379" s="3" t="s">
        <v>1582</v>
      </c>
      <c r="M379" s="2">
        <v>0</v>
      </c>
      <c r="N379" s="3" t="s">
        <v>1550</v>
      </c>
      <c r="O379" s="4">
        <v>54789</v>
      </c>
      <c r="P379" s="3" t="s">
        <v>1550</v>
      </c>
      <c r="Q379" s="4">
        <v>36281</v>
      </c>
      <c r="R379" s="3" t="s">
        <v>1551</v>
      </c>
    </row>
    <row r="380" spans="1:18" ht="25.5" hidden="1" x14ac:dyDescent="0.2">
      <c r="A380" s="2">
        <v>508</v>
      </c>
      <c r="B380" s="3" t="s">
        <v>56</v>
      </c>
      <c r="C380" s="3" t="s">
        <v>1546</v>
      </c>
      <c r="D380" s="3" t="s">
        <v>1566</v>
      </c>
      <c r="E380" s="3" t="s">
        <v>57</v>
      </c>
      <c r="F380" s="3" t="s">
        <v>1567</v>
      </c>
      <c r="G380" s="2" t="s">
        <v>1550</v>
      </c>
      <c r="H380" s="3" t="s">
        <v>1551</v>
      </c>
      <c r="I380" s="2">
        <v>246</v>
      </c>
      <c r="J380" s="2">
        <v>229</v>
      </c>
      <c r="K380" s="3" t="s">
        <v>1581</v>
      </c>
      <c r="L380" s="3" t="s">
        <v>1582</v>
      </c>
      <c r="M380" s="2">
        <v>0</v>
      </c>
      <c r="N380" s="3" t="s">
        <v>1550</v>
      </c>
      <c r="O380" s="4">
        <v>54789</v>
      </c>
      <c r="P380" s="3" t="s">
        <v>1550</v>
      </c>
      <c r="Q380" s="4">
        <v>35916</v>
      </c>
      <c r="R380" s="3" t="s">
        <v>1551</v>
      </c>
    </row>
    <row r="381" spans="1:18" ht="25.5" hidden="1" x14ac:dyDescent="0.2">
      <c r="A381" s="2">
        <v>510</v>
      </c>
      <c r="B381" s="3" t="s">
        <v>58</v>
      </c>
      <c r="C381" s="3" t="s">
        <v>1546</v>
      </c>
      <c r="D381" s="3" t="s">
        <v>1547</v>
      </c>
      <c r="E381" s="3" t="s">
        <v>59</v>
      </c>
      <c r="F381" s="3" t="s">
        <v>1549</v>
      </c>
      <c r="G381" s="2" t="s">
        <v>1550</v>
      </c>
      <c r="H381" s="3" t="s">
        <v>1551</v>
      </c>
      <c r="I381" s="2">
        <v>113.5</v>
      </c>
      <c r="J381" s="2">
        <v>113.5</v>
      </c>
      <c r="K381" s="3" t="s">
        <v>1552</v>
      </c>
      <c r="L381" s="3" t="s">
        <v>1553</v>
      </c>
      <c r="M381" s="2">
        <v>0</v>
      </c>
      <c r="N381" s="3" t="s">
        <v>1550</v>
      </c>
      <c r="O381" s="4">
        <v>54789</v>
      </c>
      <c r="P381" s="3" t="s">
        <v>1550</v>
      </c>
      <c r="Q381" s="4" t="s">
        <v>1550</v>
      </c>
      <c r="R381" s="3" t="s">
        <v>1551</v>
      </c>
    </row>
    <row r="382" spans="1:18" ht="25.5" hidden="1" x14ac:dyDescent="0.2">
      <c r="A382" s="2">
        <v>512</v>
      </c>
      <c r="B382" s="3" t="s">
        <v>60</v>
      </c>
      <c r="C382" s="3" t="s">
        <v>1546</v>
      </c>
      <c r="D382" s="3" t="s">
        <v>1589</v>
      </c>
      <c r="E382" s="3" t="s">
        <v>61</v>
      </c>
      <c r="F382" s="3" t="s">
        <v>1635</v>
      </c>
      <c r="G382" s="2" t="s">
        <v>1550</v>
      </c>
      <c r="H382" s="3" t="s">
        <v>1551</v>
      </c>
      <c r="I382" s="2">
        <v>170</v>
      </c>
      <c r="J382" s="2">
        <v>170</v>
      </c>
      <c r="K382" s="3" t="s">
        <v>1577</v>
      </c>
      <c r="L382" s="3" t="s">
        <v>1578</v>
      </c>
      <c r="M382" s="2">
        <v>10750</v>
      </c>
      <c r="N382" s="3" t="s">
        <v>1550</v>
      </c>
      <c r="O382" s="4">
        <v>54789</v>
      </c>
      <c r="P382" s="3" t="s">
        <v>1550</v>
      </c>
      <c r="Q382" s="4">
        <v>23132</v>
      </c>
      <c r="R382" s="3" t="s">
        <v>1551</v>
      </c>
    </row>
    <row r="383" spans="1:18" ht="25.5" hidden="1" x14ac:dyDescent="0.2">
      <c r="A383" s="2">
        <v>512</v>
      </c>
      <c r="B383" s="3" t="s">
        <v>60</v>
      </c>
      <c r="C383" s="3" t="s">
        <v>1546</v>
      </c>
      <c r="D383" s="3" t="s">
        <v>1589</v>
      </c>
      <c r="E383" s="3" t="s">
        <v>61</v>
      </c>
      <c r="F383" s="3" t="s">
        <v>1635</v>
      </c>
      <c r="G383" s="2" t="s">
        <v>1550</v>
      </c>
      <c r="H383" s="3" t="s">
        <v>1551</v>
      </c>
      <c r="I383" s="2">
        <v>740</v>
      </c>
      <c r="J383" s="2">
        <v>740</v>
      </c>
      <c r="K383" s="3" t="s">
        <v>1577</v>
      </c>
      <c r="L383" s="3" t="s">
        <v>1578</v>
      </c>
      <c r="M383" s="2">
        <v>9661</v>
      </c>
      <c r="N383" s="3" t="s">
        <v>1550</v>
      </c>
      <c r="O383" s="4">
        <v>54789</v>
      </c>
      <c r="P383" s="3" t="s">
        <v>1550</v>
      </c>
      <c r="Q383" s="4">
        <v>25750</v>
      </c>
      <c r="R383" s="3" t="s">
        <v>1551</v>
      </c>
    </row>
    <row r="384" spans="1:18" ht="25.5" hidden="1" x14ac:dyDescent="0.2">
      <c r="A384" s="2">
        <v>512</v>
      </c>
      <c r="B384" s="3" t="s">
        <v>60</v>
      </c>
      <c r="C384" s="3" t="s">
        <v>1546</v>
      </c>
      <c r="D384" s="3" t="s">
        <v>1589</v>
      </c>
      <c r="E384" s="3" t="s">
        <v>61</v>
      </c>
      <c r="F384" s="3" t="s">
        <v>1635</v>
      </c>
      <c r="G384" s="2" t="s">
        <v>1550</v>
      </c>
      <c r="H384" s="3" t="s">
        <v>1551</v>
      </c>
      <c r="I384" s="2">
        <v>740</v>
      </c>
      <c r="J384" s="2">
        <v>740</v>
      </c>
      <c r="K384" s="3" t="s">
        <v>1577</v>
      </c>
      <c r="L384" s="3" t="s">
        <v>1578</v>
      </c>
      <c r="M384" s="2">
        <v>9661</v>
      </c>
      <c r="N384" s="3" t="s">
        <v>1550</v>
      </c>
      <c r="O384" s="4">
        <v>54789</v>
      </c>
      <c r="P384" s="3" t="s">
        <v>1550</v>
      </c>
      <c r="Q384" s="4">
        <v>25385</v>
      </c>
      <c r="R384" s="3" t="s">
        <v>1551</v>
      </c>
    </row>
    <row r="385" spans="1:18" ht="25.5" hidden="1" x14ac:dyDescent="0.2">
      <c r="A385" s="2">
        <v>512</v>
      </c>
      <c r="B385" s="3" t="s">
        <v>60</v>
      </c>
      <c r="C385" s="3" t="s">
        <v>1546</v>
      </c>
      <c r="D385" s="3" t="s">
        <v>1589</v>
      </c>
      <c r="E385" s="3" t="s">
        <v>61</v>
      </c>
      <c r="F385" s="3" t="s">
        <v>1635</v>
      </c>
      <c r="G385" s="2" t="s">
        <v>1550</v>
      </c>
      <c r="H385" s="3" t="s">
        <v>1551</v>
      </c>
      <c r="I385" s="2">
        <v>170</v>
      </c>
      <c r="J385" s="2">
        <v>170</v>
      </c>
      <c r="K385" s="3" t="s">
        <v>1577</v>
      </c>
      <c r="L385" s="3" t="s">
        <v>1578</v>
      </c>
      <c r="M385" s="2">
        <v>10750</v>
      </c>
      <c r="N385" s="3" t="s">
        <v>1550</v>
      </c>
      <c r="O385" s="4">
        <v>54789</v>
      </c>
      <c r="P385" s="3" t="s">
        <v>1550</v>
      </c>
      <c r="Q385" s="4">
        <v>23163</v>
      </c>
      <c r="R385" s="3" t="s">
        <v>1551</v>
      </c>
    </row>
    <row r="386" spans="1:18" ht="25.5" hidden="1" x14ac:dyDescent="0.2">
      <c r="A386" s="2">
        <v>512</v>
      </c>
      <c r="B386" s="3" t="s">
        <v>60</v>
      </c>
      <c r="C386" s="3" t="s">
        <v>1546</v>
      </c>
      <c r="D386" s="3" t="s">
        <v>1589</v>
      </c>
      <c r="E386" s="3" t="s">
        <v>61</v>
      </c>
      <c r="F386" s="3" t="s">
        <v>1635</v>
      </c>
      <c r="G386" s="2" t="s">
        <v>1550</v>
      </c>
      <c r="H386" s="3" t="s">
        <v>1551</v>
      </c>
      <c r="I386" s="2">
        <v>220</v>
      </c>
      <c r="J386" s="2">
        <v>220</v>
      </c>
      <c r="K386" s="3" t="s">
        <v>1577</v>
      </c>
      <c r="L386" s="3" t="s">
        <v>1578</v>
      </c>
      <c r="M386" s="2">
        <v>11029</v>
      </c>
      <c r="N386" s="3" t="s">
        <v>1550</v>
      </c>
      <c r="O386" s="4">
        <v>54789</v>
      </c>
      <c r="P386" s="3" t="s">
        <v>1550</v>
      </c>
      <c r="Q386" s="4">
        <v>23590</v>
      </c>
      <c r="R386" s="3" t="s">
        <v>1551</v>
      </c>
    </row>
    <row r="387" spans="1:18" ht="25.5" hidden="1" x14ac:dyDescent="0.2">
      <c r="A387" s="2">
        <v>513</v>
      </c>
      <c r="B387" s="3" t="s">
        <v>62</v>
      </c>
      <c r="C387" s="3" t="s">
        <v>1546</v>
      </c>
      <c r="D387" s="3" t="s">
        <v>1559</v>
      </c>
      <c r="E387" s="3" t="s">
        <v>1748</v>
      </c>
      <c r="F387" s="3" t="s">
        <v>1549</v>
      </c>
      <c r="G387" s="2" t="s">
        <v>1550</v>
      </c>
      <c r="H387" s="3" t="s">
        <v>1551</v>
      </c>
      <c r="I387" s="2">
        <v>32.89</v>
      </c>
      <c r="J387" s="2">
        <v>32.89</v>
      </c>
      <c r="K387" s="3" t="s">
        <v>1552</v>
      </c>
      <c r="L387" s="3" t="s">
        <v>63</v>
      </c>
      <c r="M387" s="2">
        <v>0</v>
      </c>
      <c r="N387" s="3" t="s">
        <v>1550</v>
      </c>
      <c r="O387" s="4">
        <v>54789</v>
      </c>
      <c r="P387" s="3" t="s">
        <v>1550</v>
      </c>
      <c r="Q387" s="4" t="s">
        <v>1550</v>
      </c>
      <c r="R387" s="3" t="s">
        <v>1551</v>
      </c>
    </row>
    <row r="388" spans="1:18" ht="25.5" hidden="1" x14ac:dyDescent="0.2">
      <c r="A388" s="2">
        <v>517</v>
      </c>
      <c r="B388" s="3" t="s">
        <v>64</v>
      </c>
      <c r="C388" s="3" t="s">
        <v>1546</v>
      </c>
      <c r="D388" s="3" t="s">
        <v>1555</v>
      </c>
      <c r="E388" s="3" t="s">
        <v>1548</v>
      </c>
      <c r="F388" s="3" t="s">
        <v>1629</v>
      </c>
      <c r="G388" s="2" t="s">
        <v>1550</v>
      </c>
      <c r="H388" s="3" t="s">
        <v>1551</v>
      </c>
      <c r="I388" s="2">
        <v>89</v>
      </c>
      <c r="J388" s="2">
        <v>79</v>
      </c>
      <c r="K388" s="3" t="s">
        <v>1581</v>
      </c>
      <c r="L388" s="3" t="s">
        <v>1582</v>
      </c>
      <c r="M388" s="2">
        <v>10600</v>
      </c>
      <c r="N388" s="3" t="s">
        <v>1550</v>
      </c>
      <c r="O388" s="4">
        <v>54789</v>
      </c>
      <c r="P388" s="3" t="s">
        <v>1550</v>
      </c>
      <c r="Q388" s="4">
        <v>29891</v>
      </c>
      <c r="R388" s="3" t="s">
        <v>1551</v>
      </c>
    </row>
    <row r="389" spans="1:18" ht="25.5" hidden="1" x14ac:dyDescent="0.2">
      <c r="A389" s="2">
        <v>517</v>
      </c>
      <c r="B389" s="3" t="s">
        <v>64</v>
      </c>
      <c r="C389" s="3" t="s">
        <v>1546</v>
      </c>
      <c r="D389" s="3" t="s">
        <v>1555</v>
      </c>
      <c r="E389" s="3" t="s">
        <v>1548</v>
      </c>
      <c r="F389" s="3" t="s">
        <v>1629</v>
      </c>
      <c r="G389" s="2" t="s">
        <v>1550</v>
      </c>
      <c r="H389" s="3" t="s">
        <v>1551</v>
      </c>
      <c r="I389" s="2">
        <v>89</v>
      </c>
      <c r="J389" s="2">
        <v>79</v>
      </c>
      <c r="K389" s="3" t="s">
        <v>1581</v>
      </c>
      <c r="L389" s="3" t="s">
        <v>1582</v>
      </c>
      <c r="M389" s="2">
        <v>10600</v>
      </c>
      <c r="N389" s="3" t="s">
        <v>1550</v>
      </c>
      <c r="O389" s="4">
        <v>54789</v>
      </c>
      <c r="P389" s="3" t="s">
        <v>1550</v>
      </c>
      <c r="Q389" s="4">
        <v>29891</v>
      </c>
      <c r="R389" s="3" t="s">
        <v>1551</v>
      </c>
    </row>
    <row r="390" spans="1:18" ht="25.5" hidden="1" x14ac:dyDescent="0.2">
      <c r="A390" s="2">
        <v>518</v>
      </c>
      <c r="B390" s="3" t="s">
        <v>65</v>
      </c>
      <c r="C390" s="3" t="s">
        <v>1546</v>
      </c>
      <c r="D390" s="3" t="s">
        <v>1555</v>
      </c>
      <c r="E390" s="3" t="s">
        <v>1548</v>
      </c>
      <c r="F390" s="3" t="s">
        <v>1629</v>
      </c>
      <c r="G390" s="2" t="s">
        <v>1550</v>
      </c>
      <c r="H390" s="3" t="s">
        <v>1551</v>
      </c>
      <c r="I390" s="2">
        <v>123.64</v>
      </c>
      <c r="J390" s="2">
        <v>108</v>
      </c>
      <c r="K390" s="3" t="s">
        <v>1581</v>
      </c>
      <c r="L390" s="3" t="s">
        <v>1582</v>
      </c>
      <c r="M390" s="2">
        <v>10711</v>
      </c>
      <c r="N390" s="3" t="s">
        <v>1550</v>
      </c>
      <c r="O390" s="4">
        <v>54789</v>
      </c>
      <c r="P390" s="3" t="s">
        <v>1550</v>
      </c>
      <c r="Q390" s="4">
        <v>30803</v>
      </c>
      <c r="R390" s="3" t="s">
        <v>1551</v>
      </c>
    </row>
    <row r="391" spans="1:18" ht="25.5" hidden="1" x14ac:dyDescent="0.2">
      <c r="A391" s="2">
        <v>518</v>
      </c>
      <c r="B391" s="3" t="s">
        <v>65</v>
      </c>
      <c r="C391" s="3" t="s">
        <v>1546</v>
      </c>
      <c r="D391" s="3" t="s">
        <v>1555</v>
      </c>
      <c r="E391" s="3" t="s">
        <v>1548</v>
      </c>
      <c r="F391" s="3" t="s">
        <v>1629</v>
      </c>
      <c r="G391" s="2" t="s">
        <v>1550</v>
      </c>
      <c r="H391" s="3" t="s">
        <v>1551</v>
      </c>
      <c r="I391" s="2">
        <v>123.64</v>
      </c>
      <c r="J391" s="2">
        <v>108</v>
      </c>
      <c r="K391" s="3" t="s">
        <v>1581</v>
      </c>
      <c r="L391" s="3" t="s">
        <v>1582</v>
      </c>
      <c r="M391" s="2">
        <v>10711</v>
      </c>
      <c r="N391" s="3" t="s">
        <v>1550</v>
      </c>
      <c r="O391" s="4">
        <v>54789</v>
      </c>
      <c r="P391" s="3" t="s">
        <v>1550</v>
      </c>
      <c r="Q391" s="4">
        <v>30803</v>
      </c>
      <c r="R391" s="3" t="s">
        <v>1551</v>
      </c>
    </row>
    <row r="392" spans="1:18" ht="25.5" hidden="1" x14ac:dyDescent="0.2">
      <c r="A392" s="2">
        <v>520</v>
      </c>
      <c r="B392" s="3" t="s">
        <v>66</v>
      </c>
      <c r="C392" s="3" t="s">
        <v>1546</v>
      </c>
      <c r="D392" s="3" t="s">
        <v>1555</v>
      </c>
      <c r="E392" s="3" t="s">
        <v>67</v>
      </c>
      <c r="F392" s="3" t="s">
        <v>68</v>
      </c>
      <c r="G392" s="2" t="s">
        <v>1550</v>
      </c>
      <c r="H392" s="3" t="s">
        <v>1551</v>
      </c>
      <c r="I392" s="2">
        <v>21.6</v>
      </c>
      <c r="J392" s="2">
        <v>21.6</v>
      </c>
      <c r="K392" s="3" t="s">
        <v>1577</v>
      </c>
      <c r="L392" s="3" t="s">
        <v>1639</v>
      </c>
      <c r="M392" s="2">
        <v>12070</v>
      </c>
      <c r="N392" s="3" t="s">
        <v>1550</v>
      </c>
      <c r="O392" s="4">
        <v>54789</v>
      </c>
      <c r="P392" s="3" t="s">
        <v>1550</v>
      </c>
      <c r="Q392" s="4">
        <v>22282</v>
      </c>
      <c r="R392" s="3" t="s">
        <v>1551</v>
      </c>
    </row>
    <row r="393" spans="1:18" ht="25.5" hidden="1" x14ac:dyDescent="0.2">
      <c r="A393" s="2">
        <v>520</v>
      </c>
      <c r="B393" s="3" t="s">
        <v>66</v>
      </c>
      <c r="C393" s="3" t="s">
        <v>1546</v>
      </c>
      <c r="D393" s="3" t="s">
        <v>1555</v>
      </c>
      <c r="E393" s="3" t="s">
        <v>67</v>
      </c>
      <c r="F393" s="3" t="s">
        <v>68</v>
      </c>
      <c r="G393" s="2" t="s">
        <v>1550</v>
      </c>
      <c r="H393" s="3" t="s">
        <v>1551</v>
      </c>
      <c r="I393" s="2">
        <v>2</v>
      </c>
      <c r="J393" s="2">
        <v>2</v>
      </c>
      <c r="K393" s="3" t="s">
        <v>1599</v>
      </c>
      <c r="L393" s="3" t="s">
        <v>1600</v>
      </c>
      <c r="M393" s="2">
        <v>9240</v>
      </c>
      <c r="N393" s="3" t="s">
        <v>1550</v>
      </c>
      <c r="O393" s="4">
        <v>54789</v>
      </c>
      <c r="P393" s="3" t="s">
        <v>1550</v>
      </c>
      <c r="Q393" s="4">
        <v>23924</v>
      </c>
      <c r="R393" s="3" t="s">
        <v>1551</v>
      </c>
    </row>
    <row r="394" spans="1:18" ht="25.5" hidden="1" x14ac:dyDescent="0.2">
      <c r="A394" s="2">
        <v>520</v>
      </c>
      <c r="B394" s="3" t="s">
        <v>66</v>
      </c>
      <c r="C394" s="3" t="s">
        <v>1546</v>
      </c>
      <c r="D394" s="3" t="s">
        <v>1555</v>
      </c>
      <c r="E394" s="3" t="s">
        <v>67</v>
      </c>
      <c r="F394" s="3" t="s">
        <v>68</v>
      </c>
      <c r="G394" s="2" t="s">
        <v>1550</v>
      </c>
      <c r="H394" s="3" t="s">
        <v>1551</v>
      </c>
      <c r="I394" s="2">
        <v>2</v>
      </c>
      <c r="J394" s="2">
        <v>2</v>
      </c>
      <c r="K394" s="3" t="s">
        <v>1599</v>
      </c>
      <c r="L394" s="3" t="s">
        <v>1600</v>
      </c>
      <c r="M394" s="2">
        <v>9240</v>
      </c>
      <c r="N394" s="3" t="s">
        <v>1550</v>
      </c>
      <c r="O394" s="4">
        <v>54789</v>
      </c>
      <c r="P394" s="3" t="s">
        <v>1550</v>
      </c>
      <c r="Q394" s="4">
        <v>23924</v>
      </c>
      <c r="R394" s="3" t="s">
        <v>1551</v>
      </c>
    </row>
    <row r="395" spans="1:18" ht="25.5" hidden="1" x14ac:dyDescent="0.2">
      <c r="A395" s="2">
        <v>520</v>
      </c>
      <c r="B395" s="3" t="s">
        <v>66</v>
      </c>
      <c r="C395" s="3" t="s">
        <v>1546</v>
      </c>
      <c r="D395" s="3" t="s">
        <v>1555</v>
      </c>
      <c r="E395" s="3" t="s">
        <v>67</v>
      </c>
      <c r="F395" s="3" t="s">
        <v>68</v>
      </c>
      <c r="G395" s="2" t="s">
        <v>1550</v>
      </c>
      <c r="H395" s="3" t="s">
        <v>1551</v>
      </c>
      <c r="I395" s="2">
        <v>2</v>
      </c>
      <c r="J395" s="2">
        <v>2</v>
      </c>
      <c r="K395" s="3" t="s">
        <v>1599</v>
      </c>
      <c r="L395" s="3" t="s">
        <v>1600</v>
      </c>
      <c r="M395" s="2">
        <v>9240</v>
      </c>
      <c r="N395" s="3" t="s">
        <v>1550</v>
      </c>
      <c r="O395" s="4">
        <v>54789</v>
      </c>
      <c r="P395" s="3" t="s">
        <v>1550</v>
      </c>
      <c r="Q395" s="4">
        <v>23924</v>
      </c>
      <c r="R395" s="3" t="s">
        <v>1551</v>
      </c>
    </row>
    <row r="396" spans="1:18" ht="25.5" hidden="1" x14ac:dyDescent="0.2">
      <c r="A396" s="2">
        <v>520</v>
      </c>
      <c r="B396" s="3" t="s">
        <v>66</v>
      </c>
      <c r="C396" s="3" t="s">
        <v>1546</v>
      </c>
      <c r="D396" s="3" t="s">
        <v>1555</v>
      </c>
      <c r="E396" s="3" t="s">
        <v>67</v>
      </c>
      <c r="F396" s="3" t="s">
        <v>68</v>
      </c>
      <c r="G396" s="2" t="s">
        <v>1550</v>
      </c>
      <c r="H396" s="3" t="s">
        <v>1551</v>
      </c>
      <c r="I396" s="2">
        <v>2</v>
      </c>
      <c r="J396" s="2">
        <v>2</v>
      </c>
      <c r="K396" s="3" t="s">
        <v>1599</v>
      </c>
      <c r="L396" s="3" t="s">
        <v>1600</v>
      </c>
      <c r="M396" s="2">
        <v>9240</v>
      </c>
      <c r="N396" s="3" t="s">
        <v>1550</v>
      </c>
      <c r="O396" s="4">
        <v>54789</v>
      </c>
      <c r="P396" s="3" t="s">
        <v>1550</v>
      </c>
      <c r="Q396" s="4">
        <v>23924</v>
      </c>
      <c r="R396" s="3" t="s">
        <v>1551</v>
      </c>
    </row>
    <row r="397" spans="1:18" ht="25.5" hidden="1" x14ac:dyDescent="0.2">
      <c r="A397" s="2">
        <v>520</v>
      </c>
      <c r="B397" s="3" t="s">
        <v>66</v>
      </c>
      <c r="C397" s="3" t="s">
        <v>1546</v>
      </c>
      <c r="D397" s="3" t="s">
        <v>1555</v>
      </c>
      <c r="E397" s="3" t="s">
        <v>67</v>
      </c>
      <c r="F397" s="3" t="s">
        <v>68</v>
      </c>
      <c r="G397" s="2" t="s">
        <v>1550</v>
      </c>
      <c r="H397" s="3" t="s">
        <v>1551</v>
      </c>
      <c r="I397" s="2">
        <v>25</v>
      </c>
      <c r="J397" s="2">
        <v>17</v>
      </c>
      <c r="K397" s="3" t="s">
        <v>1599</v>
      </c>
      <c r="L397" s="3" t="s">
        <v>1600</v>
      </c>
      <c r="M397" s="2">
        <v>12490</v>
      </c>
      <c r="N397" s="3" t="s">
        <v>1550</v>
      </c>
      <c r="O397" s="4">
        <v>54789</v>
      </c>
      <c r="P397" s="3" t="s">
        <v>1550</v>
      </c>
      <c r="Q397" s="4">
        <v>29007</v>
      </c>
      <c r="R397" s="3" t="s">
        <v>1551</v>
      </c>
    </row>
    <row r="398" spans="1:18" ht="25.5" hidden="1" x14ac:dyDescent="0.2">
      <c r="A398" s="2">
        <v>520</v>
      </c>
      <c r="B398" s="3" t="s">
        <v>66</v>
      </c>
      <c r="C398" s="3" t="s">
        <v>1546</v>
      </c>
      <c r="D398" s="3" t="s">
        <v>1555</v>
      </c>
      <c r="E398" s="3" t="s">
        <v>67</v>
      </c>
      <c r="F398" s="3" t="s">
        <v>68</v>
      </c>
      <c r="G398" s="2" t="s">
        <v>1550</v>
      </c>
      <c r="H398" s="3" t="s">
        <v>1551</v>
      </c>
      <c r="I398" s="2">
        <v>25</v>
      </c>
      <c r="J398" s="2">
        <v>17</v>
      </c>
      <c r="K398" s="3" t="s">
        <v>1599</v>
      </c>
      <c r="L398" s="3" t="s">
        <v>1600</v>
      </c>
      <c r="M398" s="2">
        <v>12370</v>
      </c>
      <c r="N398" s="3" t="s">
        <v>1550</v>
      </c>
      <c r="O398" s="4">
        <v>54789</v>
      </c>
      <c r="P398" s="3" t="s">
        <v>1550</v>
      </c>
      <c r="Q398" s="4">
        <v>28642</v>
      </c>
      <c r="R398" s="3" t="s">
        <v>1551</v>
      </c>
    </row>
    <row r="399" spans="1:18" ht="25.5" hidden="1" x14ac:dyDescent="0.2">
      <c r="A399" s="2">
        <v>520</v>
      </c>
      <c r="B399" s="3" t="s">
        <v>66</v>
      </c>
      <c r="C399" s="3" t="s">
        <v>1546</v>
      </c>
      <c r="D399" s="3" t="s">
        <v>1555</v>
      </c>
      <c r="E399" s="3" t="s">
        <v>67</v>
      </c>
      <c r="F399" s="3" t="s">
        <v>68</v>
      </c>
      <c r="G399" s="2" t="s">
        <v>1550</v>
      </c>
      <c r="H399" s="3" t="s">
        <v>1551</v>
      </c>
      <c r="I399" s="2">
        <v>25</v>
      </c>
      <c r="J399" s="2">
        <v>17</v>
      </c>
      <c r="K399" s="3" t="s">
        <v>1599</v>
      </c>
      <c r="L399" s="3" t="s">
        <v>1600</v>
      </c>
      <c r="M399" s="2">
        <v>12370</v>
      </c>
      <c r="N399" s="3" t="s">
        <v>1550</v>
      </c>
      <c r="O399" s="4">
        <v>54789</v>
      </c>
      <c r="P399" s="3" t="s">
        <v>1550</v>
      </c>
      <c r="Q399" s="4">
        <v>28338</v>
      </c>
      <c r="R399" s="3" t="s">
        <v>1551</v>
      </c>
    </row>
    <row r="400" spans="1:18" ht="25.5" hidden="1" x14ac:dyDescent="0.2">
      <c r="A400" s="2">
        <v>520</v>
      </c>
      <c r="B400" s="3" t="s">
        <v>66</v>
      </c>
      <c r="C400" s="3" t="s">
        <v>1546</v>
      </c>
      <c r="D400" s="3" t="s">
        <v>1555</v>
      </c>
      <c r="E400" s="3" t="s">
        <v>67</v>
      </c>
      <c r="F400" s="3" t="s">
        <v>68</v>
      </c>
      <c r="G400" s="2" t="s">
        <v>1550</v>
      </c>
      <c r="H400" s="3" t="s">
        <v>1551</v>
      </c>
      <c r="I400" s="2">
        <v>25</v>
      </c>
      <c r="J400" s="2">
        <v>17</v>
      </c>
      <c r="K400" s="3" t="s">
        <v>1599</v>
      </c>
      <c r="L400" s="3" t="s">
        <v>1600</v>
      </c>
      <c r="M400" s="2">
        <v>12370</v>
      </c>
      <c r="N400" s="3" t="s">
        <v>1550</v>
      </c>
      <c r="O400" s="4">
        <v>54789</v>
      </c>
      <c r="P400" s="3" t="s">
        <v>1550</v>
      </c>
      <c r="Q400" s="4">
        <v>28307</v>
      </c>
      <c r="R400" s="3" t="s">
        <v>1551</v>
      </c>
    </row>
    <row r="401" spans="1:18" ht="25.5" hidden="1" x14ac:dyDescent="0.2">
      <c r="A401" s="2">
        <v>520</v>
      </c>
      <c r="B401" s="3" t="s">
        <v>66</v>
      </c>
      <c r="C401" s="3" t="s">
        <v>1546</v>
      </c>
      <c r="D401" s="3" t="s">
        <v>1555</v>
      </c>
      <c r="E401" s="3" t="s">
        <v>67</v>
      </c>
      <c r="F401" s="3" t="s">
        <v>68</v>
      </c>
      <c r="G401" s="2" t="s">
        <v>1550</v>
      </c>
      <c r="H401" s="3" t="s">
        <v>1551</v>
      </c>
      <c r="I401" s="2">
        <v>2</v>
      </c>
      <c r="J401" s="2">
        <v>2</v>
      </c>
      <c r="K401" s="3" t="s">
        <v>1599</v>
      </c>
      <c r="L401" s="3" t="s">
        <v>1600</v>
      </c>
      <c r="M401" s="2">
        <v>9240</v>
      </c>
      <c r="N401" s="3" t="s">
        <v>1550</v>
      </c>
      <c r="O401" s="4">
        <v>54789</v>
      </c>
      <c r="P401" s="3" t="s">
        <v>1550</v>
      </c>
      <c r="Q401" s="4">
        <v>23924</v>
      </c>
      <c r="R401" s="3" t="s">
        <v>1551</v>
      </c>
    </row>
    <row r="402" spans="1:18" ht="38.25" hidden="1" x14ac:dyDescent="0.2">
      <c r="A402" s="2">
        <v>523</v>
      </c>
      <c r="B402" s="3" t="s">
        <v>69</v>
      </c>
      <c r="C402" s="3" t="s">
        <v>1546</v>
      </c>
      <c r="D402" s="3" t="s">
        <v>1547</v>
      </c>
      <c r="E402" s="3" t="s">
        <v>70</v>
      </c>
      <c r="F402" s="3" t="s">
        <v>1549</v>
      </c>
      <c r="G402" s="2" t="s">
        <v>1550</v>
      </c>
      <c r="H402" s="3" t="s">
        <v>1551</v>
      </c>
      <c r="I402" s="2">
        <v>28.39</v>
      </c>
      <c r="J402" s="2">
        <v>28.39</v>
      </c>
      <c r="K402" s="3" t="s">
        <v>1552</v>
      </c>
      <c r="L402" s="3" t="s">
        <v>1553</v>
      </c>
      <c r="M402" s="2">
        <v>0</v>
      </c>
      <c r="N402" s="3" t="s">
        <v>1550</v>
      </c>
      <c r="O402" s="4">
        <v>54789</v>
      </c>
      <c r="P402" s="3" t="s">
        <v>1550</v>
      </c>
      <c r="Q402" s="4" t="s">
        <v>1550</v>
      </c>
      <c r="R402" s="3" t="s">
        <v>1551</v>
      </c>
    </row>
    <row r="403" spans="1:18" ht="25.5" hidden="1" x14ac:dyDescent="0.2">
      <c r="A403" s="2">
        <v>524</v>
      </c>
      <c r="B403" s="3" t="s">
        <v>71</v>
      </c>
      <c r="C403" s="3" t="s">
        <v>1546</v>
      </c>
      <c r="D403" s="3" t="s">
        <v>1547</v>
      </c>
      <c r="E403" s="3" t="s">
        <v>1548</v>
      </c>
      <c r="F403" s="3" t="s">
        <v>1549</v>
      </c>
      <c r="G403" s="2" t="s">
        <v>1550</v>
      </c>
      <c r="H403" s="3" t="s">
        <v>1551</v>
      </c>
      <c r="I403" s="2">
        <v>25</v>
      </c>
      <c r="J403" s="2">
        <v>25</v>
      </c>
      <c r="K403" s="3" t="s">
        <v>1552</v>
      </c>
      <c r="L403" s="3" t="s">
        <v>1553</v>
      </c>
      <c r="M403" s="2">
        <v>0</v>
      </c>
      <c r="N403" s="3" t="s">
        <v>1550</v>
      </c>
      <c r="O403" s="4">
        <v>54789</v>
      </c>
      <c r="P403" s="3" t="s">
        <v>1550</v>
      </c>
      <c r="Q403" s="4" t="s">
        <v>1550</v>
      </c>
      <c r="R403" s="3" t="s">
        <v>1551</v>
      </c>
    </row>
    <row r="404" spans="1:18" ht="25.5" hidden="1" x14ac:dyDescent="0.2">
      <c r="A404" s="2">
        <v>526</v>
      </c>
      <c r="B404" s="3" t="s">
        <v>72</v>
      </c>
      <c r="C404" s="3" t="s">
        <v>1546</v>
      </c>
      <c r="D404" s="3" t="s">
        <v>1559</v>
      </c>
      <c r="E404" s="3" t="s">
        <v>1646</v>
      </c>
      <c r="F404" s="3" t="s">
        <v>1549</v>
      </c>
      <c r="G404" s="2" t="s">
        <v>1550</v>
      </c>
      <c r="H404" s="3" t="s">
        <v>1551</v>
      </c>
      <c r="I404" s="2">
        <v>6</v>
      </c>
      <c r="J404" s="2">
        <v>6</v>
      </c>
      <c r="K404" s="3" t="s">
        <v>1581</v>
      </c>
      <c r="L404" s="3" t="s">
        <v>1582</v>
      </c>
      <c r="M404" s="2">
        <v>0</v>
      </c>
      <c r="N404" s="3" t="s">
        <v>1550</v>
      </c>
      <c r="O404" s="4">
        <v>54789</v>
      </c>
      <c r="P404" s="3" t="s">
        <v>1550</v>
      </c>
      <c r="Q404" s="4" t="s">
        <v>1550</v>
      </c>
      <c r="R404" s="3" t="s">
        <v>1551</v>
      </c>
    </row>
    <row r="405" spans="1:18" ht="25.5" hidden="1" x14ac:dyDescent="0.2">
      <c r="A405" s="2">
        <v>527</v>
      </c>
      <c r="B405" s="3" t="s">
        <v>73</v>
      </c>
      <c r="C405" s="3" t="s">
        <v>1546</v>
      </c>
      <c r="D405" s="3" t="s">
        <v>1566</v>
      </c>
      <c r="E405" s="3" t="s">
        <v>73</v>
      </c>
      <c r="F405" s="3" t="s">
        <v>1567</v>
      </c>
      <c r="G405" s="2" t="s">
        <v>1550</v>
      </c>
      <c r="H405" s="3" t="s">
        <v>1551</v>
      </c>
      <c r="I405" s="2">
        <v>20</v>
      </c>
      <c r="J405" s="2">
        <v>17</v>
      </c>
      <c r="K405" s="3" t="s">
        <v>1581</v>
      </c>
      <c r="L405" s="3" t="s">
        <v>1582</v>
      </c>
      <c r="M405" s="2">
        <v>14820</v>
      </c>
      <c r="N405" s="3" t="s">
        <v>1550</v>
      </c>
      <c r="O405" s="4">
        <v>54789</v>
      </c>
      <c r="P405" s="3" t="s">
        <v>1550</v>
      </c>
      <c r="Q405" s="4">
        <v>26665</v>
      </c>
      <c r="R405" s="3" t="s">
        <v>1551</v>
      </c>
    </row>
    <row r="406" spans="1:18" ht="25.5" hidden="1" x14ac:dyDescent="0.2">
      <c r="A406" s="2">
        <v>529</v>
      </c>
      <c r="B406" s="3" t="s">
        <v>74</v>
      </c>
      <c r="C406" s="3" t="s">
        <v>1546</v>
      </c>
      <c r="D406" s="3" t="s">
        <v>1555</v>
      </c>
      <c r="E406" s="3" t="s">
        <v>1548</v>
      </c>
      <c r="F406" s="3" t="s">
        <v>1666</v>
      </c>
      <c r="G406" s="2" t="s">
        <v>1550</v>
      </c>
      <c r="H406" s="3" t="s">
        <v>1551</v>
      </c>
      <c r="I406" s="2">
        <v>2.75</v>
      </c>
      <c r="J406" s="2">
        <v>2.4</v>
      </c>
      <c r="K406" s="3" t="s">
        <v>1599</v>
      </c>
      <c r="L406" s="3" t="s">
        <v>1600</v>
      </c>
      <c r="M406" s="2">
        <v>11803</v>
      </c>
      <c r="N406" s="3" t="s">
        <v>1550</v>
      </c>
      <c r="O406" s="4">
        <v>54789</v>
      </c>
      <c r="P406" s="3" t="s">
        <v>1550</v>
      </c>
      <c r="Q406" s="4">
        <v>24838</v>
      </c>
      <c r="R406" s="3" t="s">
        <v>1551</v>
      </c>
    </row>
    <row r="407" spans="1:18" ht="25.5" hidden="1" x14ac:dyDescent="0.2">
      <c r="A407" s="2">
        <v>529</v>
      </c>
      <c r="B407" s="3" t="s">
        <v>74</v>
      </c>
      <c r="C407" s="3" t="s">
        <v>1546</v>
      </c>
      <c r="D407" s="3" t="s">
        <v>1555</v>
      </c>
      <c r="E407" s="3" t="s">
        <v>1548</v>
      </c>
      <c r="F407" s="3" t="s">
        <v>1666</v>
      </c>
      <c r="G407" s="2" t="s">
        <v>1550</v>
      </c>
      <c r="H407" s="3" t="s">
        <v>1551</v>
      </c>
      <c r="I407" s="2">
        <v>2.75</v>
      </c>
      <c r="J407" s="2">
        <v>2.4</v>
      </c>
      <c r="K407" s="3" t="s">
        <v>1599</v>
      </c>
      <c r="L407" s="3" t="s">
        <v>1600</v>
      </c>
      <c r="M407" s="2">
        <v>11803</v>
      </c>
      <c r="N407" s="3" t="s">
        <v>1550</v>
      </c>
      <c r="O407" s="4">
        <v>54789</v>
      </c>
      <c r="P407" s="3" t="s">
        <v>1550</v>
      </c>
      <c r="Q407" s="4">
        <v>24838</v>
      </c>
      <c r="R407" s="3" t="s">
        <v>1551</v>
      </c>
    </row>
    <row r="408" spans="1:18" ht="25.5" hidden="1" x14ac:dyDescent="0.2">
      <c r="A408" s="2">
        <v>530</v>
      </c>
      <c r="B408" s="3" t="s">
        <v>75</v>
      </c>
      <c r="C408" s="3" t="s">
        <v>1546</v>
      </c>
      <c r="D408" s="3" t="s">
        <v>1555</v>
      </c>
      <c r="E408" s="3" t="s">
        <v>76</v>
      </c>
      <c r="F408" s="3" t="s">
        <v>1557</v>
      </c>
      <c r="G408" s="2" t="s">
        <v>1550</v>
      </c>
      <c r="H408" s="3" t="s">
        <v>1551</v>
      </c>
      <c r="I408" s="2">
        <v>100</v>
      </c>
      <c r="J408" s="2">
        <v>100</v>
      </c>
      <c r="K408" s="3" t="s">
        <v>1581</v>
      </c>
      <c r="L408" s="3" t="s">
        <v>1582</v>
      </c>
      <c r="M408" s="2">
        <v>10500</v>
      </c>
      <c r="N408" s="3" t="s">
        <v>1550</v>
      </c>
      <c r="O408" s="4">
        <v>54789</v>
      </c>
      <c r="P408" s="3" t="s">
        <v>1550</v>
      </c>
      <c r="Q408" s="4">
        <v>20241</v>
      </c>
      <c r="R408" s="3" t="s">
        <v>1551</v>
      </c>
    </row>
    <row r="409" spans="1:18" ht="25.5" hidden="1" x14ac:dyDescent="0.2">
      <c r="A409" s="2">
        <v>530</v>
      </c>
      <c r="B409" s="3" t="s">
        <v>75</v>
      </c>
      <c r="C409" s="3" t="s">
        <v>1546</v>
      </c>
      <c r="D409" s="3" t="s">
        <v>1555</v>
      </c>
      <c r="E409" s="3" t="s">
        <v>76</v>
      </c>
      <c r="F409" s="3" t="s">
        <v>1557</v>
      </c>
      <c r="G409" s="2" t="s">
        <v>1550</v>
      </c>
      <c r="H409" s="3" t="s">
        <v>1551</v>
      </c>
      <c r="I409" s="2">
        <v>75</v>
      </c>
      <c r="J409" s="2">
        <v>75</v>
      </c>
      <c r="K409" s="3" t="s">
        <v>1577</v>
      </c>
      <c r="L409" s="3" t="s">
        <v>1578</v>
      </c>
      <c r="M409" s="2">
        <v>11200</v>
      </c>
      <c r="N409" s="3" t="s">
        <v>1550</v>
      </c>
      <c r="O409" s="4">
        <v>54789</v>
      </c>
      <c r="P409" s="3" t="s">
        <v>1550</v>
      </c>
      <c r="Q409" s="4">
        <v>19329</v>
      </c>
      <c r="R409" s="3" t="s">
        <v>1551</v>
      </c>
    </row>
    <row r="410" spans="1:18" ht="25.5" hidden="1" x14ac:dyDescent="0.2">
      <c r="A410" s="2">
        <v>530</v>
      </c>
      <c r="B410" s="3" t="s">
        <v>75</v>
      </c>
      <c r="C410" s="3" t="s">
        <v>1546</v>
      </c>
      <c r="D410" s="3" t="s">
        <v>1555</v>
      </c>
      <c r="E410" s="3" t="s">
        <v>76</v>
      </c>
      <c r="F410" s="3" t="s">
        <v>1557</v>
      </c>
      <c r="G410" s="2" t="s">
        <v>1550</v>
      </c>
      <c r="H410" s="3" t="s">
        <v>1551</v>
      </c>
      <c r="I410" s="2">
        <v>60</v>
      </c>
      <c r="J410" s="2">
        <v>60</v>
      </c>
      <c r="K410" s="3" t="s">
        <v>1581</v>
      </c>
      <c r="L410" s="3" t="s">
        <v>1582</v>
      </c>
      <c r="M410" s="2">
        <v>11500</v>
      </c>
      <c r="N410" s="3" t="s">
        <v>1550</v>
      </c>
      <c r="O410" s="4">
        <v>54789</v>
      </c>
      <c r="P410" s="3" t="s">
        <v>1550</v>
      </c>
      <c r="Q410" s="4">
        <v>18872</v>
      </c>
      <c r="R410" s="3" t="s">
        <v>1551</v>
      </c>
    </row>
    <row r="411" spans="1:18" ht="25.5" hidden="1" x14ac:dyDescent="0.2">
      <c r="A411" s="2">
        <v>533</v>
      </c>
      <c r="B411" s="3" t="s">
        <v>77</v>
      </c>
      <c r="C411" s="3" t="s">
        <v>1546</v>
      </c>
      <c r="D411" s="3" t="s">
        <v>1589</v>
      </c>
      <c r="E411" s="3" t="s">
        <v>78</v>
      </c>
      <c r="F411" s="3" t="s">
        <v>1666</v>
      </c>
      <c r="G411" s="2" t="s">
        <v>1550</v>
      </c>
      <c r="H411" s="3" t="s">
        <v>1551</v>
      </c>
      <c r="I411" s="2">
        <v>110</v>
      </c>
      <c r="J411" s="2">
        <v>110</v>
      </c>
      <c r="K411" s="3" t="s">
        <v>1577</v>
      </c>
      <c r="L411" s="3" t="s">
        <v>1578</v>
      </c>
      <c r="M411" s="2">
        <v>10900</v>
      </c>
      <c r="N411" s="3" t="s">
        <v>1550</v>
      </c>
      <c r="O411" s="4">
        <v>54789</v>
      </c>
      <c r="P411" s="3" t="s">
        <v>1550</v>
      </c>
      <c r="Q411" s="4">
        <v>27881</v>
      </c>
      <c r="R411" s="3" t="s">
        <v>1551</v>
      </c>
    </row>
    <row r="412" spans="1:18" ht="25.5" hidden="1" x14ac:dyDescent="0.2">
      <c r="A412" s="2">
        <v>533</v>
      </c>
      <c r="B412" s="3" t="s">
        <v>77</v>
      </c>
      <c r="C412" s="3" t="s">
        <v>1546</v>
      </c>
      <c r="D412" s="3" t="s">
        <v>1589</v>
      </c>
      <c r="E412" s="3" t="s">
        <v>78</v>
      </c>
      <c r="F412" s="3" t="s">
        <v>1666</v>
      </c>
      <c r="G412" s="2" t="s">
        <v>1550</v>
      </c>
      <c r="H412" s="3" t="s">
        <v>1551</v>
      </c>
      <c r="I412" s="2">
        <v>275</v>
      </c>
      <c r="J412" s="2">
        <v>275</v>
      </c>
      <c r="K412" s="3" t="s">
        <v>1577</v>
      </c>
      <c r="L412" s="3" t="s">
        <v>1578</v>
      </c>
      <c r="M412" s="2">
        <v>10400</v>
      </c>
      <c r="N412" s="3" t="s">
        <v>1550</v>
      </c>
      <c r="O412" s="4">
        <v>54789</v>
      </c>
      <c r="P412" s="3" t="s">
        <v>1550</v>
      </c>
      <c r="Q412" s="4">
        <v>30498</v>
      </c>
      <c r="R412" s="3" t="s">
        <v>1551</v>
      </c>
    </row>
    <row r="413" spans="1:18" ht="25.5" hidden="1" x14ac:dyDescent="0.2">
      <c r="A413" s="2">
        <v>533</v>
      </c>
      <c r="B413" s="3" t="s">
        <v>77</v>
      </c>
      <c r="C413" s="3" t="s">
        <v>1546</v>
      </c>
      <c r="D413" s="3" t="s">
        <v>1589</v>
      </c>
      <c r="E413" s="3" t="s">
        <v>78</v>
      </c>
      <c r="F413" s="3" t="s">
        <v>1666</v>
      </c>
      <c r="G413" s="2" t="s">
        <v>1550</v>
      </c>
      <c r="H413" s="3" t="s">
        <v>1551</v>
      </c>
      <c r="I413" s="2">
        <v>110</v>
      </c>
      <c r="J413" s="2">
        <v>110</v>
      </c>
      <c r="K413" s="3" t="s">
        <v>1577</v>
      </c>
      <c r="L413" s="3" t="s">
        <v>1578</v>
      </c>
      <c r="M413" s="2">
        <v>10400</v>
      </c>
      <c r="N413" s="3" t="s">
        <v>1550</v>
      </c>
      <c r="O413" s="4">
        <v>54789</v>
      </c>
      <c r="P413" s="3" t="s">
        <v>1550</v>
      </c>
      <c r="Q413" s="4">
        <v>24990</v>
      </c>
      <c r="R413" s="3" t="s">
        <v>1551</v>
      </c>
    </row>
    <row r="414" spans="1:18" ht="25.5" hidden="1" x14ac:dyDescent="0.2">
      <c r="A414" s="2">
        <v>533</v>
      </c>
      <c r="B414" s="3" t="s">
        <v>77</v>
      </c>
      <c r="C414" s="3" t="s">
        <v>1546</v>
      </c>
      <c r="D414" s="3" t="s">
        <v>1589</v>
      </c>
      <c r="E414" s="3" t="s">
        <v>78</v>
      </c>
      <c r="F414" s="3" t="s">
        <v>1666</v>
      </c>
      <c r="G414" s="2" t="s">
        <v>1550</v>
      </c>
      <c r="H414" s="3" t="s">
        <v>1551</v>
      </c>
      <c r="I414" s="2">
        <v>110</v>
      </c>
      <c r="J414" s="2">
        <v>110</v>
      </c>
      <c r="K414" s="3" t="s">
        <v>1577</v>
      </c>
      <c r="L414" s="3" t="s">
        <v>1578</v>
      </c>
      <c r="M414" s="2">
        <v>10600</v>
      </c>
      <c r="N414" s="3" t="s">
        <v>1550</v>
      </c>
      <c r="O414" s="4">
        <v>54789</v>
      </c>
      <c r="P414" s="3" t="s">
        <v>1550</v>
      </c>
      <c r="Q414" s="4">
        <v>23894</v>
      </c>
      <c r="R414" s="3" t="s">
        <v>1551</v>
      </c>
    </row>
    <row r="415" spans="1:18" ht="25.5" hidden="1" x14ac:dyDescent="0.2">
      <c r="A415" s="2">
        <v>535</v>
      </c>
      <c r="B415" s="3" t="s">
        <v>79</v>
      </c>
      <c r="C415" s="3" t="s">
        <v>1546</v>
      </c>
      <c r="D415" s="3" t="s">
        <v>1555</v>
      </c>
      <c r="E415" s="3" t="s">
        <v>1548</v>
      </c>
      <c r="F415" s="3" t="s">
        <v>1557</v>
      </c>
      <c r="G415" s="2" t="s">
        <v>1550</v>
      </c>
      <c r="H415" s="3" t="s">
        <v>1551</v>
      </c>
      <c r="I415" s="2">
        <v>0.75</v>
      </c>
      <c r="J415" s="2">
        <v>0.75</v>
      </c>
      <c r="K415" s="3" t="s">
        <v>1581</v>
      </c>
      <c r="L415" s="3" t="s">
        <v>1582</v>
      </c>
      <c r="M415" s="2">
        <v>10000</v>
      </c>
      <c r="N415" s="3" t="s">
        <v>1550</v>
      </c>
      <c r="O415" s="4">
        <v>54789</v>
      </c>
      <c r="P415" s="3" t="s">
        <v>1550</v>
      </c>
      <c r="Q415" s="4">
        <v>33208</v>
      </c>
      <c r="R415" s="3" t="s">
        <v>1551</v>
      </c>
    </row>
    <row r="416" spans="1:18" ht="25.5" hidden="1" x14ac:dyDescent="0.2">
      <c r="A416" s="2">
        <v>535</v>
      </c>
      <c r="B416" s="3" t="s">
        <v>79</v>
      </c>
      <c r="C416" s="3" t="s">
        <v>1546</v>
      </c>
      <c r="D416" s="3" t="s">
        <v>1555</v>
      </c>
      <c r="E416" s="3" t="s">
        <v>1548</v>
      </c>
      <c r="F416" s="3" t="s">
        <v>1557</v>
      </c>
      <c r="G416" s="2" t="s">
        <v>1550</v>
      </c>
      <c r="H416" s="3" t="s">
        <v>1551</v>
      </c>
      <c r="I416" s="2">
        <v>1.5</v>
      </c>
      <c r="J416" s="2">
        <v>1.5</v>
      </c>
      <c r="K416" s="3" t="s">
        <v>1581</v>
      </c>
      <c r="L416" s="3" t="s">
        <v>1582</v>
      </c>
      <c r="M416" s="2">
        <v>10000</v>
      </c>
      <c r="N416" s="3" t="s">
        <v>1550</v>
      </c>
      <c r="O416" s="4">
        <v>54789</v>
      </c>
      <c r="P416" s="3" t="s">
        <v>1550</v>
      </c>
      <c r="Q416" s="4">
        <v>33573</v>
      </c>
      <c r="R416" s="3" t="s">
        <v>1551</v>
      </c>
    </row>
    <row r="417" spans="1:18" ht="25.5" hidden="1" x14ac:dyDescent="0.2">
      <c r="A417" s="2">
        <v>535</v>
      </c>
      <c r="B417" s="3" t="s">
        <v>79</v>
      </c>
      <c r="C417" s="3" t="s">
        <v>1546</v>
      </c>
      <c r="D417" s="3" t="s">
        <v>1555</v>
      </c>
      <c r="E417" s="3" t="s">
        <v>1548</v>
      </c>
      <c r="F417" s="3" t="s">
        <v>1557</v>
      </c>
      <c r="G417" s="2" t="s">
        <v>1550</v>
      </c>
      <c r="H417" s="3" t="s">
        <v>1551</v>
      </c>
      <c r="I417" s="2">
        <v>0.75</v>
      </c>
      <c r="J417" s="2">
        <v>0.75</v>
      </c>
      <c r="K417" s="3" t="s">
        <v>1581</v>
      </c>
      <c r="L417" s="3" t="s">
        <v>1582</v>
      </c>
      <c r="M417" s="2">
        <v>0</v>
      </c>
      <c r="N417" s="3" t="s">
        <v>1550</v>
      </c>
      <c r="O417" s="4">
        <v>54789</v>
      </c>
      <c r="P417" s="3" t="s">
        <v>1550</v>
      </c>
      <c r="Q417" s="4">
        <v>36130</v>
      </c>
      <c r="R417" s="3" t="s">
        <v>1551</v>
      </c>
    </row>
    <row r="418" spans="1:18" ht="25.5" hidden="1" x14ac:dyDescent="0.2">
      <c r="A418" s="2">
        <v>535</v>
      </c>
      <c r="B418" s="3" t="s">
        <v>79</v>
      </c>
      <c r="C418" s="3" t="s">
        <v>1546</v>
      </c>
      <c r="D418" s="3" t="s">
        <v>1555</v>
      </c>
      <c r="E418" s="3" t="s">
        <v>1548</v>
      </c>
      <c r="F418" s="3" t="s">
        <v>1557</v>
      </c>
      <c r="G418" s="2" t="s">
        <v>1550</v>
      </c>
      <c r="H418" s="3" t="s">
        <v>1551</v>
      </c>
      <c r="I418" s="2">
        <v>0.65</v>
      </c>
      <c r="J418" s="2">
        <v>0.65</v>
      </c>
      <c r="K418" s="3" t="s">
        <v>1581</v>
      </c>
      <c r="L418" s="3" t="s">
        <v>1582</v>
      </c>
      <c r="M418" s="2">
        <v>10000</v>
      </c>
      <c r="N418" s="3" t="s">
        <v>1550</v>
      </c>
      <c r="O418" s="4">
        <v>54789</v>
      </c>
      <c r="P418" s="3" t="s">
        <v>1550</v>
      </c>
      <c r="Q418" s="4">
        <v>32112</v>
      </c>
      <c r="R418" s="3" t="s">
        <v>1551</v>
      </c>
    </row>
    <row r="419" spans="1:18" ht="25.5" hidden="1" x14ac:dyDescent="0.2">
      <c r="A419" s="2">
        <v>535</v>
      </c>
      <c r="B419" s="3" t="s">
        <v>79</v>
      </c>
      <c r="C419" s="3" t="s">
        <v>1546</v>
      </c>
      <c r="D419" s="3" t="s">
        <v>1555</v>
      </c>
      <c r="E419" s="3" t="s">
        <v>1548</v>
      </c>
      <c r="F419" s="3" t="s">
        <v>1557</v>
      </c>
      <c r="G419" s="2" t="s">
        <v>1550</v>
      </c>
      <c r="H419" s="3" t="s">
        <v>1551</v>
      </c>
      <c r="I419" s="2">
        <v>0.65</v>
      </c>
      <c r="J419" s="2">
        <v>0.65</v>
      </c>
      <c r="K419" s="3" t="s">
        <v>1581</v>
      </c>
      <c r="L419" s="3" t="s">
        <v>1582</v>
      </c>
      <c r="M419" s="2">
        <v>10000</v>
      </c>
      <c r="N419" s="3" t="s">
        <v>1550</v>
      </c>
      <c r="O419" s="4">
        <v>54789</v>
      </c>
      <c r="P419" s="3" t="s">
        <v>1550</v>
      </c>
      <c r="Q419" s="4">
        <v>32112</v>
      </c>
      <c r="R419" s="3" t="s">
        <v>1551</v>
      </c>
    </row>
    <row r="420" spans="1:18" ht="25.5" hidden="1" x14ac:dyDescent="0.2">
      <c r="A420" s="2">
        <v>535</v>
      </c>
      <c r="B420" s="3" t="s">
        <v>79</v>
      </c>
      <c r="C420" s="3" t="s">
        <v>1546</v>
      </c>
      <c r="D420" s="3" t="s">
        <v>1555</v>
      </c>
      <c r="E420" s="3" t="s">
        <v>1548</v>
      </c>
      <c r="F420" s="3" t="s">
        <v>1557</v>
      </c>
      <c r="G420" s="2" t="s">
        <v>1550</v>
      </c>
      <c r="H420" s="3" t="s">
        <v>1551</v>
      </c>
      <c r="I420" s="2">
        <v>0.65</v>
      </c>
      <c r="J420" s="2">
        <v>0.65</v>
      </c>
      <c r="K420" s="3" t="s">
        <v>1581</v>
      </c>
      <c r="L420" s="3" t="s">
        <v>1582</v>
      </c>
      <c r="M420" s="2">
        <v>10000</v>
      </c>
      <c r="N420" s="3" t="s">
        <v>1550</v>
      </c>
      <c r="O420" s="4">
        <v>54789</v>
      </c>
      <c r="P420" s="3" t="s">
        <v>1550</v>
      </c>
      <c r="Q420" s="4">
        <v>32112</v>
      </c>
      <c r="R420" s="3" t="s">
        <v>1551</v>
      </c>
    </row>
    <row r="421" spans="1:18" ht="25.5" hidden="1" x14ac:dyDescent="0.2">
      <c r="A421" s="2">
        <v>535</v>
      </c>
      <c r="B421" s="3" t="s">
        <v>79</v>
      </c>
      <c r="C421" s="3" t="s">
        <v>1546</v>
      </c>
      <c r="D421" s="3" t="s">
        <v>1555</v>
      </c>
      <c r="E421" s="3" t="s">
        <v>1548</v>
      </c>
      <c r="F421" s="3" t="s">
        <v>1557</v>
      </c>
      <c r="G421" s="2" t="s">
        <v>1550</v>
      </c>
      <c r="H421" s="3" t="s">
        <v>1551</v>
      </c>
      <c r="I421" s="2">
        <v>0.65</v>
      </c>
      <c r="J421" s="2">
        <v>0.65</v>
      </c>
      <c r="K421" s="3" t="s">
        <v>1581</v>
      </c>
      <c r="L421" s="3" t="s">
        <v>1582</v>
      </c>
      <c r="M421" s="2">
        <v>10000</v>
      </c>
      <c r="N421" s="3" t="s">
        <v>1550</v>
      </c>
      <c r="O421" s="4">
        <v>54789</v>
      </c>
      <c r="P421" s="3" t="s">
        <v>1550</v>
      </c>
      <c r="Q421" s="4">
        <v>32112</v>
      </c>
      <c r="R421" s="3" t="s">
        <v>1551</v>
      </c>
    </row>
    <row r="422" spans="1:18" ht="25.5" hidden="1" x14ac:dyDescent="0.2">
      <c r="A422" s="2">
        <v>535</v>
      </c>
      <c r="B422" s="3" t="s">
        <v>79</v>
      </c>
      <c r="C422" s="3" t="s">
        <v>1546</v>
      </c>
      <c r="D422" s="3" t="s">
        <v>1555</v>
      </c>
      <c r="E422" s="3" t="s">
        <v>1548</v>
      </c>
      <c r="F422" s="3" t="s">
        <v>1557</v>
      </c>
      <c r="G422" s="2" t="s">
        <v>1550</v>
      </c>
      <c r="H422" s="3" t="s">
        <v>1551</v>
      </c>
      <c r="I422" s="2">
        <v>1.6</v>
      </c>
      <c r="J422" s="2">
        <v>1.6</v>
      </c>
      <c r="K422" s="3" t="s">
        <v>1599</v>
      </c>
      <c r="L422" s="3" t="s">
        <v>1600</v>
      </c>
      <c r="M422" s="2">
        <v>10000</v>
      </c>
      <c r="N422" s="3" t="s">
        <v>1550</v>
      </c>
      <c r="O422" s="4">
        <v>54789</v>
      </c>
      <c r="P422" s="3" t="s">
        <v>1550</v>
      </c>
      <c r="Q422" s="4">
        <v>35156</v>
      </c>
      <c r="R422" s="3" t="s">
        <v>1551</v>
      </c>
    </row>
    <row r="423" spans="1:18" ht="51" hidden="1" x14ac:dyDescent="0.2">
      <c r="A423" s="2">
        <v>536</v>
      </c>
      <c r="B423" s="3" t="s">
        <v>80</v>
      </c>
      <c r="C423" s="3" t="s">
        <v>1546</v>
      </c>
      <c r="D423" s="3" t="s">
        <v>1547</v>
      </c>
      <c r="E423" s="3" t="s">
        <v>81</v>
      </c>
      <c r="F423" s="3" t="s">
        <v>1549</v>
      </c>
      <c r="G423" s="2" t="s">
        <v>1550</v>
      </c>
      <c r="H423" s="3" t="s">
        <v>1551</v>
      </c>
      <c r="I423" s="2">
        <v>2</v>
      </c>
      <c r="J423" s="2">
        <v>2</v>
      </c>
      <c r="K423" s="3" t="s">
        <v>1581</v>
      </c>
      <c r="L423" s="3" t="s">
        <v>1625</v>
      </c>
      <c r="M423" s="2">
        <v>0</v>
      </c>
      <c r="N423" s="3" t="s">
        <v>1550</v>
      </c>
      <c r="O423" s="4">
        <v>54789</v>
      </c>
      <c r="P423" s="3" t="s">
        <v>1550</v>
      </c>
      <c r="Q423" s="4" t="s">
        <v>1550</v>
      </c>
      <c r="R423" s="3" t="s">
        <v>1551</v>
      </c>
    </row>
    <row r="424" spans="1:18" ht="25.5" hidden="1" x14ac:dyDescent="0.2">
      <c r="A424" s="2">
        <v>537</v>
      </c>
      <c r="B424" s="3" t="s">
        <v>82</v>
      </c>
      <c r="C424" s="3" t="s">
        <v>1546</v>
      </c>
      <c r="D424" s="3" t="s">
        <v>1559</v>
      </c>
      <c r="E424" s="3" t="s">
        <v>1564</v>
      </c>
      <c r="F424" s="3" t="s">
        <v>1549</v>
      </c>
      <c r="G424" s="2" t="s">
        <v>1550</v>
      </c>
      <c r="H424" s="3" t="s">
        <v>1551</v>
      </c>
      <c r="I424" s="2">
        <v>2.6</v>
      </c>
      <c r="J424" s="2">
        <v>2.6</v>
      </c>
      <c r="K424" s="3" t="s">
        <v>1552</v>
      </c>
      <c r="L424" s="3" t="s">
        <v>1553</v>
      </c>
      <c r="M424" s="2">
        <v>0</v>
      </c>
      <c r="N424" s="3" t="s">
        <v>1550</v>
      </c>
      <c r="O424" s="4">
        <v>54789</v>
      </c>
      <c r="P424" s="3" t="s">
        <v>1550</v>
      </c>
      <c r="Q424" s="4" t="s">
        <v>1550</v>
      </c>
      <c r="R424" s="3" t="s">
        <v>1551</v>
      </c>
    </row>
    <row r="425" spans="1:18" ht="25.5" hidden="1" x14ac:dyDescent="0.2">
      <c r="A425" s="2">
        <v>539</v>
      </c>
      <c r="B425" s="3" t="s">
        <v>83</v>
      </c>
      <c r="C425" s="3" t="s">
        <v>1546</v>
      </c>
      <c r="D425" s="3" t="s">
        <v>1559</v>
      </c>
      <c r="E425" s="3" t="s">
        <v>84</v>
      </c>
      <c r="F425" s="3" t="s">
        <v>1549</v>
      </c>
      <c r="G425" s="2" t="s">
        <v>1550</v>
      </c>
      <c r="H425" s="3" t="s">
        <v>1551</v>
      </c>
      <c r="I425" s="2">
        <v>17.5</v>
      </c>
      <c r="J425" s="2">
        <v>17.5</v>
      </c>
      <c r="K425" s="3" t="s">
        <v>1552</v>
      </c>
      <c r="L425" s="3" t="s">
        <v>1553</v>
      </c>
      <c r="M425" s="2">
        <v>0</v>
      </c>
      <c r="N425" s="3" t="s">
        <v>1550</v>
      </c>
      <c r="O425" s="4">
        <v>54789</v>
      </c>
      <c r="P425" s="3" t="s">
        <v>1550</v>
      </c>
      <c r="Q425" s="4" t="s">
        <v>1550</v>
      </c>
      <c r="R425" s="3" t="s">
        <v>1551</v>
      </c>
    </row>
    <row r="426" spans="1:18" ht="38.25" hidden="1" x14ac:dyDescent="0.2">
      <c r="A426" s="2">
        <v>540</v>
      </c>
      <c r="B426" s="3" t="s">
        <v>85</v>
      </c>
      <c r="C426" s="3" t="s">
        <v>1546</v>
      </c>
      <c r="D426" s="3" t="s">
        <v>1547</v>
      </c>
      <c r="E426" s="3" t="s">
        <v>1815</v>
      </c>
      <c r="F426" s="3" t="s">
        <v>1549</v>
      </c>
      <c r="G426" s="2" t="s">
        <v>1550</v>
      </c>
      <c r="H426" s="3" t="s">
        <v>1551</v>
      </c>
      <c r="I426" s="2">
        <v>46</v>
      </c>
      <c r="J426" s="2">
        <v>46</v>
      </c>
      <c r="K426" s="3" t="s">
        <v>1581</v>
      </c>
      <c r="L426" s="3" t="s">
        <v>1582</v>
      </c>
      <c r="M426" s="2">
        <v>16091</v>
      </c>
      <c r="N426" s="3" t="s">
        <v>1550</v>
      </c>
      <c r="O426" s="4">
        <v>54789</v>
      </c>
      <c r="P426" s="3" t="s">
        <v>1550</v>
      </c>
      <c r="Q426" s="4" t="s">
        <v>1550</v>
      </c>
      <c r="R426" s="3" t="s">
        <v>1551</v>
      </c>
    </row>
    <row r="427" spans="1:18" ht="25.5" hidden="1" x14ac:dyDescent="0.2">
      <c r="A427" s="2">
        <v>542</v>
      </c>
      <c r="B427" s="3" t="s">
        <v>86</v>
      </c>
      <c r="C427" s="3" t="s">
        <v>1546</v>
      </c>
      <c r="D427" s="3" t="s">
        <v>1559</v>
      </c>
      <c r="E427" s="3" t="s">
        <v>87</v>
      </c>
      <c r="F427" s="3" t="s">
        <v>1549</v>
      </c>
      <c r="G427" s="2" t="s">
        <v>1550</v>
      </c>
      <c r="H427" s="3" t="s">
        <v>1551</v>
      </c>
      <c r="I427" s="2">
        <v>13</v>
      </c>
      <c r="J427" s="2">
        <v>13</v>
      </c>
      <c r="K427" s="3" t="s">
        <v>1552</v>
      </c>
      <c r="L427" s="3" t="s">
        <v>1553</v>
      </c>
      <c r="M427" s="2">
        <v>0</v>
      </c>
      <c r="N427" s="3" t="s">
        <v>1550</v>
      </c>
      <c r="O427" s="4">
        <v>54789</v>
      </c>
      <c r="P427" s="3" t="s">
        <v>1550</v>
      </c>
      <c r="Q427" s="4" t="s">
        <v>1550</v>
      </c>
      <c r="R427" s="3" t="s">
        <v>1551</v>
      </c>
    </row>
    <row r="428" spans="1:18" ht="25.5" hidden="1" x14ac:dyDescent="0.2">
      <c r="A428" s="2">
        <v>543</v>
      </c>
      <c r="B428" s="3" t="s">
        <v>88</v>
      </c>
      <c r="C428" s="3" t="s">
        <v>1546</v>
      </c>
      <c r="D428" s="3" t="s">
        <v>1559</v>
      </c>
      <c r="E428" s="3" t="s">
        <v>87</v>
      </c>
      <c r="F428" s="3" t="s">
        <v>1549</v>
      </c>
      <c r="G428" s="2" t="s">
        <v>1550</v>
      </c>
      <c r="H428" s="3" t="s">
        <v>1551</v>
      </c>
      <c r="I428" s="2">
        <v>20</v>
      </c>
      <c r="J428" s="2">
        <v>20</v>
      </c>
      <c r="K428" s="3" t="s">
        <v>1552</v>
      </c>
      <c r="L428" s="3" t="s">
        <v>1574</v>
      </c>
      <c r="M428" s="2">
        <v>0</v>
      </c>
      <c r="N428" s="3" t="s">
        <v>1550</v>
      </c>
      <c r="O428" s="4">
        <v>54789</v>
      </c>
      <c r="P428" s="3" t="s">
        <v>1550</v>
      </c>
      <c r="Q428" s="4" t="s">
        <v>1550</v>
      </c>
      <c r="R428" s="3" t="s">
        <v>1551</v>
      </c>
    </row>
    <row r="429" spans="1:18" ht="25.5" hidden="1" x14ac:dyDescent="0.2">
      <c r="A429" s="2">
        <v>544</v>
      </c>
      <c r="B429" s="3" t="s">
        <v>89</v>
      </c>
      <c r="C429" s="3" t="s">
        <v>1546</v>
      </c>
      <c r="D429" s="3" t="s">
        <v>1559</v>
      </c>
      <c r="E429" s="3" t="s">
        <v>87</v>
      </c>
      <c r="F429" s="3" t="s">
        <v>1549</v>
      </c>
      <c r="G429" s="2" t="s">
        <v>1550</v>
      </c>
      <c r="H429" s="3" t="s">
        <v>1551</v>
      </c>
      <c r="I429" s="2">
        <v>20</v>
      </c>
      <c r="J429" s="2">
        <v>20</v>
      </c>
      <c r="K429" s="3" t="s">
        <v>1552</v>
      </c>
      <c r="L429" s="3" t="s">
        <v>1574</v>
      </c>
      <c r="M429" s="2">
        <v>0</v>
      </c>
      <c r="N429" s="3" t="s">
        <v>1550</v>
      </c>
      <c r="O429" s="4">
        <v>54789</v>
      </c>
      <c r="P429" s="3" t="s">
        <v>1550</v>
      </c>
      <c r="Q429" s="4" t="s">
        <v>1550</v>
      </c>
      <c r="R429" s="3" t="s">
        <v>1551</v>
      </c>
    </row>
    <row r="430" spans="1:18" ht="25.5" hidden="1" x14ac:dyDescent="0.2">
      <c r="A430" s="2">
        <v>545</v>
      </c>
      <c r="B430" s="3" t="s">
        <v>90</v>
      </c>
      <c r="C430" s="3" t="s">
        <v>1546</v>
      </c>
      <c r="D430" s="3" t="s">
        <v>1547</v>
      </c>
      <c r="E430" s="3" t="s">
        <v>91</v>
      </c>
      <c r="F430" s="3" t="s">
        <v>1549</v>
      </c>
      <c r="G430" s="2" t="s">
        <v>1550</v>
      </c>
      <c r="H430" s="3" t="s">
        <v>1551</v>
      </c>
      <c r="I430" s="2">
        <v>4.6900000000000004</v>
      </c>
      <c r="J430" s="2">
        <v>4.6900000000000004</v>
      </c>
      <c r="K430" s="3" t="s">
        <v>1552</v>
      </c>
      <c r="L430" s="3" t="s">
        <v>1553</v>
      </c>
      <c r="M430" s="2">
        <v>0</v>
      </c>
      <c r="N430" s="3" t="s">
        <v>1550</v>
      </c>
      <c r="O430" s="4">
        <v>54789</v>
      </c>
      <c r="P430" s="3" t="s">
        <v>1550</v>
      </c>
      <c r="Q430" s="4" t="s">
        <v>1550</v>
      </c>
      <c r="R430" s="3" t="s">
        <v>1551</v>
      </c>
    </row>
    <row r="431" spans="1:18" ht="25.5" hidden="1" x14ac:dyDescent="0.2">
      <c r="A431" s="2">
        <v>546</v>
      </c>
      <c r="B431" s="3" t="s">
        <v>92</v>
      </c>
      <c r="C431" s="3" t="s">
        <v>1546</v>
      </c>
      <c r="D431" s="3" t="s">
        <v>1589</v>
      </c>
      <c r="E431" s="3" t="s">
        <v>1548</v>
      </c>
      <c r="F431" s="3" t="s">
        <v>1591</v>
      </c>
      <c r="G431" s="2" t="s">
        <v>1550</v>
      </c>
      <c r="H431" s="3" t="s">
        <v>1551</v>
      </c>
      <c r="I431" s="2">
        <v>203</v>
      </c>
      <c r="J431" s="2">
        <v>203</v>
      </c>
      <c r="K431" s="3" t="s">
        <v>1581</v>
      </c>
      <c r="L431" s="3" t="s">
        <v>1582</v>
      </c>
      <c r="M431" s="2">
        <v>0</v>
      </c>
      <c r="N431" s="3" t="s">
        <v>1550</v>
      </c>
      <c r="O431" s="4">
        <v>54789</v>
      </c>
      <c r="P431" s="3" t="s">
        <v>1550</v>
      </c>
      <c r="Q431" s="4" t="s">
        <v>1550</v>
      </c>
      <c r="R431" s="3" t="s">
        <v>1551</v>
      </c>
    </row>
    <row r="432" spans="1:18" ht="25.5" hidden="1" x14ac:dyDescent="0.2">
      <c r="A432" s="2">
        <v>548</v>
      </c>
      <c r="B432" s="3" t="s">
        <v>93</v>
      </c>
      <c r="C432" s="3" t="s">
        <v>1546</v>
      </c>
      <c r="D432" s="3" t="s">
        <v>1589</v>
      </c>
      <c r="E432" s="3" t="s">
        <v>1548</v>
      </c>
      <c r="F432" s="3" t="s">
        <v>1591</v>
      </c>
      <c r="G432" s="2" t="s">
        <v>1550</v>
      </c>
      <c r="H432" s="3" t="s">
        <v>1551</v>
      </c>
      <c r="I432" s="2">
        <v>156.6</v>
      </c>
      <c r="J432" s="2">
        <v>156.6</v>
      </c>
      <c r="K432" s="3" t="s">
        <v>1581</v>
      </c>
      <c r="L432" s="3" t="s">
        <v>1582</v>
      </c>
      <c r="M432" s="2">
        <v>0</v>
      </c>
      <c r="N432" s="3" t="s">
        <v>1550</v>
      </c>
      <c r="O432" s="4">
        <v>54789</v>
      </c>
      <c r="P432" s="3" t="s">
        <v>1550</v>
      </c>
      <c r="Q432" s="4">
        <v>36312</v>
      </c>
      <c r="R432" s="3" t="s">
        <v>1551</v>
      </c>
    </row>
    <row r="433" spans="1:18" ht="25.5" hidden="1" x14ac:dyDescent="0.2">
      <c r="A433" s="2">
        <v>551</v>
      </c>
      <c r="B433" s="3" t="s">
        <v>94</v>
      </c>
      <c r="C433" s="3" t="s">
        <v>1546</v>
      </c>
      <c r="D433" s="3" t="s">
        <v>1555</v>
      </c>
      <c r="E433" s="3" t="s">
        <v>1548</v>
      </c>
      <c r="F433" s="3" t="s">
        <v>1557</v>
      </c>
      <c r="G433" s="2" t="s">
        <v>1550</v>
      </c>
      <c r="H433" s="3" t="s">
        <v>1551</v>
      </c>
      <c r="I433" s="2">
        <v>50</v>
      </c>
      <c r="J433" s="2">
        <v>50</v>
      </c>
      <c r="K433" s="3" t="s">
        <v>1552</v>
      </c>
      <c r="L433" s="3" t="s">
        <v>1553</v>
      </c>
      <c r="M433" s="2">
        <v>0</v>
      </c>
      <c r="N433" s="3" t="s">
        <v>1550</v>
      </c>
      <c r="O433" s="4">
        <v>54789</v>
      </c>
      <c r="P433" s="3" t="s">
        <v>1550</v>
      </c>
      <c r="Q433" s="4">
        <v>32143</v>
      </c>
      <c r="R433" s="3" t="s">
        <v>1551</v>
      </c>
    </row>
    <row r="434" spans="1:18" ht="25.5" hidden="1" x14ac:dyDescent="0.2">
      <c r="A434" s="2">
        <v>552</v>
      </c>
      <c r="B434" s="3" t="s">
        <v>95</v>
      </c>
      <c r="C434" s="3" t="s">
        <v>1546</v>
      </c>
      <c r="D434" s="3" t="s">
        <v>1547</v>
      </c>
      <c r="E434" s="3" t="s">
        <v>1548</v>
      </c>
      <c r="F434" s="3" t="s">
        <v>1549</v>
      </c>
      <c r="G434" s="2" t="s">
        <v>1550</v>
      </c>
      <c r="H434" s="3" t="s">
        <v>1551</v>
      </c>
      <c r="I434" s="2">
        <v>59</v>
      </c>
      <c r="J434" s="2">
        <v>59</v>
      </c>
      <c r="K434" s="3" t="s">
        <v>1552</v>
      </c>
      <c r="L434" s="3" t="s">
        <v>1630</v>
      </c>
      <c r="M434" s="2">
        <v>17369</v>
      </c>
      <c r="N434" s="3" t="s">
        <v>1550</v>
      </c>
      <c r="O434" s="4">
        <v>54789</v>
      </c>
      <c r="P434" s="3" t="s">
        <v>1550</v>
      </c>
      <c r="Q434" s="4" t="s">
        <v>1550</v>
      </c>
      <c r="R434" s="3" t="s">
        <v>1551</v>
      </c>
    </row>
    <row r="435" spans="1:18" ht="25.5" hidden="1" x14ac:dyDescent="0.2">
      <c r="A435" s="2">
        <v>552</v>
      </c>
      <c r="B435" s="3" t="s">
        <v>95</v>
      </c>
      <c r="C435" s="3" t="s">
        <v>1546</v>
      </c>
      <c r="D435" s="3" t="s">
        <v>1547</v>
      </c>
      <c r="E435" s="3" t="s">
        <v>1548</v>
      </c>
      <c r="F435" s="3" t="s">
        <v>1549</v>
      </c>
      <c r="G435" s="2" t="s">
        <v>1550</v>
      </c>
      <c r="H435" s="3" t="s">
        <v>1551</v>
      </c>
      <c r="I435" s="2">
        <v>59</v>
      </c>
      <c r="J435" s="2">
        <v>59</v>
      </c>
      <c r="K435" s="3" t="s">
        <v>1552</v>
      </c>
      <c r="L435" s="3" t="s">
        <v>1630</v>
      </c>
      <c r="M435" s="2">
        <v>17065</v>
      </c>
      <c r="N435" s="3" t="s">
        <v>1550</v>
      </c>
      <c r="O435" s="4">
        <v>54789</v>
      </c>
      <c r="P435" s="3" t="s">
        <v>1550</v>
      </c>
      <c r="Q435" s="4" t="s">
        <v>1550</v>
      </c>
      <c r="R435" s="3" t="s">
        <v>1551</v>
      </c>
    </row>
    <row r="436" spans="1:18" ht="25.5" hidden="1" x14ac:dyDescent="0.2">
      <c r="A436" s="2">
        <v>553</v>
      </c>
      <c r="B436" s="3" t="s">
        <v>96</v>
      </c>
      <c r="C436" s="3" t="s">
        <v>1546</v>
      </c>
      <c r="D436" s="3" t="s">
        <v>1547</v>
      </c>
      <c r="E436" s="3" t="s">
        <v>1548</v>
      </c>
      <c r="F436" s="3" t="s">
        <v>1549</v>
      </c>
      <c r="G436" s="2" t="s">
        <v>1550</v>
      </c>
      <c r="H436" s="3" t="s">
        <v>1551</v>
      </c>
      <c r="I436" s="2">
        <v>60</v>
      </c>
      <c r="J436" s="2">
        <v>60</v>
      </c>
      <c r="K436" s="3" t="s">
        <v>1552</v>
      </c>
      <c r="L436" s="3" t="s">
        <v>1630</v>
      </c>
      <c r="M436" s="2">
        <v>18519</v>
      </c>
      <c r="N436" s="3" t="s">
        <v>1550</v>
      </c>
      <c r="O436" s="4">
        <v>54789</v>
      </c>
      <c r="P436" s="3" t="s">
        <v>1550</v>
      </c>
      <c r="Q436" s="4" t="s">
        <v>1550</v>
      </c>
      <c r="R436" s="3" t="s">
        <v>1551</v>
      </c>
    </row>
    <row r="437" spans="1:18" ht="25.5" hidden="1" x14ac:dyDescent="0.2">
      <c r="A437" s="2">
        <v>553</v>
      </c>
      <c r="B437" s="3" t="s">
        <v>96</v>
      </c>
      <c r="C437" s="3" t="s">
        <v>1546</v>
      </c>
      <c r="D437" s="3" t="s">
        <v>1547</v>
      </c>
      <c r="E437" s="3" t="s">
        <v>1548</v>
      </c>
      <c r="F437" s="3" t="s">
        <v>1549</v>
      </c>
      <c r="G437" s="2" t="s">
        <v>1550</v>
      </c>
      <c r="H437" s="3" t="s">
        <v>1551</v>
      </c>
      <c r="I437" s="2">
        <v>60</v>
      </c>
      <c r="J437" s="2">
        <v>60</v>
      </c>
      <c r="K437" s="3" t="s">
        <v>1552</v>
      </c>
      <c r="L437" s="3" t="s">
        <v>1630</v>
      </c>
      <c r="M437" s="2">
        <v>18735</v>
      </c>
      <c r="N437" s="3" t="s">
        <v>1550</v>
      </c>
      <c r="O437" s="4">
        <v>54789</v>
      </c>
      <c r="P437" s="3" t="s">
        <v>1550</v>
      </c>
      <c r="Q437" s="4" t="s">
        <v>1550</v>
      </c>
      <c r="R437" s="3" t="s">
        <v>1551</v>
      </c>
    </row>
    <row r="438" spans="1:18" ht="25.5" hidden="1" x14ac:dyDescent="0.2">
      <c r="A438" s="2">
        <v>554</v>
      </c>
      <c r="B438" s="3" t="s">
        <v>97</v>
      </c>
      <c r="C438" s="3" t="s">
        <v>1546</v>
      </c>
      <c r="D438" s="3" t="s">
        <v>1566</v>
      </c>
      <c r="E438" s="3" t="s">
        <v>1884</v>
      </c>
      <c r="F438" s="3" t="s">
        <v>1567</v>
      </c>
      <c r="G438" s="2" t="s">
        <v>1550</v>
      </c>
      <c r="H438" s="3" t="s">
        <v>1551</v>
      </c>
      <c r="I438" s="2">
        <v>23</v>
      </c>
      <c r="J438" s="2">
        <v>23</v>
      </c>
      <c r="K438" s="3" t="s">
        <v>1581</v>
      </c>
      <c r="L438" s="3" t="s">
        <v>1582</v>
      </c>
      <c r="M438" s="2">
        <v>13500</v>
      </c>
      <c r="N438" s="3" t="s">
        <v>1550</v>
      </c>
      <c r="O438" s="4">
        <v>54789</v>
      </c>
      <c r="P438" s="3" t="s">
        <v>1550</v>
      </c>
      <c r="Q438" s="4">
        <v>20880</v>
      </c>
      <c r="R438" s="3" t="s">
        <v>1551</v>
      </c>
    </row>
    <row r="439" spans="1:18" ht="25.5" hidden="1" x14ac:dyDescent="0.2">
      <c r="A439" s="2">
        <v>554</v>
      </c>
      <c r="B439" s="3" t="s">
        <v>97</v>
      </c>
      <c r="C439" s="3" t="s">
        <v>1546</v>
      </c>
      <c r="D439" s="3" t="s">
        <v>1566</v>
      </c>
      <c r="E439" s="3" t="s">
        <v>1884</v>
      </c>
      <c r="F439" s="3" t="s">
        <v>1567</v>
      </c>
      <c r="G439" s="2" t="s">
        <v>1550</v>
      </c>
      <c r="H439" s="3" t="s">
        <v>1551</v>
      </c>
      <c r="I439" s="2">
        <v>17</v>
      </c>
      <c r="J439" s="2">
        <v>17</v>
      </c>
      <c r="K439" s="3" t="s">
        <v>1581</v>
      </c>
      <c r="L439" s="3" t="s">
        <v>1582</v>
      </c>
      <c r="M439" s="2">
        <v>13500</v>
      </c>
      <c r="N439" s="3" t="s">
        <v>1550</v>
      </c>
      <c r="O439" s="4">
        <v>54789</v>
      </c>
      <c r="P439" s="3" t="s">
        <v>1550</v>
      </c>
      <c r="Q439" s="4">
        <v>19784</v>
      </c>
      <c r="R439" s="3" t="s">
        <v>1551</v>
      </c>
    </row>
    <row r="440" spans="1:18" ht="25.5" hidden="1" x14ac:dyDescent="0.2">
      <c r="A440" s="2">
        <v>554</v>
      </c>
      <c r="B440" s="3" t="s">
        <v>97</v>
      </c>
      <c r="C440" s="3" t="s">
        <v>1546</v>
      </c>
      <c r="D440" s="3" t="s">
        <v>1566</v>
      </c>
      <c r="E440" s="3" t="s">
        <v>1884</v>
      </c>
      <c r="F440" s="3" t="s">
        <v>1567</v>
      </c>
      <c r="G440" s="2" t="s">
        <v>1550</v>
      </c>
      <c r="H440" s="3" t="s">
        <v>1551</v>
      </c>
      <c r="I440" s="2">
        <v>16</v>
      </c>
      <c r="J440" s="2">
        <v>16</v>
      </c>
      <c r="K440" s="3" t="s">
        <v>1581</v>
      </c>
      <c r="L440" s="3" t="s">
        <v>1582</v>
      </c>
      <c r="M440" s="2">
        <v>13500</v>
      </c>
      <c r="N440" s="3" t="s">
        <v>1550</v>
      </c>
      <c r="O440" s="4">
        <v>54789</v>
      </c>
      <c r="P440" s="3" t="s">
        <v>1550</v>
      </c>
      <c r="Q440" s="4">
        <v>19572</v>
      </c>
      <c r="R440" s="3" t="s">
        <v>1551</v>
      </c>
    </row>
    <row r="441" spans="1:18" ht="25.5" hidden="1" x14ac:dyDescent="0.2">
      <c r="A441" s="2">
        <v>555</v>
      </c>
      <c r="B441" s="3" t="s">
        <v>98</v>
      </c>
      <c r="C441" s="3" t="s">
        <v>1546</v>
      </c>
      <c r="D441" s="3" t="s">
        <v>1566</v>
      </c>
      <c r="E441" s="3" t="s">
        <v>1548</v>
      </c>
      <c r="F441" s="3" t="s">
        <v>1567</v>
      </c>
      <c r="G441" s="2" t="s">
        <v>1550</v>
      </c>
      <c r="H441" s="3" t="s">
        <v>1551</v>
      </c>
      <c r="I441" s="2">
        <v>0.1</v>
      </c>
      <c r="J441" s="2">
        <v>0.1</v>
      </c>
      <c r="K441" s="3" t="s">
        <v>1581</v>
      </c>
      <c r="L441" s="3" t="s">
        <v>1582</v>
      </c>
      <c r="M441" s="2">
        <v>0</v>
      </c>
      <c r="N441" s="3" t="s">
        <v>1550</v>
      </c>
      <c r="O441" s="4">
        <v>54789</v>
      </c>
      <c r="P441" s="3" t="s">
        <v>1550</v>
      </c>
      <c r="Q441" s="4">
        <v>31048</v>
      </c>
      <c r="R441" s="3" t="s">
        <v>1551</v>
      </c>
    </row>
    <row r="442" spans="1:18" ht="25.5" hidden="1" x14ac:dyDescent="0.2">
      <c r="A442" s="2">
        <v>558</v>
      </c>
      <c r="B442" s="3" t="s">
        <v>99</v>
      </c>
      <c r="C442" s="3" t="s">
        <v>1546</v>
      </c>
      <c r="D442" s="3" t="s">
        <v>1555</v>
      </c>
      <c r="E442" s="3" t="s">
        <v>1548</v>
      </c>
      <c r="F442" s="3" t="s">
        <v>1603</v>
      </c>
      <c r="G442" s="2" t="s">
        <v>1550</v>
      </c>
      <c r="H442" s="3" t="s">
        <v>1551</v>
      </c>
      <c r="I442" s="2">
        <v>24</v>
      </c>
      <c r="J442" s="2">
        <v>24</v>
      </c>
      <c r="K442" s="3" t="s">
        <v>1552</v>
      </c>
      <c r="L442" s="3" t="s">
        <v>1630</v>
      </c>
      <c r="M442" s="2">
        <v>0</v>
      </c>
      <c r="N442" s="3" t="s">
        <v>1550</v>
      </c>
      <c r="O442" s="4">
        <v>54789</v>
      </c>
      <c r="P442" s="3" t="s">
        <v>1550</v>
      </c>
      <c r="Q442" s="4">
        <v>35977</v>
      </c>
      <c r="R442" s="3" t="s">
        <v>1551</v>
      </c>
    </row>
    <row r="443" spans="1:18" ht="25.5" hidden="1" x14ac:dyDescent="0.2">
      <c r="A443" s="2">
        <v>559</v>
      </c>
      <c r="B443" s="3" t="s">
        <v>100</v>
      </c>
      <c r="C443" s="3" t="s">
        <v>1546</v>
      </c>
      <c r="D443" s="3" t="s">
        <v>1559</v>
      </c>
      <c r="E443" s="3" t="s">
        <v>1548</v>
      </c>
      <c r="F443" s="3" t="s">
        <v>1549</v>
      </c>
      <c r="G443" s="2" t="s">
        <v>1550</v>
      </c>
      <c r="H443" s="3" t="s">
        <v>1551</v>
      </c>
      <c r="I443" s="2">
        <v>7</v>
      </c>
      <c r="J443" s="2">
        <v>7</v>
      </c>
      <c r="K443" s="3" t="s">
        <v>1552</v>
      </c>
      <c r="L443" s="3" t="s">
        <v>1553</v>
      </c>
      <c r="M443" s="2">
        <v>0</v>
      </c>
      <c r="N443" s="3" t="s">
        <v>1550</v>
      </c>
      <c r="O443" s="4">
        <v>54789</v>
      </c>
      <c r="P443" s="3" t="s">
        <v>1550</v>
      </c>
      <c r="Q443" s="4" t="s">
        <v>1550</v>
      </c>
      <c r="R443" s="3" t="s">
        <v>1551</v>
      </c>
    </row>
    <row r="444" spans="1:18" ht="25.5" hidden="1" x14ac:dyDescent="0.2">
      <c r="A444" s="2">
        <v>560</v>
      </c>
      <c r="B444" s="3" t="s">
        <v>101</v>
      </c>
      <c r="C444" s="3" t="s">
        <v>1546</v>
      </c>
      <c r="D444" s="3" t="s">
        <v>1547</v>
      </c>
      <c r="E444" s="3" t="s">
        <v>1799</v>
      </c>
      <c r="F444" s="3" t="s">
        <v>1549</v>
      </c>
      <c r="G444" s="2" t="s">
        <v>1550</v>
      </c>
      <c r="H444" s="3" t="s">
        <v>1551</v>
      </c>
      <c r="I444" s="2">
        <v>32</v>
      </c>
      <c r="J444" s="2">
        <v>26</v>
      </c>
      <c r="K444" s="3" t="s">
        <v>1581</v>
      </c>
      <c r="L444" s="3" t="s">
        <v>1582</v>
      </c>
      <c r="M444" s="2">
        <v>12680</v>
      </c>
      <c r="N444" s="3" t="s">
        <v>1550</v>
      </c>
      <c r="O444" s="4">
        <v>54789</v>
      </c>
      <c r="P444" s="3" t="s">
        <v>1550</v>
      </c>
      <c r="Q444" s="4" t="s">
        <v>1550</v>
      </c>
      <c r="R444" s="3" t="s">
        <v>1551</v>
      </c>
    </row>
    <row r="445" spans="1:18" ht="25.5" hidden="1" x14ac:dyDescent="0.2">
      <c r="A445" s="2">
        <v>560</v>
      </c>
      <c r="B445" s="3" t="s">
        <v>101</v>
      </c>
      <c r="C445" s="3" t="s">
        <v>1546</v>
      </c>
      <c r="D445" s="3" t="s">
        <v>1547</v>
      </c>
      <c r="E445" s="3" t="s">
        <v>1799</v>
      </c>
      <c r="F445" s="3" t="s">
        <v>1549</v>
      </c>
      <c r="G445" s="2" t="s">
        <v>1550</v>
      </c>
      <c r="H445" s="3" t="s">
        <v>1551</v>
      </c>
      <c r="I445" s="2">
        <v>32</v>
      </c>
      <c r="J445" s="2">
        <v>26</v>
      </c>
      <c r="K445" s="3" t="s">
        <v>1581</v>
      </c>
      <c r="L445" s="3" t="s">
        <v>1582</v>
      </c>
      <c r="M445" s="2">
        <v>12680</v>
      </c>
      <c r="N445" s="3" t="s">
        <v>1550</v>
      </c>
      <c r="O445" s="4">
        <v>54789</v>
      </c>
      <c r="P445" s="3" t="s">
        <v>1550</v>
      </c>
      <c r="Q445" s="4" t="s">
        <v>1550</v>
      </c>
      <c r="R445" s="3" t="s">
        <v>1551</v>
      </c>
    </row>
    <row r="446" spans="1:18" ht="25.5" hidden="1" x14ac:dyDescent="0.2">
      <c r="A446" s="2">
        <v>561</v>
      </c>
      <c r="B446" s="3" t="s">
        <v>102</v>
      </c>
      <c r="C446" s="3" t="s">
        <v>1546</v>
      </c>
      <c r="D446" s="3" t="s">
        <v>1589</v>
      </c>
      <c r="E446" s="3" t="s">
        <v>1548</v>
      </c>
      <c r="F446" s="3" t="s">
        <v>1591</v>
      </c>
      <c r="G446" s="2" t="s">
        <v>1550</v>
      </c>
      <c r="H446" s="3" t="s">
        <v>1551</v>
      </c>
      <c r="I446" s="2">
        <v>73</v>
      </c>
      <c r="J446" s="2">
        <v>73</v>
      </c>
      <c r="K446" s="3" t="s">
        <v>1581</v>
      </c>
      <c r="L446" s="3" t="s">
        <v>1582</v>
      </c>
      <c r="M446" s="2">
        <v>0</v>
      </c>
      <c r="N446" s="3" t="s">
        <v>1550</v>
      </c>
      <c r="O446" s="4">
        <v>54789</v>
      </c>
      <c r="P446" s="3" t="s">
        <v>1550</v>
      </c>
      <c r="Q446" s="4" t="s">
        <v>1550</v>
      </c>
      <c r="R446" s="3" t="s">
        <v>1551</v>
      </c>
    </row>
    <row r="447" spans="1:18" ht="25.5" hidden="1" x14ac:dyDescent="0.2">
      <c r="A447" s="2">
        <v>561</v>
      </c>
      <c r="B447" s="3" t="s">
        <v>102</v>
      </c>
      <c r="C447" s="3" t="s">
        <v>1546</v>
      </c>
      <c r="D447" s="3" t="s">
        <v>1589</v>
      </c>
      <c r="E447" s="3" t="s">
        <v>1548</v>
      </c>
      <c r="F447" s="3" t="s">
        <v>1591</v>
      </c>
      <c r="G447" s="2" t="s">
        <v>1550</v>
      </c>
      <c r="H447" s="3" t="s">
        <v>1551</v>
      </c>
      <c r="I447" s="2">
        <v>73</v>
      </c>
      <c r="J447" s="2">
        <v>73</v>
      </c>
      <c r="K447" s="3" t="s">
        <v>1581</v>
      </c>
      <c r="L447" s="3" t="s">
        <v>1582</v>
      </c>
      <c r="M447" s="2">
        <v>0</v>
      </c>
      <c r="N447" s="3" t="s">
        <v>1550</v>
      </c>
      <c r="O447" s="4">
        <v>54789</v>
      </c>
      <c r="P447" s="3" t="s">
        <v>1550</v>
      </c>
      <c r="Q447" s="4" t="s">
        <v>1550</v>
      </c>
      <c r="R447" s="3" t="s">
        <v>1551</v>
      </c>
    </row>
    <row r="448" spans="1:18" ht="12" customHeight="1" x14ac:dyDescent="0.2">
      <c r="A448" s="2">
        <v>561</v>
      </c>
      <c r="B448" s="3" t="s">
        <v>102</v>
      </c>
      <c r="C448" s="3" t="s">
        <v>1546</v>
      </c>
      <c r="D448" s="3" t="s">
        <v>1589</v>
      </c>
      <c r="E448" s="3" t="s">
        <v>1548</v>
      </c>
      <c r="F448" s="3" t="s">
        <v>1591</v>
      </c>
      <c r="G448" s="2" t="s">
        <v>1550</v>
      </c>
      <c r="H448" s="3" t="s">
        <v>26</v>
      </c>
      <c r="I448" s="2">
        <v>148</v>
      </c>
      <c r="J448" s="2">
        <v>148</v>
      </c>
      <c r="K448" s="3" t="s">
        <v>1581</v>
      </c>
      <c r="L448" s="3" t="s">
        <v>1625</v>
      </c>
      <c r="M448" s="2">
        <v>0</v>
      </c>
      <c r="N448" s="3" t="s">
        <v>1550</v>
      </c>
      <c r="O448" s="4">
        <v>54789</v>
      </c>
      <c r="P448" s="3" t="s">
        <v>1550</v>
      </c>
      <c r="Q448" s="4">
        <v>37530</v>
      </c>
      <c r="R448" s="3" t="s">
        <v>26</v>
      </c>
    </row>
    <row r="449" spans="1:18" ht="12" customHeight="1" x14ac:dyDescent="0.2">
      <c r="A449" s="2">
        <v>561</v>
      </c>
      <c r="B449" s="3" t="s">
        <v>102</v>
      </c>
      <c r="C449" s="3" t="s">
        <v>1546</v>
      </c>
      <c r="D449" s="3" t="s">
        <v>1589</v>
      </c>
      <c r="E449" s="3" t="s">
        <v>1548</v>
      </c>
      <c r="F449" s="3" t="s">
        <v>1591</v>
      </c>
      <c r="G449" s="2" t="s">
        <v>1550</v>
      </c>
      <c r="H449" s="3" t="s">
        <v>26</v>
      </c>
      <c r="I449" s="2">
        <v>148</v>
      </c>
      <c r="J449" s="2">
        <v>148</v>
      </c>
      <c r="K449" s="3" t="s">
        <v>1581</v>
      </c>
      <c r="L449" s="3" t="s">
        <v>1625</v>
      </c>
      <c r="M449" s="2">
        <v>0</v>
      </c>
      <c r="N449" s="3" t="s">
        <v>1550</v>
      </c>
      <c r="O449" s="4">
        <v>54789</v>
      </c>
      <c r="P449" s="3" t="s">
        <v>1550</v>
      </c>
      <c r="Q449" s="4">
        <v>37773</v>
      </c>
      <c r="R449" s="3" t="s">
        <v>26</v>
      </c>
    </row>
    <row r="450" spans="1:18" ht="25.5" hidden="1" x14ac:dyDescent="0.2">
      <c r="A450" s="2">
        <v>561</v>
      </c>
      <c r="B450" s="3" t="s">
        <v>102</v>
      </c>
      <c r="C450" s="3" t="s">
        <v>1546</v>
      </c>
      <c r="D450" s="3" t="s">
        <v>1589</v>
      </c>
      <c r="E450" s="3" t="s">
        <v>1548</v>
      </c>
      <c r="F450" s="3" t="s">
        <v>1591</v>
      </c>
      <c r="G450" s="2" t="s">
        <v>1550</v>
      </c>
      <c r="H450" s="3" t="s">
        <v>1551</v>
      </c>
      <c r="I450" s="2">
        <v>203</v>
      </c>
      <c r="J450" s="2">
        <v>203</v>
      </c>
      <c r="K450" s="3" t="s">
        <v>1581</v>
      </c>
      <c r="L450" s="3" t="s">
        <v>1582</v>
      </c>
      <c r="M450" s="2">
        <v>0</v>
      </c>
      <c r="N450" s="3" t="s">
        <v>1550</v>
      </c>
      <c r="O450" s="4">
        <v>54789</v>
      </c>
      <c r="P450" s="3" t="s">
        <v>1550</v>
      </c>
      <c r="Q450" s="4" t="s">
        <v>1550</v>
      </c>
      <c r="R450" s="3" t="s">
        <v>1551</v>
      </c>
    </row>
    <row r="451" spans="1:18" ht="25.5" hidden="1" x14ac:dyDescent="0.2">
      <c r="A451" s="2">
        <v>562</v>
      </c>
      <c r="B451" s="3" t="s">
        <v>103</v>
      </c>
      <c r="C451" s="3" t="s">
        <v>1546</v>
      </c>
      <c r="D451" s="3" t="s">
        <v>1547</v>
      </c>
      <c r="E451" s="3" t="s">
        <v>104</v>
      </c>
      <c r="F451" s="3" t="s">
        <v>1549</v>
      </c>
      <c r="G451" s="2" t="s">
        <v>1550</v>
      </c>
      <c r="H451" s="3" t="s">
        <v>1551</v>
      </c>
      <c r="I451" s="2">
        <v>130</v>
      </c>
      <c r="J451" s="2">
        <v>130</v>
      </c>
      <c r="K451" s="3" t="s">
        <v>1581</v>
      </c>
      <c r="L451" s="3" t="s">
        <v>1582</v>
      </c>
      <c r="M451" s="2">
        <v>8190</v>
      </c>
      <c r="N451" s="3" t="s">
        <v>1550</v>
      </c>
      <c r="O451" s="4">
        <v>54789</v>
      </c>
      <c r="P451" s="3" t="s">
        <v>1550</v>
      </c>
      <c r="Q451" s="4" t="s">
        <v>1550</v>
      </c>
      <c r="R451" s="3" t="s">
        <v>1551</v>
      </c>
    </row>
    <row r="452" spans="1:18" ht="38.25" hidden="1" x14ac:dyDescent="0.2">
      <c r="A452" s="2">
        <v>567</v>
      </c>
      <c r="B452" s="3" t="s">
        <v>105</v>
      </c>
      <c r="C452" s="3" t="s">
        <v>1546</v>
      </c>
      <c r="D452" s="3" t="s">
        <v>1555</v>
      </c>
      <c r="E452" s="3" t="s">
        <v>106</v>
      </c>
      <c r="F452" s="3" t="s">
        <v>1616</v>
      </c>
      <c r="G452" s="2" t="s">
        <v>1550</v>
      </c>
      <c r="H452" s="3" t="s">
        <v>1551</v>
      </c>
      <c r="I452" s="2">
        <v>10</v>
      </c>
      <c r="J452" s="2">
        <v>10</v>
      </c>
      <c r="K452" s="3" t="s">
        <v>1552</v>
      </c>
      <c r="L452" s="3" t="s">
        <v>1553</v>
      </c>
      <c r="M452" s="2">
        <v>0</v>
      </c>
      <c r="N452" s="3" t="s">
        <v>1550</v>
      </c>
      <c r="O452" s="4">
        <v>54789</v>
      </c>
      <c r="P452" s="3" t="s">
        <v>1550</v>
      </c>
      <c r="Q452" s="4">
        <v>32143</v>
      </c>
      <c r="R452" s="3" t="s">
        <v>1551</v>
      </c>
    </row>
    <row r="453" spans="1:18" ht="38.25" hidden="1" x14ac:dyDescent="0.2">
      <c r="A453" s="2">
        <v>568</v>
      </c>
      <c r="B453" s="3" t="s">
        <v>107</v>
      </c>
      <c r="C453" s="3" t="s">
        <v>1546</v>
      </c>
      <c r="D453" s="3" t="s">
        <v>1566</v>
      </c>
      <c r="E453" s="3" t="s">
        <v>108</v>
      </c>
      <c r="F453" s="3" t="s">
        <v>1567</v>
      </c>
      <c r="G453" s="2" t="s">
        <v>1550</v>
      </c>
      <c r="H453" s="3" t="s">
        <v>1551</v>
      </c>
      <c r="I453" s="2">
        <v>34</v>
      </c>
      <c r="J453" s="2">
        <v>34</v>
      </c>
      <c r="K453" s="3" t="s">
        <v>1552</v>
      </c>
      <c r="L453" s="3" t="s">
        <v>1553</v>
      </c>
      <c r="M453" s="2">
        <v>0</v>
      </c>
      <c r="N453" s="3" t="s">
        <v>1550</v>
      </c>
      <c r="O453" s="4">
        <v>54789</v>
      </c>
      <c r="P453" s="3" t="s">
        <v>1550</v>
      </c>
      <c r="Q453" s="4">
        <v>32143</v>
      </c>
      <c r="R453" s="3" t="s">
        <v>1551</v>
      </c>
    </row>
    <row r="454" spans="1:18" ht="25.5" hidden="1" x14ac:dyDescent="0.2">
      <c r="A454" s="2">
        <v>569</v>
      </c>
      <c r="B454" s="3" t="s">
        <v>109</v>
      </c>
      <c r="C454" s="3" t="s">
        <v>1546</v>
      </c>
      <c r="D454" s="3" t="s">
        <v>1559</v>
      </c>
      <c r="E454" s="3" t="s">
        <v>110</v>
      </c>
      <c r="F454" s="3" t="s">
        <v>1549</v>
      </c>
      <c r="G454" s="2" t="s">
        <v>1550</v>
      </c>
      <c r="H454" s="3" t="s">
        <v>1551</v>
      </c>
      <c r="I454" s="2">
        <v>51.41</v>
      </c>
      <c r="J454" s="2">
        <v>51.41</v>
      </c>
      <c r="K454" s="3" t="s">
        <v>1581</v>
      </c>
      <c r="L454" s="3" t="s">
        <v>1582</v>
      </c>
      <c r="M454" s="2">
        <v>7835</v>
      </c>
      <c r="N454" s="3" t="s">
        <v>1550</v>
      </c>
      <c r="O454" s="4">
        <v>54789</v>
      </c>
      <c r="P454" s="3" t="s">
        <v>1550</v>
      </c>
      <c r="Q454" s="4" t="s">
        <v>1550</v>
      </c>
      <c r="R454" s="3" t="s">
        <v>1551</v>
      </c>
    </row>
    <row r="455" spans="1:18" ht="25.5" hidden="1" x14ac:dyDescent="0.2">
      <c r="A455" s="2">
        <v>571</v>
      </c>
      <c r="B455" s="3" t="s">
        <v>111</v>
      </c>
      <c r="C455" s="3" t="s">
        <v>1546</v>
      </c>
      <c r="D455" s="3" t="s">
        <v>1566</v>
      </c>
      <c r="E455" s="3" t="s">
        <v>112</v>
      </c>
      <c r="F455" s="3" t="s">
        <v>1567</v>
      </c>
      <c r="G455" s="2" t="s">
        <v>1550</v>
      </c>
      <c r="H455" s="3" t="s">
        <v>1551</v>
      </c>
      <c r="I455" s="2">
        <v>35</v>
      </c>
      <c r="J455" s="2">
        <v>35</v>
      </c>
      <c r="K455" s="3" t="s">
        <v>1581</v>
      </c>
      <c r="L455" s="3" t="s">
        <v>1582</v>
      </c>
      <c r="M455" s="2">
        <v>0</v>
      </c>
      <c r="N455" s="3" t="s">
        <v>1550</v>
      </c>
      <c r="O455" s="4">
        <v>54789</v>
      </c>
      <c r="P455" s="3" t="s">
        <v>1550</v>
      </c>
      <c r="Q455" s="4">
        <v>33604</v>
      </c>
      <c r="R455" s="3" t="s">
        <v>1551</v>
      </c>
    </row>
    <row r="456" spans="1:18" ht="25.5" hidden="1" x14ac:dyDescent="0.2">
      <c r="A456" s="2">
        <v>573</v>
      </c>
      <c r="B456" s="3" t="s">
        <v>113</v>
      </c>
      <c r="C456" s="3" t="s">
        <v>1546</v>
      </c>
      <c r="D456" s="3" t="s">
        <v>1555</v>
      </c>
      <c r="E456" s="3" t="s">
        <v>114</v>
      </c>
      <c r="F456" s="3" t="s">
        <v>1616</v>
      </c>
      <c r="G456" s="2" t="s">
        <v>1550</v>
      </c>
      <c r="H456" s="3" t="s">
        <v>1551</v>
      </c>
      <c r="I456" s="2">
        <v>4</v>
      </c>
      <c r="J456" s="2">
        <v>4</v>
      </c>
      <c r="K456" s="3" t="s">
        <v>1552</v>
      </c>
      <c r="L456" s="3" t="s">
        <v>1553</v>
      </c>
      <c r="M456" s="2">
        <v>0</v>
      </c>
      <c r="N456" s="3" t="s">
        <v>1550</v>
      </c>
      <c r="O456" s="4">
        <v>54789</v>
      </c>
      <c r="P456" s="3" t="s">
        <v>1550</v>
      </c>
      <c r="Q456" s="4">
        <v>32143</v>
      </c>
      <c r="R456" s="3" t="s">
        <v>1551</v>
      </c>
    </row>
    <row r="457" spans="1:18" ht="38.25" hidden="1" x14ac:dyDescent="0.2">
      <c r="A457" s="2">
        <v>575</v>
      </c>
      <c r="B457" s="3" t="s">
        <v>115</v>
      </c>
      <c r="C457" s="3" t="s">
        <v>1546</v>
      </c>
      <c r="D457" s="3" t="s">
        <v>1555</v>
      </c>
      <c r="E457" s="3" t="s">
        <v>116</v>
      </c>
      <c r="F457" s="3" t="s">
        <v>1629</v>
      </c>
      <c r="G457" s="2" t="s">
        <v>1550</v>
      </c>
      <c r="H457" s="3" t="s">
        <v>1551</v>
      </c>
      <c r="I457" s="2">
        <v>8.5</v>
      </c>
      <c r="J457" s="2">
        <v>8.5</v>
      </c>
      <c r="K457" s="3" t="s">
        <v>1552</v>
      </c>
      <c r="L457" s="3" t="s">
        <v>1553</v>
      </c>
      <c r="M457" s="2">
        <v>0</v>
      </c>
      <c r="N457" s="3" t="s">
        <v>1550</v>
      </c>
      <c r="O457" s="4">
        <v>54789</v>
      </c>
      <c r="P457" s="3" t="s">
        <v>1550</v>
      </c>
      <c r="Q457" s="4">
        <v>32143</v>
      </c>
      <c r="R457" s="3" t="s">
        <v>1551</v>
      </c>
    </row>
    <row r="458" spans="1:18" ht="38.25" hidden="1" x14ac:dyDescent="0.2">
      <c r="A458" s="2">
        <v>578</v>
      </c>
      <c r="B458" s="3" t="s">
        <v>117</v>
      </c>
      <c r="C458" s="3" t="s">
        <v>1546</v>
      </c>
      <c r="D458" s="3" t="s">
        <v>1589</v>
      </c>
      <c r="E458" s="3" t="s">
        <v>118</v>
      </c>
      <c r="F458" s="3" t="s">
        <v>1591</v>
      </c>
      <c r="G458" s="2" t="s">
        <v>1550</v>
      </c>
      <c r="H458" s="3" t="s">
        <v>1551</v>
      </c>
      <c r="I458" s="2">
        <v>1.05</v>
      </c>
      <c r="J458" s="2">
        <v>1.05</v>
      </c>
      <c r="K458" s="3" t="s">
        <v>1552</v>
      </c>
      <c r="L458" s="3" t="s">
        <v>1553</v>
      </c>
      <c r="M458" s="2">
        <v>0</v>
      </c>
      <c r="N458" s="3" t="s">
        <v>1550</v>
      </c>
      <c r="O458" s="4">
        <v>54789</v>
      </c>
      <c r="P458" s="3" t="s">
        <v>1550</v>
      </c>
      <c r="Q458" s="4">
        <v>32143</v>
      </c>
      <c r="R458" s="3" t="s">
        <v>1551</v>
      </c>
    </row>
    <row r="459" spans="1:18" ht="25.5" hidden="1" x14ac:dyDescent="0.2">
      <c r="A459" s="2">
        <v>583</v>
      </c>
      <c r="B459" s="3" t="s">
        <v>119</v>
      </c>
      <c r="C459" s="3" t="s">
        <v>1546</v>
      </c>
      <c r="D459" s="3" t="s">
        <v>1555</v>
      </c>
      <c r="E459" s="3" t="s">
        <v>1548</v>
      </c>
      <c r="F459" s="3" t="s">
        <v>1681</v>
      </c>
      <c r="G459" s="2" t="s">
        <v>1550</v>
      </c>
      <c r="H459" s="3" t="s">
        <v>1551</v>
      </c>
      <c r="I459" s="2">
        <v>1.6</v>
      </c>
      <c r="J459" s="2">
        <v>1.6</v>
      </c>
      <c r="K459" s="3" t="s">
        <v>1599</v>
      </c>
      <c r="L459" s="3" t="s">
        <v>1600</v>
      </c>
      <c r="M459" s="2">
        <v>0</v>
      </c>
      <c r="N459" s="3" t="s">
        <v>1550</v>
      </c>
      <c r="O459" s="4">
        <v>54789</v>
      </c>
      <c r="P459" s="3" t="s">
        <v>1550</v>
      </c>
      <c r="Q459" s="4">
        <v>34516</v>
      </c>
      <c r="R459" s="3" t="s">
        <v>1551</v>
      </c>
    </row>
    <row r="460" spans="1:18" ht="25.5" hidden="1" x14ac:dyDescent="0.2">
      <c r="A460" s="2">
        <v>583</v>
      </c>
      <c r="B460" s="3" t="s">
        <v>119</v>
      </c>
      <c r="C460" s="3" t="s">
        <v>1546</v>
      </c>
      <c r="D460" s="3" t="s">
        <v>1555</v>
      </c>
      <c r="E460" s="3" t="s">
        <v>1548</v>
      </c>
      <c r="F460" s="3" t="s">
        <v>1681</v>
      </c>
      <c r="G460" s="2" t="s">
        <v>1550</v>
      </c>
      <c r="H460" s="3" t="s">
        <v>1551</v>
      </c>
      <c r="I460" s="2">
        <v>1.6</v>
      </c>
      <c r="J460" s="2">
        <v>1.6</v>
      </c>
      <c r="K460" s="3" t="s">
        <v>1599</v>
      </c>
      <c r="L460" s="3" t="s">
        <v>1600</v>
      </c>
      <c r="M460" s="2">
        <v>0</v>
      </c>
      <c r="N460" s="3" t="s">
        <v>1550</v>
      </c>
      <c r="O460" s="4">
        <v>54789</v>
      </c>
      <c r="P460" s="3" t="s">
        <v>1550</v>
      </c>
      <c r="Q460" s="4">
        <v>34516</v>
      </c>
      <c r="R460" s="3" t="s">
        <v>1551</v>
      </c>
    </row>
    <row r="461" spans="1:18" ht="25.5" hidden="1" x14ac:dyDescent="0.2">
      <c r="A461" s="2">
        <v>584</v>
      </c>
      <c r="B461" s="3" t="s">
        <v>120</v>
      </c>
      <c r="C461" s="3" t="s">
        <v>1546</v>
      </c>
      <c r="D461" s="3" t="s">
        <v>1559</v>
      </c>
      <c r="E461" s="3" t="s">
        <v>121</v>
      </c>
      <c r="F461" s="3" t="s">
        <v>1549</v>
      </c>
      <c r="G461" s="2" t="s">
        <v>1550</v>
      </c>
      <c r="H461" s="3" t="s">
        <v>1551</v>
      </c>
      <c r="I461" s="2">
        <v>19</v>
      </c>
      <c r="J461" s="2">
        <v>19</v>
      </c>
      <c r="K461" s="3" t="s">
        <v>1581</v>
      </c>
      <c r="L461" s="3" t="s">
        <v>1582</v>
      </c>
      <c r="M461" s="2">
        <v>13000</v>
      </c>
      <c r="N461" s="3" t="s">
        <v>1550</v>
      </c>
      <c r="O461" s="4">
        <v>54789</v>
      </c>
      <c r="P461" s="3" t="s">
        <v>1550</v>
      </c>
      <c r="Q461" s="4" t="s">
        <v>1550</v>
      </c>
      <c r="R461" s="3" t="s">
        <v>1551</v>
      </c>
    </row>
    <row r="462" spans="1:18" ht="25.5" hidden="1" x14ac:dyDescent="0.2">
      <c r="A462" s="2">
        <v>584</v>
      </c>
      <c r="B462" s="3" t="s">
        <v>120</v>
      </c>
      <c r="C462" s="3" t="s">
        <v>1546</v>
      </c>
      <c r="D462" s="3" t="s">
        <v>1559</v>
      </c>
      <c r="E462" s="3" t="s">
        <v>121</v>
      </c>
      <c r="F462" s="3" t="s">
        <v>1549</v>
      </c>
      <c r="G462" s="2" t="s">
        <v>1550</v>
      </c>
      <c r="H462" s="3" t="s">
        <v>1551</v>
      </c>
      <c r="I462" s="2">
        <v>44</v>
      </c>
      <c r="J462" s="2">
        <v>44</v>
      </c>
      <c r="K462" s="3" t="s">
        <v>1581</v>
      </c>
      <c r="L462" s="3" t="s">
        <v>1582</v>
      </c>
      <c r="M462" s="2">
        <v>11600</v>
      </c>
      <c r="N462" s="3" t="s">
        <v>1550</v>
      </c>
      <c r="O462" s="4">
        <v>54789</v>
      </c>
      <c r="P462" s="3" t="s">
        <v>1550</v>
      </c>
      <c r="Q462" s="4" t="s">
        <v>1550</v>
      </c>
      <c r="R462" s="3" t="s">
        <v>1551</v>
      </c>
    </row>
    <row r="463" spans="1:18" ht="25.5" hidden="1" x14ac:dyDescent="0.2">
      <c r="A463" s="2">
        <v>584</v>
      </c>
      <c r="B463" s="3" t="s">
        <v>120</v>
      </c>
      <c r="C463" s="3" t="s">
        <v>1546</v>
      </c>
      <c r="D463" s="3" t="s">
        <v>1559</v>
      </c>
      <c r="E463" s="3" t="s">
        <v>121</v>
      </c>
      <c r="F463" s="3" t="s">
        <v>1549</v>
      </c>
      <c r="G463" s="2" t="s">
        <v>1550</v>
      </c>
      <c r="H463" s="3" t="s">
        <v>1551</v>
      </c>
      <c r="I463" s="2">
        <v>42</v>
      </c>
      <c r="J463" s="2">
        <v>42</v>
      </c>
      <c r="K463" s="3" t="s">
        <v>1581</v>
      </c>
      <c r="L463" s="3" t="s">
        <v>1582</v>
      </c>
      <c r="M463" s="2">
        <v>10500</v>
      </c>
      <c r="N463" s="3" t="s">
        <v>1550</v>
      </c>
      <c r="O463" s="4">
        <v>54789</v>
      </c>
      <c r="P463" s="3" t="s">
        <v>1550</v>
      </c>
      <c r="Q463" s="4" t="s">
        <v>1550</v>
      </c>
      <c r="R463" s="3" t="s">
        <v>1551</v>
      </c>
    </row>
    <row r="464" spans="1:18" ht="25.5" hidden="1" x14ac:dyDescent="0.2">
      <c r="A464" s="2">
        <v>584</v>
      </c>
      <c r="B464" s="3" t="s">
        <v>120</v>
      </c>
      <c r="C464" s="3" t="s">
        <v>1546</v>
      </c>
      <c r="D464" s="3" t="s">
        <v>1559</v>
      </c>
      <c r="E464" s="3" t="s">
        <v>121</v>
      </c>
      <c r="F464" s="3" t="s">
        <v>1549</v>
      </c>
      <c r="G464" s="2" t="s">
        <v>1550</v>
      </c>
      <c r="H464" s="3" t="s">
        <v>1551</v>
      </c>
      <c r="I464" s="2">
        <v>18</v>
      </c>
      <c r="J464" s="2">
        <v>18</v>
      </c>
      <c r="K464" s="3" t="s">
        <v>1581</v>
      </c>
      <c r="L464" s="3" t="s">
        <v>1582</v>
      </c>
      <c r="M464" s="2">
        <v>13000</v>
      </c>
      <c r="N464" s="3" t="s">
        <v>1550</v>
      </c>
      <c r="O464" s="4">
        <v>54789</v>
      </c>
      <c r="P464" s="3" t="s">
        <v>1550</v>
      </c>
      <c r="Q464" s="4" t="s">
        <v>1550</v>
      </c>
      <c r="R464" s="3" t="s">
        <v>1551</v>
      </c>
    </row>
    <row r="465" spans="1:18" ht="25.5" hidden="1" x14ac:dyDescent="0.2">
      <c r="A465" s="2">
        <v>584</v>
      </c>
      <c r="B465" s="3" t="s">
        <v>120</v>
      </c>
      <c r="C465" s="3" t="s">
        <v>1546</v>
      </c>
      <c r="D465" s="3" t="s">
        <v>1559</v>
      </c>
      <c r="E465" s="3" t="s">
        <v>121</v>
      </c>
      <c r="F465" s="3" t="s">
        <v>1549</v>
      </c>
      <c r="G465" s="2" t="s">
        <v>1550</v>
      </c>
      <c r="H465" s="3" t="s">
        <v>1551</v>
      </c>
      <c r="I465" s="2">
        <v>21</v>
      </c>
      <c r="J465" s="2">
        <v>21</v>
      </c>
      <c r="K465" s="3" t="s">
        <v>1581</v>
      </c>
      <c r="L465" s="3" t="s">
        <v>1582</v>
      </c>
      <c r="M465" s="2">
        <v>12500</v>
      </c>
      <c r="N465" s="3" t="s">
        <v>1550</v>
      </c>
      <c r="O465" s="4">
        <v>54789</v>
      </c>
      <c r="P465" s="3" t="s">
        <v>1550</v>
      </c>
      <c r="Q465" s="4" t="s">
        <v>1550</v>
      </c>
      <c r="R465" s="3" t="s">
        <v>1551</v>
      </c>
    </row>
    <row r="466" spans="1:18" ht="25.5" hidden="1" x14ac:dyDescent="0.2">
      <c r="A466" s="2">
        <v>584</v>
      </c>
      <c r="B466" s="3" t="s">
        <v>120</v>
      </c>
      <c r="C466" s="3" t="s">
        <v>1546</v>
      </c>
      <c r="D466" s="3" t="s">
        <v>1559</v>
      </c>
      <c r="E466" s="3" t="s">
        <v>121</v>
      </c>
      <c r="F466" s="3" t="s">
        <v>1549</v>
      </c>
      <c r="G466" s="2" t="s">
        <v>1550</v>
      </c>
      <c r="H466" s="3" t="s">
        <v>1551</v>
      </c>
      <c r="I466" s="2">
        <v>85</v>
      </c>
      <c r="J466" s="2">
        <v>85</v>
      </c>
      <c r="K466" s="3" t="s">
        <v>1581</v>
      </c>
      <c r="L466" s="3" t="s">
        <v>1582</v>
      </c>
      <c r="M466" s="2">
        <v>13000</v>
      </c>
      <c r="N466" s="3" t="s">
        <v>1550</v>
      </c>
      <c r="O466" s="4">
        <v>54789</v>
      </c>
      <c r="P466" s="3" t="s">
        <v>1550</v>
      </c>
      <c r="Q466" s="4" t="s">
        <v>1550</v>
      </c>
      <c r="R466" s="3" t="s">
        <v>1551</v>
      </c>
    </row>
    <row r="467" spans="1:18" ht="25.5" hidden="1" x14ac:dyDescent="0.2">
      <c r="A467" s="2">
        <v>587</v>
      </c>
      <c r="B467" s="3" t="s">
        <v>122</v>
      </c>
      <c r="C467" s="3" t="s">
        <v>1546</v>
      </c>
      <c r="D467" s="3" t="s">
        <v>1555</v>
      </c>
      <c r="E467" s="3" t="s">
        <v>1556</v>
      </c>
      <c r="F467" s="3" t="s">
        <v>1585</v>
      </c>
      <c r="G467" s="2" t="s">
        <v>1550</v>
      </c>
      <c r="H467" s="3" t="s">
        <v>1551</v>
      </c>
      <c r="I467" s="2">
        <v>32</v>
      </c>
      <c r="J467" s="2">
        <v>32</v>
      </c>
      <c r="K467" s="3" t="s">
        <v>1552</v>
      </c>
      <c r="L467" s="3" t="s">
        <v>1808</v>
      </c>
      <c r="M467" s="2">
        <v>0</v>
      </c>
      <c r="N467" s="3" t="s">
        <v>1550</v>
      </c>
      <c r="O467" s="4">
        <v>54789</v>
      </c>
      <c r="P467" s="3" t="s">
        <v>1550</v>
      </c>
      <c r="Q467" s="4">
        <v>32143</v>
      </c>
      <c r="R467" s="3" t="s">
        <v>1551</v>
      </c>
    </row>
    <row r="468" spans="1:18" ht="25.5" hidden="1" x14ac:dyDescent="0.2">
      <c r="A468" s="2">
        <v>589</v>
      </c>
      <c r="B468" s="3" t="s">
        <v>123</v>
      </c>
      <c r="C468" s="3" t="s">
        <v>1546</v>
      </c>
      <c r="D468" s="3" t="s">
        <v>1547</v>
      </c>
      <c r="E468" s="3" t="s">
        <v>124</v>
      </c>
      <c r="F468" s="3" t="s">
        <v>1549</v>
      </c>
      <c r="G468" s="2" t="s">
        <v>1550</v>
      </c>
      <c r="H468" s="3" t="s">
        <v>1551</v>
      </c>
      <c r="I468" s="2">
        <v>49</v>
      </c>
      <c r="J468" s="2">
        <v>49</v>
      </c>
      <c r="K468" s="3" t="s">
        <v>1581</v>
      </c>
      <c r="L468" s="3" t="s">
        <v>1582</v>
      </c>
      <c r="M468" s="2">
        <v>9500</v>
      </c>
      <c r="N468" s="3" t="s">
        <v>1550</v>
      </c>
      <c r="O468" s="4">
        <v>54789</v>
      </c>
      <c r="P468" s="3" t="s">
        <v>1550</v>
      </c>
      <c r="Q468" s="4" t="s">
        <v>1550</v>
      </c>
      <c r="R468" s="3" t="s">
        <v>1551</v>
      </c>
    </row>
    <row r="469" spans="1:18" ht="25.5" hidden="1" x14ac:dyDescent="0.2">
      <c r="A469" s="2">
        <v>590</v>
      </c>
      <c r="B469" s="3" t="s">
        <v>125</v>
      </c>
      <c r="C469" s="3" t="s">
        <v>1546</v>
      </c>
      <c r="D469" s="3" t="s">
        <v>1547</v>
      </c>
      <c r="E469" s="3" t="s">
        <v>124</v>
      </c>
      <c r="F469" s="3" t="s">
        <v>1549</v>
      </c>
      <c r="G469" s="2" t="s">
        <v>1550</v>
      </c>
      <c r="H469" s="3" t="s">
        <v>1551</v>
      </c>
      <c r="I469" s="2">
        <v>49.5</v>
      </c>
      <c r="J469" s="2">
        <v>49.5</v>
      </c>
      <c r="K469" s="3" t="s">
        <v>1581</v>
      </c>
      <c r="L469" s="3" t="s">
        <v>1582</v>
      </c>
      <c r="M469" s="2">
        <v>12531</v>
      </c>
      <c r="N469" s="3" t="s">
        <v>1550</v>
      </c>
      <c r="O469" s="4">
        <v>54789</v>
      </c>
      <c r="P469" s="3" t="s">
        <v>1550</v>
      </c>
      <c r="Q469" s="4" t="s">
        <v>1550</v>
      </c>
      <c r="R469" s="3" t="s">
        <v>1551</v>
      </c>
    </row>
    <row r="470" spans="1:18" ht="25.5" hidden="1" x14ac:dyDescent="0.2">
      <c r="A470" s="2">
        <v>594</v>
      </c>
      <c r="B470" s="3" t="s">
        <v>126</v>
      </c>
      <c r="C470" s="3" t="s">
        <v>1546</v>
      </c>
      <c r="D470" s="3" t="s">
        <v>1566</v>
      </c>
      <c r="E470" s="3" t="s">
        <v>1548</v>
      </c>
      <c r="F470" s="3" t="s">
        <v>1567</v>
      </c>
      <c r="G470" s="2" t="s">
        <v>1550</v>
      </c>
      <c r="H470" s="3" t="s">
        <v>1551</v>
      </c>
      <c r="I470" s="2">
        <v>7.88</v>
      </c>
      <c r="J470" s="2">
        <v>7.88</v>
      </c>
      <c r="K470" s="3" t="s">
        <v>1552</v>
      </c>
      <c r="L470" s="3" t="s">
        <v>1553</v>
      </c>
      <c r="M470" s="2">
        <v>0</v>
      </c>
      <c r="N470" s="3" t="s">
        <v>1550</v>
      </c>
      <c r="O470" s="4">
        <v>54789</v>
      </c>
      <c r="P470" s="3" t="s">
        <v>1550</v>
      </c>
      <c r="Q470" s="4">
        <v>32143</v>
      </c>
      <c r="R470" s="3" t="s">
        <v>1551</v>
      </c>
    </row>
    <row r="471" spans="1:18" ht="25.5" hidden="1" x14ac:dyDescent="0.2">
      <c r="A471" s="2">
        <v>595</v>
      </c>
      <c r="B471" s="3" t="s">
        <v>127</v>
      </c>
      <c r="C471" s="3" t="s">
        <v>1546</v>
      </c>
      <c r="D471" s="3" t="s">
        <v>1559</v>
      </c>
      <c r="E471" s="3" t="s">
        <v>128</v>
      </c>
      <c r="F471" s="3" t="s">
        <v>1549</v>
      </c>
      <c r="G471" s="2" t="s">
        <v>1550</v>
      </c>
      <c r="H471" s="3" t="s">
        <v>1551</v>
      </c>
      <c r="I471" s="2">
        <v>1.6</v>
      </c>
      <c r="J471" s="2">
        <v>1.6</v>
      </c>
      <c r="K471" s="3" t="s">
        <v>1552</v>
      </c>
      <c r="L471" s="3" t="s">
        <v>1553</v>
      </c>
      <c r="M471" s="2">
        <v>0</v>
      </c>
      <c r="N471" s="3" t="s">
        <v>1550</v>
      </c>
      <c r="O471" s="4">
        <v>54789</v>
      </c>
      <c r="P471" s="3" t="s">
        <v>1550</v>
      </c>
      <c r="Q471" s="4" t="s">
        <v>1550</v>
      </c>
      <c r="R471" s="3" t="s">
        <v>1551</v>
      </c>
    </row>
    <row r="472" spans="1:18" ht="38.25" hidden="1" x14ac:dyDescent="0.2">
      <c r="A472" s="2">
        <v>596</v>
      </c>
      <c r="B472" s="3" t="s">
        <v>129</v>
      </c>
      <c r="C472" s="3" t="s">
        <v>1546</v>
      </c>
      <c r="D472" s="3" t="s">
        <v>1555</v>
      </c>
      <c r="E472" s="3" t="s">
        <v>130</v>
      </c>
      <c r="F472" s="3" t="s">
        <v>1603</v>
      </c>
      <c r="G472" s="2" t="s">
        <v>1550</v>
      </c>
      <c r="H472" s="3" t="s">
        <v>1551</v>
      </c>
      <c r="I472" s="2">
        <v>5.4</v>
      </c>
      <c r="J472" s="2">
        <v>5.4</v>
      </c>
      <c r="K472" s="3" t="s">
        <v>1552</v>
      </c>
      <c r="L472" s="3" t="s">
        <v>1553</v>
      </c>
      <c r="M472" s="2">
        <v>0</v>
      </c>
      <c r="N472" s="3" t="s">
        <v>1550</v>
      </c>
      <c r="O472" s="4">
        <v>54789</v>
      </c>
      <c r="P472" s="3" t="s">
        <v>1550</v>
      </c>
      <c r="Q472" s="4">
        <v>32143</v>
      </c>
      <c r="R472" s="3" t="s">
        <v>1551</v>
      </c>
    </row>
    <row r="473" spans="1:18" ht="38.25" hidden="1" x14ac:dyDescent="0.2">
      <c r="A473" s="2">
        <v>597</v>
      </c>
      <c r="B473" s="3" t="s">
        <v>131</v>
      </c>
      <c r="C473" s="3" t="s">
        <v>1546</v>
      </c>
      <c r="D473" s="3" t="s">
        <v>1559</v>
      </c>
      <c r="E473" s="3" t="s">
        <v>1813</v>
      </c>
      <c r="F473" s="3" t="s">
        <v>1549</v>
      </c>
      <c r="G473" s="2" t="s">
        <v>1550</v>
      </c>
      <c r="H473" s="3" t="s">
        <v>1551</v>
      </c>
      <c r="I473" s="2">
        <v>33</v>
      </c>
      <c r="J473" s="2">
        <v>33</v>
      </c>
      <c r="K473" s="3" t="s">
        <v>1552</v>
      </c>
      <c r="L473" s="3" t="s">
        <v>1553</v>
      </c>
      <c r="M473" s="2">
        <v>0</v>
      </c>
      <c r="N473" s="3" t="s">
        <v>1550</v>
      </c>
      <c r="O473" s="4">
        <v>54789</v>
      </c>
      <c r="P473" s="3" t="s">
        <v>1550</v>
      </c>
      <c r="Q473" s="4" t="s">
        <v>1550</v>
      </c>
      <c r="R473" s="3" t="s">
        <v>1551</v>
      </c>
    </row>
    <row r="474" spans="1:18" ht="25.5" hidden="1" x14ac:dyDescent="0.2">
      <c r="A474" s="2">
        <v>598</v>
      </c>
      <c r="B474" s="3" t="s">
        <v>132</v>
      </c>
      <c r="C474" s="3" t="s">
        <v>1546</v>
      </c>
      <c r="D474" s="3" t="s">
        <v>1547</v>
      </c>
      <c r="E474" s="3" t="s">
        <v>1587</v>
      </c>
      <c r="F474" s="3" t="s">
        <v>1549</v>
      </c>
      <c r="G474" s="2" t="s">
        <v>1550</v>
      </c>
      <c r="H474" s="3" t="s">
        <v>1551</v>
      </c>
      <c r="I474" s="2">
        <v>2.5</v>
      </c>
      <c r="J474" s="2">
        <v>2.5</v>
      </c>
      <c r="K474" s="3" t="s">
        <v>1552</v>
      </c>
      <c r="L474" s="3" t="s">
        <v>133</v>
      </c>
      <c r="M474" s="2">
        <v>0</v>
      </c>
      <c r="N474" s="3" t="s">
        <v>1550</v>
      </c>
      <c r="O474" s="4">
        <v>54789</v>
      </c>
      <c r="P474" s="3" t="s">
        <v>1550</v>
      </c>
      <c r="Q474" s="4" t="s">
        <v>1550</v>
      </c>
      <c r="R474" s="3" t="s">
        <v>1551</v>
      </c>
    </row>
    <row r="475" spans="1:18" ht="25.5" hidden="1" x14ac:dyDescent="0.2">
      <c r="A475" s="2">
        <v>610</v>
      </c>
      <c r="B475" s="3" t="s">
        <v>134</v>
      </c>
      <c r="C475" s="3" t="s">
        <v>1546</v>
      </c>
      <c r="D475" s="3" t="s">
        <v>1559</v>
      </c>
      <c r="E475" s="3" t="s">
        <v>134</v>
      </c>
      <c r="F475" s="3" t="s">
        <v>1549</v>
      </c>
      <c r="G475" s="2" t="s">
        <v>1550</v>
      </c>
      <c r="H475" s="3" t="s">
        <v>1551</v>
      </c>
      <c r="I475" s="2">
        <v>27</v>
      </c>
      <c r="J475" s="2">
        <v>27</v>
      </c>
      <c r="K475" s="3" t="s">
        <v>1577</v>
      </c>
      <c r="L475" s="3" t="s">
        <v>135</v>
      </c>
      <c r="M475" s="2">
        <v>0</v>
      </c>
      <c r="N475" s="3" t="s">
        <v>1550</v>
      </c>
      <c r="O475" s="4">
        <v>54789</v>
      </c>
      <c r="P475" s="3" t="s">
        <v>1550</v>
      </c>
      <c r="Q475" s="4" t="s">
        <v>1550</v>
      </c>
      <c r="R475" s="3" t="s">
        <v>1551</v>
      </c>
    </row>
    <row r="476" spans="1:18" ht="38.25" hidden="1" x14ac:dyDescent="0.2">
      <c r="A476" s="2">
        <v>612</v>
      </c>
      <c r="B476" s="3" t="s">
        <v>136</v>
      </c>
      <c r="C476" s="3" t="s">
        <v>1546</v>
      </c>
      <c r="D476" s="3" t="s">
        <v>1559</v>
      </c>
      <c r="E476" s="3" t="s">
        <v>137</v>
      </c>
      <c r="F476" s="3" t="s">
        <v>1549</v>
      </c>
      <c r="G476" s="2" t="s">
        <v>1550</v>
      </c>
      <c r="H476" s="3" t="s">
        <v>1551</v>
      </c>
      <c r="I476" s="2">
        <v>81.790000000000006</v>
      </c>
      <c r="J476" s="2">
        <v>81.790000000000006</v>
      </c>
      <c r="K476" s="3" t="s">
        <v>1552</v>
      </c>
      <c r="L476" s="3" t="s">
        <v>63</v>
      </c>
      <c r="M476" s="2">
        <v>0</v>
      </c>
      <c r="N476" s="3" t="s">
        <v>1550</v>
      </c>
      <c r="O476" s="4">
        <v>54789</v>
      </c>
      <c r="P476" s="3" t="s">
        <v>1550</v>
      </c>
      <c r="Q476" s="4" t="s">
        <v>1550</v>
      </c>
      <c r="R476" s="3" t="s">
        <v>1551</v>
      </c>
    </row>
    <row r="477" spans="1:18" ht="38.25" hidden="1" x14ac:dyDescent="0.2">
      <c r="A477" s="2">
        <v>613</v>
      </c>
      <c r="B477" s="3" t="s">
        <v>138</v>
      </c>
      <c r="C477" s="3" t="s">
        <v>1546</v>
      </c>
      <c r="D477" s="3" t="s">
        <v>1559</v>
      </c>
      <c r="E477" s="3" t="s">
        <v>137</v>
      </c>
      <c r="F477" s="3" t="s">
        <v>1549</v>
      </c>
      <c r="G477" s="2" t="s">
        <v>1550</v>
      </c>
      <c r="H477" s="3" t="s">
        <v>1551</v>
      </c>
      <c r="I477" s="2">
        <v>240</v>
      </c>
      <c r="J477" s="2">
        <v>240</v>
      </c>
      <c r="K477" s="3" t="s">
        <v>1581</v>
      </c>
      <c r="L477" s="3" t="s">
        <v>1582</v>
      </c>
      <c r="M477" s="2">
        <v>0</v>
      </c>
      <c r="N477" s="3" t="s">
        <v>1550</v>
      </c>
      <c r="O477" s="4">
        <v>54789</v>
      </c>
      <c r="P477" s="3" t="s">
        <v>1550</v>
      </c>
      <c r="Q477" s="4" t="s">
        <v>1550</v>
      </c>
      <c r="R477" s="3" t="s">
        <v>1551</v>
      </c>
    </row>
    <row r="478" spans="1:18" ht="38.25" hidden="1" x14ac:dyDescent="0.2">
      <c r="A478" s="2">
        <v>613</v>
      </c>
      <c r="B478" s="3" t="s">
        <v>138</v>
      </c>
      <c r="C478" s="3" t="s">
        <v>1546</v>
      </c>
      <c r="D478" s="3" t="s">
        <v>1559</v>
      </c>
      <c r="E478" s="3" t="s">
        <v>137</v>
      </c>
      <c r="F478" s="3" t="s">
        <v>1549</v>
      </c>
      <c r="G478" s="2" t="s">
        <v>1550</v>
      </c>
      <c r="H478" s="3" t="s">
        <v>1551</v>
      </c>
      <c r="I478" s="2">
        <v>19</v>
      </c>
      <c r="J478" s="2">
        <v>19</v>
      </c>
      <c r="K478" s="3" t="s">
        <v>1581</v>
      </c>
      <c r="L478" s="3" t="s">
        <v>1582</v>
      </c>
      <c r="M478" s="2">
        <v>15000</v>
      </c>
      <c r="N478" s="3" t="s">
        <v>1550</v>
      </c>
      <c r="O478" s="4">
        <v>54789</v>
      </c>
      <c r="P478" s="3" t="s">
        <v>1550</v>
      </c>
      <c r="Q478" s="4" t="s">
        <v>1550</v>
      </c>
      <c r="R478" s="3" t="s">
        <v>1551</v>
      </c>
    </row>
    <row r="479" spans="1:18" ht="38.25" hidden="1" x14ac:dyDescent="0.2">
      <c r="A479" s="2">
        <v>613</v>
      </c>
      <c r="B479" s="3" t="s">
        <v>138</v>
      </c>
      <c r="C479" s="3" t="s">
        <v>1546</v>
      </c>
      <c r="D479" s="3" t="s">
        <v>1559</v>
      </c>
      <c r="E479" s="3" t="s">
        <v>137</v>
      </c>
      <c r="F479" s="3" t="s">
        <v>1549</v>
      </c>
      <c r="G479" s="2" t="s">
        <v>1550</v>
      </c>
      <c r="H479" s="3" t="s">
        <v>1551</v>
      </c>
      <c r="I479" s="2">
        <v>19</v>
      </c>
      <c r="J479" s="2">
        <v>19</v>
      </c>
      <c r="K479" s="3" t="s">
        <v>1581</v>
      </c>
      <c r="L479" s="3" t="s">
        <v>1582</v>
      </c>
      <c r="M479" s="2">
        <v>15000</v>
      </c>
      <c r="N479" s="3" t="s">
        <v>1550</v>
      </c>
      <c r="O479" s="4">
        <v>54789</v>
      </c>
      <c r="P479" s="3" t="s">
        <v>1550</v>
      </c>
      <c r="Q479" s="4" t="s">
        <v>1550</v>
      </c>
      <c r="R479" s="3" t="s">
        <v>1551</v>
      </c>
    </row>
    <row r="480" spans="1:18" ht="25.5" hidden="1" x14ac:dyDescent="0.2">
      <c r="A480" s="2">
        <v>615</v>
      </c>
      <c r="B480" s="3" t="s">
        <v>139</v>
      </c>
      <c r="C480" s="3" t="s">
        <v>1546</v>
      </c>
      <c r="D480" s="3" t="s">
        <v>1555</v>
      </c>
      <c r="E480" s="3" t="s">
        <v>140</v>
      </c>
      <c r="F480" s="3" t="s">
        <v>1629</v>
      </c>
      <c r="G480" s="2" t="s">
        <v>1550</v>
      </c>
      <c r="H480" s="3" t="s">
        <v>1551</v>
      </c>
      <c r="I480" s="2">
        <v>5</v>
      </c>
      <c r="J480" s="2">
        <v>5</v>
      </c>
      <c r="K480" s="3" t="s">
        <v>1552</v>
      </c>
      <c r="L480" s="3" t="s">
        <v>1553</v>
      </c>
      <c r="M480" s="2">
        <v>0</v>
      </c>
      <c r="N480" s="3" t="s">
        <v>1550</v>
      </c>
      <c r="O480" s="4">
        <v>54789</v>
      </c>
      <c r="P480" s="3" t="s">
        <v>1550</v>
      </c>
      <c r="Q480" s="4">
        <v>32143</v>
      </c>
      <c r="R480" s="3" t="s">
        <v>1551</v>
      </c>
    </row>
    <row r="481" spans="1:18" ht="25.5" hidden="1" x14ac:dyDescent="0.2">
      <c r="A481" s="2">
        <v>616</v>
      </c>
      <c r="B481" s="3" t="s">
        <v>141</v>
      </c>
      <c r="C481" s="3" t="s">
        <v>1546</v>
      </c>
      <c r="D481" s="3" t="s">
        <v>1589</v>
      </c>
      <c r="E481" s="3" t="s">
        <v>142</v>
      </c>
      <c r="F481" s="3" t="s">
        <v>1666</v>
      </c>
      <c r="G481" s="2" t="s">
        <v>1550</v>
      </c>
      <c r="H481" s="3" t="s">
        <v>1551</v>
      </c>
      <c r="I481" s="2">
        <v>70</v>
      </c>
      <c r="J481" s="2">
        <v>70</v>
      </c>
      <c r="K481" s="3" t="s">
        <v>1581</v>
      </c>
      <c r="L481" s="3" t="s">
        <v>1582</v>
      </c>
      <c r="M481" s="2">
        <v>0</v>
      </c>
      <c r="N481" s="3" t="s">
        <v>1550</v>
      </c>
      <c r="O481" s="4">
        <v>54789</v>
      </c>
      <c r="P481" s="3" t="s">
        <v>1550</v>
      </c>
      <c r="Q481" s="4">
        <v>34851</v>
      </c>
      <c r="R481" s="3" t="s">
        <v>1551</v>
      </c>
    </row>
    <row r="482" spans="1:18" ht="25.5" hidden="1" x14ac:dyDescent="0.2">
      <c r="A482" s="2">
        <v>621</v>
      </c>
      <c r="B482" s="3" t="s">
        <v>143</v>
      </c>
      <c r="C482" s="3" t="s">
        <v>1546</v>
      </c>
      <c r="D482" s="3" t="s">
        <v>1566</v>
      </c>
      <c r="E482" s="3" t="s">
        <v>1548</v>
      </c>
      <c r="F482" s="3" t="s">
        <v>1567</v>
      </c>
      <c r="G482" s="2" t="s">
        <v>1550</v>
      </c>
      <c r="H482" s="3" t="s">
        <v>1551</v>
      </c>
      <c r="I482" s="2">
        <v>0.27</v>
      </c>
      <c r="J482" s="2">
        <v>0.27</v>
      </c>
      <c r="K482" s="3" t="s">
        <v>1599</v>
      </c>
      <c r="L482" s="3" t="s">
        <v>1600</v>
      </c>
      <c r="M482" s="2">
        <v>0</v>
      </c>
      <c r="N482" s="3" t="s">
        <v>1550</v>
      </c>
      <c r="O482" s="4">
        <v>54789</v>
      </c>
      <c r="P482" s="3" t="s">
        <v>1550</v>
      </c>
      <c r="Q482" s="4">
        <v>17168</v>
      </c>
      <c r="R482" s="3" t="s">
        <v>1551</v>
      </c>
    </row>
    <row r="483" spans="1:18" ht="25.5" hidden="1" x14ac:dyDescent="0.2">
      <c r="A483" s="2">
        <v>622</v>
      </c>
      <c r="B483" s="3" t="s">
        <v>144</v>
      </c>
      <c r="C483" s="3" t="s">
        <v>1546</v>
      </c>
      <c r="D483" s="3" t="s">
        <v>1566</v>
      </c>
      <c r="E483" s="3" t="s">
        <v>144</v>
      </c>
      <c r="F483" s="3" t="s">
        <v>1567</v>
      </c>
      <c r="G483" s="2" t="s">
        <v>1550</v>
      </c>
      <c r="H483" s="3" t="s">
        <v>1551</v>
      </c>
      <c r="I483" s="2">
        <v>262</v>
      </c>
      <c r="J483" s="2">
        <v>262</v>
      </c>
      <c r="K483" s="3" t="s">
        <v>1577</v>
      </c>
      <c r="L483" s="3" t="s">
        <v>1578</v>
      </c>
      <c r="M483" s="2">
        <v>10520</v>
      </c>
      <c r="N483" s="3" t="s">
        <v>1550</v>
      </c>
      <c r="O483" s="4">
        <v>54789</v>
      </c>
      <c r="P483" s="3" t="s">
        <v>1550</v>
      </c>
      <c r="Q483" s="4">
        <v>28004</v>
      </c>
      <c r="R483" s="3" t="s">
        <v>1551</v>
      </c>
    </row>
    <row r="484" spans="1:18" ht="25.5" hidden="1" x14ac:dyDescent="0.2">
      <c r="A484" s="2">
        <v>622</v>
      </c>
      <c r="B484" s="3" t="s">
        <v>144</v>
      </c>
      <c r="C484" s="3" t="s">
        <v>1546</v>
      </c>
      <c r="D484" s="3" t="s">
        <v>1566</v>
      </c>
      <c r="E484" s="3" t="s">
        <v>144</v>
      </c>
      <c r="F484" s="3" t="s">
        <v>1567</v>
      </c>
      <c r="G484" s="2" t="s">
        <v>1550</v>
      </c>
      <c r="H484" s="3" t="s">
        <v>1551</v>
      </c>
      <c r="I484" s="2">
        <v>184</v>
      </c>
      <c r="J484" s="2">
        <v>184</v>
      </c>
      <c r="K484" s="3" t="s">
        <v>1577</v>
      </c>
      <c r="L484" s="3" t="s">
        <v>1578</v>
      </c>
      <c r="M484" s="2">
        <v>10520</v>
      </c>
      <c r="N484" s="3" t="s">
        <v>1550</v>
      </c>
      <c r="O484" s="4">
        <v>54789</v>
      </c>
      <c r="P484" s="3" t="s">
        <v>1550</v>
      </c>
      <c r="Q484" s="4">
        <v>23924</v>
      </c>
      <c r="R484" s="3" t="s">
        <v>1551</v>
      </c>
    </row>
    <row r="485" spans="1:18" ht="25.5" hidden="1" x14ac:dyDescent="0.2">
      <c r="A485" s="2">
        <v>623</v>
      </c>
      <c r="B485" s="3" t="s">
        <v>145</v>
      </c>
      <c r="C485" s="3" t="s">
        <v>1546</v>
      </c>
      <c r="D485" s="3" t="s">
        <v>1547</v>
      </c>
      <c r="E485" s="3" t="s">
        <v>1548</v>
      </c>
      <c r="F485" s="3" t="s">
        <v>1549</v>
      </c>
      <c r="G485" s="2" t="s">
        <v>1550</v>
      </c>
      <c r="H485" s="3" t="s">
        <v>1551</v>
      </c>
      <c r="I485" s="2">
        <v>8.82</v>
      </c>
      <c r="J485" s="2">
        <v>8.82</v>
      </c>
      <c r="K485" s="3" t="s">
        <v>1552</v>
      </c>
      <c r="L485" s="3" t="s">
        <v>1553</v>
      </c>
      <c r="M485" s="2">
        <v>0</v>
      </c>
      <c r="N485" s="3" t="s">
        <v>1550</v>
      </c>
      <c r="O485" s="4">
        <v>54789</v>
      </c>
      <c r="P485" s="3" t="s">
        <v>1550</v>
      </c>
      <c r="Q485" s="4" t="s">
        <v>1550</v>
      </c>
      <c r="R485" s="3" t="s">
        <v>1551</v>
      </c>
    </row>
    <row r="486" spans="1:18" ht="38.25" hidden="1" x14ac:dyDescent="0.2">
      <c r="A486" s="2">
        <v>624</v>
      </c>
      <c r="B486" s="3" t="s">
        <v>146</v>
      </c>
      <c r="C486" s="3" t="s">
        <v>1546</v>
      </c>
      <c r="D486" s="3" t="s">
        <v>1559</v>
      </c>
      <c r="E486" s="3" t="s">
        <v>1597</v>
      </c>
      <c r="F486" s="3" t="s">
        <v>1549</v>
      </c>
      <c r="G486" s="2" t="s">
        <v>1550</v>
      </c>
      <c r="H486" s="3" t="s">
        <v>1551</v>
      </c>
      <c r="I486" s="2">
        <v>222</v>
      </c>
      <c r="J486" s="2">
        <v>222</v>
      </c>
      <c r="K486" s="3" t="s">
        <v>1581</v>
      </c>
      <c r="L486" s="3" t="s">
        <v>1582</v>
      </c>
      <c r="M486" s="2">
        <v>9403</v>
      </c>
      <c r="N486" s="3" t="s">
        <v>1550</v>
      </c>
      <c r="O486" s="4">
        <v>54789</v>
      </c>
      <c r="P486" s="3" t="s">
        <v>1550</v>
      </c>
      <c r="Q486" s="4">
        <v>22890</v>
      </c>
      <c r="R486" s="3" t="s">
        <v>1551</v>
      </c>
    </row>
    <row r="487" spans="1:18" ht="38.25" hidden="1" x14ac:dyDescent="0.2">
      <c r="A487" s="2">
        <v>624</v>
      </c>
      <c r="B487" s="3" t="s">
        <v>146</v>
      </c>
      <c r="C487" s="3" t="s">
        <v>1546</v>
      </c>
      <c r="D487" s="3" t="s">
        <v>1559</v>
      </c>
      <c r="E487" s="3" t="s">
        <v>1597</v>
      </c>
      <c r="F487" s="3" t="s">
        <v>1549</v>
      </c>
      <c r="G487" s="2" t="s">
        <v>1550</v>
      </c>
      <c r="H487" s="3" t="s">
        <v>1551</v>
      </c>
      <c r="I487" s="2">
        <v>222</v>
      </c>
      <c r="J487" s="2">
        <v>222</v>
      </c>
      <c r="K487" s="3" t="s">
        <v>1581</v>
      </c>
      <c r="L487" s="3" t="s">
        <v>1582</v>
      </c>
      <c r="M487" s="2">
        <v>9578</v>
      </c>
      <c r="N487" s="3" t="s">
        <v>1550</v>
      </c>
      <c r="O487" s="4">
        <v>54789</v>
      </c>
      <c r="P487" s="3" t="s">
        <v>1550</v>
      </c>
      <c r="Q487" s="4">
        <v>23102</v>
      </c>
      <c r="R487" s="3" t="s">
        <v>1551</v>
      </c>
    </row>
    <row r="488" spans="1:18" ht="38.25" hidden="1" x14ac:dyDescent="0.2">
      <c r="A488" s="2">
        <v>624</v>
      </c>
      <c r="B488" s="3" t="s">
        <v>146</v>
      </c>
      <c r="C488" s="3" t="s">
        <v>1546</v>
      </c>
      <c r="D488" s="3" t="s">
        <v>1559</v>
      </c>
      <c r="E488" s="3" t="s">
        <v>1597</v>
      </c>
      <c r="F488" s="3" t="s">
        <v>1549</v>
      </c>
      <c r="G488" s="2" t="s">
        <v>1550</v>
      </c>
      <c r="H488" s="3" t="s">
        <v>1551</v>
      </c>
      <c r="I488" s="2">
        <v>222</v>
      </c>
      <c r="J488" s="2">
        <v>222</v>
      </c>
      <c r="K488" s="3" t="s">
        <v>1581</v>
      </c>
      <c r="L488" s="3" t="s">
        <v>1582</v>
      </c>
      <c r="M488" s="2">
        <v>9499</v>
      </c>
      <c r="N488" s="3" t="s">
        <v>1550</v>
      </c>
      <c r="O488" s="4">
        <v>54789</v>
      </c>
      <c r="P488" s="3" t="s">
        <v>1550</v>
      </c>
      <c r="Q488" s="4">
        <v>23559</v>
      </c>
      <c r="R488" s="3" t="s">
        <v>1551</v>
      </c>
    </row>
    <row r="489" spans="1:18" ht="38.25" hidden="1" x14ac:dyDescent="0.2">
      <c r="A489" s="2">
        <v>624</v>
      </c>
      <c r="B489" s="3" t="s">
        <v>146</v>
      </c>
      <c r="C489" s="3" t="s">
        <v>1546</v>
      </c>
      <c r="D489" s="3" t="s">
        <v>1559</v>
      </c>
      <c r="E489" s="3" t="s">
        <v>1597</v>
      </c>
      <c r="F489" s="3" t="s">
        <v>1549</v>
      </c>
      <c r="G489" s="2" t="s">
        <v>1550</v>
      </c>
      <c r="H489" s="3" t="s">
        <v>1551</v>
      </c>
      <c r="I489" s="2">
        <v>222</v>
      </c>
      <c r="J489" s="2">
        <v>222</v>
      </c>
      <c r="K489" s="3" t="s">
        <v>1581</v>
      </c>
      <c r="L489" s="3" t="s">
        <v>1582</v>
      </c>
      <c r="M489" s="2">
        <v>9062</v>
      </c>
      <c r="N489" s="3" t="s">
        <v>1550</v>
      </c>
      <c r="O489" s="4">
        <v>54789</v>
      </c>
      <c r="P489" s="3" t="s">
        <v>1550</v>
      </c>
      <c r="Q489" s="4">
        <v>23774</v>
      </c>
      <c r="R489" s="3" t="s">
        <v>1551</v>
      </c>
    </row>
    <row r="490" spans="1:18" ht="38.25" hidden="1" x14ac:dyDescent="0.2">
      <c r="A490" s="2">
        <v>624</v>
      </c>
      <c r="B490" s="3" t="s">
        <v>146</v>
      </c>
      <c r="C490" s="3" t="s">
        <v>1546</v>
      </c>
      <c r="D490" s="3" t="s">
        <v>1559</v>
      </c>
      <c r="E490" s="3" t="s">
        <v>1597</v>
      </c>
      <c r="F490" s="3" t="s">
        <v>1549</v>
      </c>
      <c r="G490" s="2" t="s">
        <v>1550</v>
      </c>
      <c r="H490" s="3" t="s">
        <v>1551</v>
      </c>
      <c r="I490" s="2">
        <v>341</v>
      </c>
      <c r="J490" s="2">
        <v>341</v>
      </c>
      <c r="K490" s="3" t="s">
        <v>1581</v>
      </c>
      <c r="L490" s="3" t="s">
        <v>1582</v>
      </c>
      <c r="M490" s="2">
        <v>9543</v>
      </c>
      <c r="N490" s="3" t="s">
        <v>1550</v>
      </c>
      <c r="O490" s="4">
        <v>54789</v>
      </c>
      <c r="P490" s="3" t="s">
        <v>1550</v>
      </c>
      <c r="Q490" s="4">
        <v>24320</v>
      </c>
      <c r="R490" s="3" t="s">
        <v>1551</v>
      </c>
    </row>
    <row r="491" spans="1:18" ht="38.25" hidden="1" x14ac:dyDescent="0.2">
      <c r="A491" s="2">
        <v>624</v>
      </c>
      <c r="B491" s="3" t="s">
        <v>146</v>
      </c>
      <c r="C491" s="3" t="s">
        <v>1546</v>
      </c>
      <c r="D491" s="3" t="s">
        <v>1559</v>
      </c>
      <c r="E491" s="3" t="s">
        <v>1597</v>
      </c>
      <c r="F491" s="3" t="s">
        <v>1549</v>
      </c>
      <c r="G491" s="2" t="s">
        <v>1550</v>
      </c>
      <c r="H491" s="3" t="s">
        <v>1551</v>
      </c>
      <c r="I491" s="2">
        <v>341</v>
      </c>
      <c r="J491" s="2">
        <v>341</v>
      </c>
      <c r="K491" s="3" t="s">
        <v>1581</v>
      </c>
      <c r="L491" s="3" t="s">
        <v>1582</v>
      </c>
      <c r="M491" s="2">
        <v>8727</v>
      </c>
      <c r="N491" s="3" t="s">
        <v>1550</v>
      </c>
      <c r="O491" s="4">
        <v>54789</v>
      </c>
      <c r="P491" s="3" t="s">
        <v>1550</v>
      </c>
      <c r="Q491" s="4">
        <v>24532</v>
      </c>
      <c r="R491" s="3" t="s">
        <v>1551</v>
      </c>
    </row>
    <row r="492" spans="1:18" ht="25.5" hidden="1" x14ac:dyDescent="0.2">
      <c r="A492" s="2">
        <v>632</v>
      </c>
      <c r="B492" s="3" t="s">
        <v>147</v>
      </c>
      <c r="C492" s="3" t="s">
        <v>1546</v>
      </c>
      <c r="D492" s="3" t="s">
        <v>1559</v>
      </c>
      <c r="E492" s="3" t="s">
        <v>148</v>
      </c>
      <c r="F492" s="3" t="s">
        <v>1549</v>
      </c>
      <c r="G492" s="2" t="s">
        <v>1550</v>
      </c>
      <c r="H492" s="3" t="s">
        <v>1551</v>
      </c>
      <c r="I492" s="2">
        <v>52</v>
      </c>
      <c r="J492" s="2">
        <v>52</v>
      </c>
      <c r="K492" s="3" t="s">
        <v>1552</v>
      </c>
      <c r="L492" s="3" t="s">
        <v>1630</v>
      </c>
      <c r="M492" s="2">
        <v>0</v>
      </c>
      <c r="N492" s="3" t="s">
        <v>1550</v>
      </c>
      <c r="O492" s="4">
        <v>54789</v>
      </c>
      <c r="P492" s="3" t="s">
        <v>1550</v>
      </c>
      <c r="Q492" s="4" t="s">
        <v>1550</v>
      </c>
      <c r="R492" s="3" t="s">
        <v>1551</v>
      </c>
    </row>
    <row r="493" spans="1:18" ht="25.5" hidden="1" x14ac:dyDescent="0.2">
      <c r="A493" s="2">
        <v>633</v>
      </c>
      <c r="B493" s="3" t="s">
        <v>149</v>
      </c>
      <c r="C493" s="3" t="s">
        <v>1546</v>
      </c>
      <c r="D493" s="3" t="s">
        <v>1547</v>
      </c>
      <c r="E493" s="3" t="s">
        <v>1548</v>
      </c>
      <c r="F493" s="3" t="s">
        <v>1549</v>
      </c>
      <c r="G493" s="2" t="s">
        <v>1550</v>
      </c>
      <c r="H493" s="3" t="s">
        <v>1551</v>
      </c>
      <c r="I493" s="2">
        <v>0.2</v>
      </c>
      <c r="J493" s="2">
        <v>0.2</v>
      </c>
      <c r="K493" s="3" t="s">
        <v>1552</v>
      </c>
      <c r="L493" s="3" t="s">
        <v>150</v>
      </c>
      <c r="M493" s="2">
        <v>0</v>
      </c>
      <c r="N493" s="3" t="s">
        <v>1550</v>
      </c>
      <c r="O493" s="4">
        <v>54789</v>
      </c>
      <c r="P493" s="3" t="s">
        <v>1550</v>
      </c>
      <c r="Q493" s="4" t="s">
        <v>1550</v>
      </c>
      <c r="R493" s="3" t="s">
        <v>1551</v>
      </c>
    </row>
    <row r="494" spans="1:18" ht="25.5" hidden="1" x14ac:dyDescent="0.2">
      <c r="A494" s="2">
        <v>638</v>
      </c>
      <c r="B494" s="3" t="s">
        <v>151</v>
      </c>
      <c r="C494" s="3" t="s">
        <v>1546</v>
      </c>
      <c r="D494" s="3" t="s">
        <v>1559</v>
      </c>
      <c r="E494" s="3" t="s">
        <v>1560</v>
      </c>
      <c r="F494" s="3" t="s">
        <v>1549</v>
      </c>
      <c r="G494" s="2" t="s">
        <v>1550</v>
      </c>
      <c r="H494" s="3" t="s">
        <v>1551</v>
      </c>
      <c r="I494" s="2">
        <v>1.8</v>
      </c>
      <c r="J494" s="2">
        <v>1.8</v>
      </c>
      <c r="K494" s="3" t="s">
        <v>1552</v>
      </c>
      <c r="L494" s="3" t="s">
        <v>1553</v>
      </c>
      <c r="M494" s="2">
        <v>0</v>
      </c>
      <c r="N494" s="3" t="s">
        <v>1550</v>
      </c>
      <c r="O494" s="4">
        <v>54789</v>
      </c>
      <c r="P494" s="3" t="s">
        <v>1550</v>
      </c>
      <c r="Q494" s="4" t="s">
        <v>1550</v>
      </c>
      <c r="R494" s="3" t="s">
        <v>1551</v>
      </c>
    </row>
    <row r="495" spans="1:18" ht="25.5" hidden="1" x14ac:dyDescent="0.2">
      <c r="A495" s="2">
        <v>639</v>
      </c>
      <c r="B495" s="3" t="s">
        <v>152</v>
      </c>
      <c r="C495" s="3" t="s">
        <v>1546</v>
      </c>
      <c r="D495" s="3" t="s">
        <v>1555</v>
      </c>
      <c r="E495" s="3" t="s">
        <v>153</v>
      </c>
      <c r="F495" s="3" t="s">
        <v>1603</v>
      </c>
      <c r="G495" s="2" t="s">
        <v>1550</v>
      </c>
      <c r="H495" s="3" t="s">
        <v>1551</v>
      </c>
      <c r="I495" s="2">
        <v>469</v>
      </c>
      <c r="J495" s="2">
        <v>469</v>
      </c>
      <c r="K495" s="3" t="s">
        <v>1581</v>
      </c>
      <c r="L495" s="3" t="s">
        <v>1582</v>
      </c>
      <c r="M495" s="2">
        <v>7100</v>
      </c>
      <c r="N495" s="3" t="s">
        <v>1550</v>
      </c>
      <c r="O495" s="4">
        <v>54789</v>
      </c>
      <c r="P495" s="3" t="s">
        <v>1550</v>
      </c>
      <c r="Q495" s="4">
        <v>35247</v>
      </c>
      <c r="R495" s="3" t="s">
        <v>1551</v>
      </c>
    </row>
    <row r="496" spans="1:18" ht="25.5" hidden="1" x14ac:dyDescent="0.2">
      <c r="A496" s="2">
        <v>640</v>
      </c>
      <c r="B496" s="3" t="s">
        <v>154</v>
      </c>
      <c r="C496" s="3" t="s">
        <v>1546</v>
      </c>
      <c r="D496" s="3" t="s">
        <v>1547</v>
      </c>
      <c r="E496" s="3" t="s">
        <v>155</v>
      </c>
      <c r="F496" s="3" t="s">
        <v>1549</v>
      </c>
      <c r="G496" s="2" t="s">
        <v>1550</v>
      </c>
      <c r="H496" s="3" t="s">
        <v>1551</v>
      </c>
      <c r="I496" s="2">
        <v>6.2</v>
      </c>
      <c r="J496" s="2">
        <v>6.2</v>
      </c>
      <c r="K496" s="3" t="s">
        <v>1552</v>
      </c>
      <c r="L496" s="3" t="s">
        <v>63</v>
      </c>
      <c r="M496" s="2">
        <v>0</v>
      </c>
      <c r="N496" s="3" t="s">
        <v>1550</v>
      </c>
      <c r="O496" s="4">
        <v>54789</v>
      </c>
      <c r="P496" s="3" t="s">
        <v>1550</v>
      </c>
      <c r="Q496" s="4" t="s">
        <v>1550</v>
      </c>
      <c r="R496" s="3" t="s">
        <v>1551</v>
      </c>
    </row>
    <row r="497" spans="1:18" ht="25.5" hidden="1" x14ac:dyDescent="0.2">
      <c r="A497" s="2">
        <v>642</v>
      </c>
      <c r="B497" s="3" t="s">
        <v>156</v>
      </c>
      <c r="C497" s="3" t="s">
        <v>1546</v>
      </c>
      <c r="D497" s="3" t="s">
        <v>1589</v>
      </c>
      <c r="E497" s="3" t="s">
        <v>157</v>
      </c>
      <c r="F497" s="3" t="s">
        <v>1635</v>
      </c>
      <c r="G497" s="2" t="s">
        <v>1550</v>
      </c>
      <c r="H497" s="3" t="s">
        <v>1551</v>
      </c>
      <c r="I497" s="2">
        <v>39</v>
      </c>
      <c r="J497" s="2">
        <v>39</v>
      </c>
      <c r="K497" s="3" t="s">
        <v>1552</v>
      </c>
      <c r="L497" s="3" t="s">
        <v>1553</v>
      </c>
      <c r="M497" s="2">
        <v>0</v>
      </c>
      <c r="N497" s="3" t="s">
        <v>1550</v>
      </c>
      <c r="O497" s="4">
        <v>54789</v>
      </c>
      <c r="P497" s="3" t="s">
        <v>1550</v>
      </c>
      <c r="Q497" s="4">
        <v>32143</v>
      </c>
      <c r="R497" s="3" t="s">
        <v>1551</v>
      </c>
    </row>
    <row r="498" spans="1:18" ht="25.5" hidden="1" x14ac:dyDescent="0.2">
      <c r="A498" s="2">
        <v>644</v>
      </c>
      <c r="B498" s="3" t="s">
        <v>158</v>
      </c>
      <c r="C498" s="3" t="s">
        <v>1546</v>
      </c>
      <c r="D498" s="3" t="s">
        <v>1645</v>
      </c>
      <c r="E498" s="3" t="s">
        <v>1646</v>
      </c>
      <c r="F498" s="3" t="s">
        <v>1549</v>
      </c>
      <c r="G498" s="2" t="s">
        <v>1550</v>
      </c>
      <c r="H498" s="3" t="s">
        <v>1551</v>
      </c>
      <c r="I498" s="2">
        <v>48</v>
      </c>
      <c r="J498" s="2">
        <v>48</v>
      </c>
      <c r="K498" s="3" t="s">
        <v>1552</v>
      </c>
      <c r="L498" s="3" t="s">
        <v>1582</v>
      </c>
      <c r="M498" s="2">
        <v>9895</v>
      </c>
      <c r="N498" s="3" t="s">
        <v>1550</v>
      </c>
      <c r="O498" s="4">
        <v>54789</v>
      </c>
      <c r="P498" s="3" t="s">
        <v>1550</v>
      </c>
      <c r="Q498" s="4" t="s">
        <v>1550</v>
      </c>
      <c r="R498" s="3" t="s">
        <v>1551</v>
      </c>
    </row>
    <row r="499" spans="1:18" ht="25.5" hidden="1" x14ac:dyDescent="0.2">
      <c r="A499" s="2">
        <v>645</v>
      </c>
      <c r="B499" s="3" t="s">
        <v>159</v>
      </c>
      <c r="C499" s="3" t="s">
        <v>1546</v>
      </c>
      <c r="D499" s="3" t="s">
        <v>1559</v>
      </c>
      <c r="E499" s="3" t="s">
        <v>160</v>
      </c>
      <c r="F499" s="3" t="s">
        <v>1549</v>
      </c>
      <c r="G499" s="2" t="s">
        <v>1550</v>
      </c>
      <c r="H499" s="3" t="s">
        <v>1551</v>
      </c>
      <c r="I499" s="2">
        <v>32.5</v>
      </c>
      <c r="J499" s="2">
        <v>32</v>
      </c>
      <c r="K499" s="3" t="s">
        <v>1581</v>
      </c>
      <c r="L499" s="3" t="s">
        <v>1582</v>
      </c>
      <c r="M499" s="2">
        <v>13280</v>
      </c>
      <c r="N499" s="3" t="s">
        <v>1550</v>
      </c>
      <c r="O499" s="4">
        <v>54789</v>
      </c>
      <c r="P499" s="3" t="s">
        <v>1550</v>
      </c>
      <c r="Q499" s="4" t="s">
        <v>1550</v>
      </c>
      <c r="R499" s="3" t="s">
        <v>1551</v>
      </c>
    </row>
    <row r="500" spans="1:18" ht="25.5" hidden="1" x14ac:dyDescent="0.2">
      <c r="A500" s="2">
        <v>645</v>
      </c>
      <c r="B500" s="3" t="s">
        <v>159</v>
      </c>
      <c r="C500" s="3" t="s">
        <v>1546</v>
      </c>
      <c r="D500" s="3" t="s">
        <v>1559</v>
      </c>
      <c r="E500" s="3" t="s">
        <v>160</v>
      </c>
      <c r="F500" s="3" t="s">
        <v>1549</v>
      </c>
      <c r="G500" s="2" t="s">
        <v>1550</v>
      </c>
      <c r="H500" s="3" t="s">
        <v>1551</v>
      </c>
      <c r="I500" s="2">
        <v>32.5</v>
      </c>
      <c r="J500" s="2">
        <v>33</v>
      </c>
      <c r="K500" s="3" t="s">
        <v>1581</v>
      </c>
      <c r="L500" s="3" t="s">
        <v>1582</v>
      </c>
      <c r="M500" s="2">
        <v>13280</v>
      </c>
      <c r="N500" s="3" t="s">
        <v>1550</v>
      </c>
      <c r="O500" s="4">
        <v>54789</v>
      </c>
      <c r="P500" s="3" t="s">
        <v>1550</v>
      </c>
      <c r="Q500" s="4" t="s">
        <v>1550</v>
      </c>
      <c r="R500" s="3" t="s">
        <v>1551</v>
      </c>
    </row>
    <row r="501" spans="1:18" ht="25.5" hidden="1" x14ac:dyDescent="0.2">
      <c r="A501" s="2">
        <v>645</v>
      </c>
      <c r="B501" s="3" t="s">
        <v>159</v>
      </c>
      <c r="C501" s="3" t="s">
        <v>1546</v>
      </c>
      <c r="D501" s="3" t="s">
        <v>1559</v>
      </c>
      <c r="E501" s="3" t="s">
        <v>160</v>
      </c>
      <c r="F501" s="3" t="s">
        <v>1549</v>
      </c>
      <c r="G501" s="2" t="s">
        <v>1550</v>
      </c>
      <c r="H501" s="3" t="s">
        <v>1551</v>
      </c>
      <c r="I501" s="2">
        <v>44.5</v>
      </c>
      <c r="J501" s="2">
        <v>44</v>
      </c>
      <c r="K501" s="3" t="s">
        <v>1581</v>
      </c>
      <c r="L501" s="3" t="s">
        <v>1582</v>
      </c>
      <c r="M501" s="2">
        <v>12320</v>
      </c>
      <c r="N501" s="3" t="s">
        <v>1550</v>
      </c>
      <c r="O501" s="4">
        <v>54789</v>
      </c>
      <c r="P501" s="3" t="s">
        <v>1550</v>
      </c>
      <c r="Q501" s="4" t="s">
        <v>1550</v>
      </c>
      <c r="R501" s="3" t="s">
        <v>1551</v>
      </c>
    </row>
    <row r="502" spans="1:18" ht="25.5" hidden="1" x14ac:dyDescent="0.2">
      <c r="A502" s="2">
        <v>645</v>
      </c>
      <c r="B502" s="3" t="s">
        <v>159</v>
      </c>
      <c r="C502" s="3" t="s">
        <v>1546</v>
      </c>
      <c r="D502" s="3" t="s">
        <v>1559</v>
      </c>
      <c r="E502" s="3" t="s">
        <v>160</v>
      </c>
      <c r="F502" s="3" t="s">
        <v>1549</v>
      </c>
      <c r="G502" s="2" t="s">
        <v>1550</v>
      </c>
      <c r="H502" s="3" t="s">
        <v>1551</v>
      </c>
      <c r="I502" s="2">
        <v>44.5</v>
      </c>
      <c r="J502" s="2">
        <v>45</v>
      </c>
      <c r="K502" s="3" t="s">
        <v>1581</v>
      </c>
      <c r="L502" s="3" t="s">
        <v>1582</v>
      </c>
      <c r="M502" s="2">
        <v>12300</v>
      </c>
      <c r="N502" s="3" t="s">
        <v>1550</v>
      </c>
      <c r="O502" s="4">
        <v>54789</v>
      </c>
      <c r="P502" s="3" t="s">
        <v>1550</v>
      </c>
      <c r="Q502" s="4" t="s">
        <v>1550</v>
      </c>
      <c r="R502" s="3" t="s">
        <v>1551</v>
      </c>
    </row>
    <row r="503" spans="1:18" ht="25.5" hidden="1" x14ac:dyDescent="0.2">
      <c r="A503" s="2">
        <v>650</v>
      </c>
      <c r="B503" s="3" t="s">
        <v>161</v>
      </c>
      <c r="C503" s="3" t="s">
        <v>1546</v>
      </c>
      <c r="D503" s="3" t="s">
        <v>1566</v>
      </c>
      <c r="E503" s="3" t="s">
        <v>161</v>
      </c>
      <c r="F503" s="3" t="s">
        <v>1567</v>
      </c>
      <c r="G503" s="2" t="s">
        <v>1550</v>
      </c>
      <c r="H503" s="3" t="s">
        <v>1551</v>
      </c>
      <c r="I503" s="2">
        <v>0.8</v>
      </c>
      <c r="J503" s="2">
        <v>0.75</v>
      </c>
      <c r="K503" s="3" t="s">
        <v>1599</v>
      </c>
      <c r="L503" s="3" t="s">
        <v>162</v>
      </c>
      <c r="M503" s="2">
        <v>14005</v>
      </c>
      <c r="N503" s="3" t="s">
        <v>1550</v>
      </c>
      <c r="O503" s="4">
        <v>54789</v>
      </c>
      <c r="P503" s="3" t="s">
        <v>1550</v>
      </c>
      <c r="Q503" s="4">
        <v>33970</v>
      </c>
      <c r="R503" s="3" t="s">
        <v>1551</v>
      </c>
    </row>
    <row r="504" spans="1:18" ht="25.5" hidden="1" x14ac:dyDescent="0.2">
      <c r="A504" s="2">
        <v>650</v>
      </c>
      <c r="B504" s="3" t="s">
        <v>161</v>
      </c>
      <c r="C504" s="3" t="s">
        <v>1546</v>
      </c>
      <c r="D504" s="3" t="s">
        <v>1566</v>
      </c>
      <c r="E504" s="3" t="s">
        <v>161</v>
      </c>
      <c r="F504" s="3" t="s">
        <v>1567</v>
      </c>
      <c r="G504" s="2" t="s">
        <v>1550</v>
      </c>
      <c r="H504" s="3" t="s">
        <v>1551</v>
      </c>
      <c r="I504" s="2">
        <v>0.35</v>
      </c>
      <c r="J504" s="2">
        <v>0.33</v>
      </c>
      <c r="K504" s="3" t="s">
        <v>1599</v>
      </c>
      <c r="L504" s="3" t="s">
        <v>162</v>
      </c>
      <c r="M504" s="2">
        <v>14005</v>
      </c>
      <c r="N504" s="3" t="s">
        <v>1550</v>
      </c>
      <c r="O504" s="4">
        <v>54789</v>
      </c>
      <c r="P504" s="3" t="s">
        <v>1550</v>
      </c>
      <c r="Q504" s="4">
        <v>31837</v>
      </c>
      <c r="R504" s="3" t="s">
        <v>1551</v>
      </c>
    </row>
    <row r="505" spans="1:18" ht="25.5" hidden="1" x14ac:dyDescent="0.2">
      <c r="A505" s="2">
        <v>650</v>
      </c>
      <c r="B505" s="3" t="s">
        <v>161</v>
      </c>
      <c r="C505" s="3" t="s">
        <v>1546</v>
      </c>
      <c r="D505" s="3" t="s">
        <v>1566</v>
      </c>
      <c r="E505" s="3" t="s">
        <v>161</v>
      </c>
      <c r="F505" s="3" t="s">
        <v>1567</v>
      </c>
      <c r="G505" s="2" t="s">
        <v>1550</v>
      </c>
      <c r="H505" s="3" t="s">
        <v>1551</v>
      </c>
      <c r="I505" s="2">
        <v>0.25</v>
      </c>
      <c r="J505" s="2">
        <v>0.25</v>
      </c>
      <c r="K505" s="3" t="s">
        <v>1581</v>
      </c>
      <c r="L505" s="3" t="s">
        <v>1582</v>
      </c>
      <c r="M505" s="2">
        <v>14005</v>
      </c>
      <c r="N505" s="3" t="s">
        <v>1550</v>
      </c>
      <c r="O505" s="4">
        <v>54789</v>
      </c>
      <c r="P505" s="3" t="s">
        <v>1550</v>
      </c>
      <c r="Q505" s="4">
        <v>18264</v>
      </c>
      <c r="R505" s="3" t="s">
        <v>1551</v>
      </c>
    </row>
    <row r="506" spans="1:18" ht="25.5" hidden="1" x14ac:dyDescent="0.2">
      <c r="A506" s="2">
        <v>650</v>
      </c>
      <c r="B506" s="3" t="s">
        <v>161</v>
      </c>
      <c r="C506" s="3" t="s">
        <v>1546</v>
      </c>
      <c r="D506" s="3" t="s">
        <v>1566</v>
      </c>
      <c r="E506" s="3" t="s">
        <v>161</v>
      </c>
      <c r="F506" s="3" t="s">
        <v>1567</v>
      </c>
      <c r="G506" s="2" t="s">
        <v>1550</v>
      </c>
      <c r="H506" s="3" t="s">
        <v>1551</v>
      </c>
      <c r="I506" s="2">
        <v>0.25</v>
      </c>
      <c r="J506" s="2">
        <v>0.25</v>
      </c>
      <c r="K506" s="3" t="s">
        <v>1581</v>
      </c>
      <c r="L506" s="3" t="s">
        <v>1582</v>
      </c>
      <c r="M506" s="2">
        <v>14005</v>
      </c>
      <c r="N506" s="3" t="s">
        <v>1550</v>
      </c>
      <c r="O506" s="4">
        <v>54789</v>
      </c>
      <c r="P506" s="3" t="s">
        <v>1550</v>
      </c>
      <c r="Q506" s="4">
        <v>18264</v>
      </c>
      <c r="R506" s="3" t="s">
        <v>1551</v>
      </c>
    </row>
    <row r="507" spans="1:18" ht="25.5" hidden="1" x14ac:dyDescent="0.2">
      <c r="A507" s="2">
        <v>652</v>
      </c>
      <c r="B507" s="3" t="s">
        <v>163</v>
      </c>
      <c r="C507" s="3" t="s">
        <v>1546</v>
      </c>
      <c r="D507" s="3" t="s">
        <v>1566</v>
      </c>
      <c r="E507" s="3" t="s">
        <v>163</v>
      </c>
      <c r="F507" s="3" t="s">
        <v>1567</v>
      </c>
      <c r="G507" s="2" t="s">
        <v>1550</v>
      </c>
      <c r="H507" s="3" t="s">
        <v>1551</v>
      </c>
      <c r="I507" s="2">
        <v>0.48</v>
      </c>
      <c r="J507" s="2">
        <v>0.48</v>
      </c>
      <c r="K507" s="3" t="s">
        <v>1599</v>
      </c>
      <c r="L507" s="3" t="s">
        <v>1600</v>
      </c>
      <c r="M507" s="2">
        <v>0</v>
      </c>
      <c r="N507" s="3" t="s">
        <v>1550</v>
      </c>
      <c r="O507" s="4">
        <v>54789</v>
      </c>
      <c r="P507" s="3" t="s">
        <v>1550</v>
      </c>
      <c r="Q507" s="4">
        <v>14611</v>
      </c>
      <c r="R507" s="3" t="s">
        <v>1551</v>
      </c>
    </row>
    <row r="508" spans="1:18" ht="25.5" hidden="1" x14ac:dyDescent="0.2">
      <c r="A508" s="2">
        <v>652</v>
      </c>
      <c r="B508" s="3" t="s">
        <v>163</v>
      </c>
      <c r="C508" s="3" t="s">
        <v>1546</v>
      </c>
      <c r="D508" s="3" t="s">
        <v>1566</v>
      </c>
      <c r="E508" s="3" t="s">
        <v>163</v>
      </c>
      <c r="F508" s="3" t="s">
        <v>1567</v>
      </c>
      <c r="G508" s="2" t="s">
        <v>1550</v>
      </c>
      <c r="H508" s="3" t="s">
        <v>1551</v>
      </c>
      <c r="I508" s="2">
        <v>0.18</v>
      </c>
      <c r="J508" s="2">
        <v>0.18</v>
      </c>
      <c r="K508" s="3" t="s">
        <v>1599</v>
      </c>
      <c r="L508" s="3" t="s">
        <v>1600</v>
      </c>
      <c r="M508" s="2">
        <v>0</v>
      </c>
      <c r="N508" s="3" t="s">
        <v>1550</v>
      </c>
      <c r="O508" s="4">
        <v>54789</v>
      </c>
      <c r="P508" s="3" t="s">
        <v>1550</v>
      </c>
      <c r="Q508" s="4">
        <v>12055</v>
      </c>
      <c r="R508" s="3" t="s">
        <v>1551</v>
      </c>
    </row>
    <row r="509" spans="1:18" ht="25.5" hidden="1" x14ac:dyDescent="0.2">
      <c r="A509" s="2">
        <v>652</v>
      </c>
      <c r="B509" s="3" t="s">
        <v>163</v>
      </c>
      <c r="C509" s="3" t="s">
        <v>1546</v>
      </c>
      <c r="D509" s="3" t="s">
        <v>1566</v>
      </c>
      <c r="E509" s="3" t="s">
        <v>163</v>
      </c>
      <c r="F509" s="3" t="s">
        <v>1567</v>
      </c>
      <c r="G509" s="2" t="s">
        <v>1550</v>
      </c>
      <c r="H509" s="3" t="s">
        <v>1551</v>
      </c>
      <c r="I509" s="2">
        <v>0.3</v>
      </c>
      <c r="J509" s="2">
        <v>0.3</v>
      </c>
      <c r="K509" s="3" t="s">
        <v>1599</v>
      </c>
      <c r="L509" s="3" t="s">
        <v>1600</v>
      </c>
      <c r="M509" s="2">
        <v>0</v>
      </c>
      <c r="N509" s="3" t="s">
        <v>1550</v>
      </c>
      <c r="O509" s="4">
        <v>54789</v>
      </c>
      <c r="P509" s="3" t="s">
        <v>1550</v>
      </c>
      <c r="Q509" s="4">
        <v>13516</v>
      </c>
      <c r="R509" s="3" t="s">
        <v>1551</v>
      </c>
    </row>
    <row r="510" spans="1:18" ht="25.5" hidden="1" x14ac:dyDescent="0.2">
      <c r="A510" s="2">
        <v>653</v>
      </c>
      <c r="B510" s="3" t="s">
        <v>164</v>
      </c>
      <c r="C510" s="3" t="s">
        <v>1546</v>
      </c>
      <c r="D510" s="3" t="s">
        <v>1547</v>
      </c>
      <c r="E510" s="3" t="s">
        <v>1620</v>
      </c>
      <c r="F510" s="3" t="s">
        <v>1549</v>
      </c>
      <c r="G510" s="2" t="s">
        <v>1550</v>
      </c>
      <c r="H510" s="3" t="s">
        <v>1551</v>
      </c>
      <c r="I510" s="2">
        <v>36.200000000000003</v>
      </c>
      <c r="J510" s="2">
        <v>36.200000000000003</v>
      </c>
      <c r="K510" s="3" t="s">
        <v>1552</v>
      </c>
      <c r="L510" s="3" t="s">
        <v>1859</v>
      </c>
      <c r="M510" s="2">
        <v>0</v>
      </c>
      <c r="N510" s="3" t="s">
        <v>1550</v>
      </c>
      <c r="O510" s="4">
        <v>54789</v>
      </c>
      <c r="P510" s="3" t="s">
        <v>1550</v>
      </c>
      <c r="Q510" s="4" t="s">
        <v>1550</v>
      </c>
      <c r="R510" s="3" t="s">
        <v>1551</v>
      </c>
    </row>
    <row r="511" spans="1:18" ht="25.5" hidden="1" x14ac:dyDescent="0.2">
      <c r="A511" s="2">
        <v>661</v>
      </c>
      <c r="B511" s="3" t="s">
        <v>165</v>
      </c>
      <c r="C511" s="3" t="s">
        <v>1546</v>
      </c>
      <c r="D511" s="3" t="s">
        <v>1547</v>
      </c>
      <c r="E511" s="3" t="s">
        <v>34</v>
      </c>
      <c r="F511" s="3" t="s">
        <v>1549</v>
      </c>
      <c r="G511" s="2" t="s">
        <v>1550</v>
      </c>
      <c r="H511" s="3" t="s">
        <v>1551</v>
      </c>
      <c r="I511" s="2">
        <v>15</v>
      </c>
      <c r="J511" s="2">
        <v>15</v>
      </c>
      <c r="K511" s="3" t="s">
        <v>1599</v>
      </c>
      <c r="L511" s="3" t="s">
        <v>166</v>
      </c>
      <c r="M511" s="2">
        <v>0</v>
      </c>
      <c r="N511" s="3" t="s">
        <v>1550</v>
      </c>
      <c r="O511" s="4">
        <v>54789</v>
      </c>
      <c r="P511" s="3" t="s">
        <v>1550</v>
      </c>
      <c r="Q511" s="4" t="s">
        <v>1550</v>
      </c>
      <c r="R511" s="3" t="s">
        <v>1551</v>
      </c>
    </row>
    <row r="512" spans="1:18" ht="25.5" hidden="1" x14ac:dyDescent="0.2">
      <c r="A512" s="2">
        <v>661</v>
      </c>
      <c r="B512" s="3" t="s">
        <v>165</v>
      </c>
      <c r="C512" s="3" t="s">
        <v>1546</v>
      </c>
      <c r="D512" s="3" t="s">
        <v>1547</v>
      </c>
      <c r="E512" s="3" t="s">
        <v>34</v>
      </c>
      <c r="F512" s="3" t="s">
        <v>1549</v>
      </c>
      <c r="G512" s="2" t="s">
        <v>1550</v>
      </c>
      <c r="H512" s="3" t="s">
        <v>1551</v>
      </c>
      <c r="I512" s="2">
        <v>15</v>
      </c>
      <c r="J512" s="2">
        <v>15</v>
      </c>
      <c r="K512" s="3" t="s">
        <v>1599</v>
      </c>
      <c r="L512" s="3" t="s">
        <v>1600</v>
      </c>
      <c r="M512" s="2">
        <v>14000</v>
      </c>
      <c r="N512" s="3" t="s">
        <v>1550</v>
      </c>
      <c r="O512" s="4">
        <v>54789</v>
      </c>
      <c r="P512" s="3" t="s">
        <v>1550</v>
      </c>
      <c r="Q512" s="4" t="s">
        <v>1550</v>
      </c>
      <c r="R512" s="3" t="s">
        <v>1551</v>
      </c>
    </row>
    <row r="513" spans="1:18" ht="25.5" hidden="1" x14ac:dyDescent="0.2">
      <c r="A513" s="2">
        <v>661</v>
      </c>
      <c r="B513" s="3" t="s">
        <v>165</v>
      </c>
      <c r="C513" s="3" t="s">
        <v>1546</v>
      </c>
      <c r="D513" s="3" t="s">
        <v>1547</v>
      </c>
      <c r="E513" s="3" t="s">
        <v>34</v>
      </c>
      <c r="F513" s="3" t="s">
        <v>1549</v>
      </c>
      <c r="G513" s="2" t="s">
        <v>1550</v>
      </c>
      <c r="H513" s="3" t="s">
        <v>1551</v>
      </c>
      <c r="I513" s="2">
        <v>15</v>
      </c>
      <c r="J513" s="2">
        <v>15</v>
      </c>
      <c r="K513" s="3" t="s">
        <v>1599</v>
      </c>
      <c r="L513" s="3" t="s">
        <v>1600</v>
      </c>
      <c r="M513" s="2">
        <v>14000</v>
      </c>
      <c r="N513" s="3" t="s">
        <v>1550</v>
      </c>
      <c r="O513" s="4">
        <v>54789</v>
      </c>
      <c r="P513" s="3" t="s">
        <v>1550</v>
      </c>
      <c r="Q513" s="4" t="s">
        <v>1550</v>
      </c>
      <c r="R513" s="3" t="s">
        <v>1551</v>
      </c>
    </row>
    <row r="514" spans="1:18" ht="25.5" hidden="1" x14ac:dyDescent="0.2">
      <c r="A514" s="2">
        <v>661</v>
      </c>
      <c r="B514" s="3" t="s">
        <v>165</v>
      </c>
      <c r="C514" s="3" t="s">
        <v>1546</v>
      </c>
      <c r="D514" s="3" t="s">
        <v>1547</v>
      </c>
      <c r="E514" s="3" t="s">
        <v>34</v>
      </c>
      <c r="F514" s="3" t="s">
        <v>1549</v>
      </c>
      <c r="G514" s="2" t="s">
        <v>1550</v>
      </c>
      <c r="H514" s="3" t="s">
        <v>1551</v>
      </c>
      <c r="I514" s="2">
        <v>52</v>
      </c>
      <c r="J514" s="2">
        <v>52</v>
      </c>
      <c r="K514" s="3" t="s">
        <v>1581</v>
      </c>
      <c r="L514" s="3" t="s">
        <v>1582</v>
      </c>
      <c r="M514" s="2">
        <v>11913</v>
      </c>
      <c r="N514" s="3" t="s">
        <v>1550</v>
      </c>
      <c r="O514" s="4">
        <v>54789</v>
      </c>
      <c r="P514" s="3" t="s">
        <v>1550</v>
      </c>
      <c r="Q514" s="4" t="s">
        <v>1550</v>
      </c>
      <c r="R514" s="3" t="s">
        <v>1551</v>
      </c>
    </row>
    <row r="515" spans="1:18" ht="25.5" hidden="1" x14ac:dyDescent="0.2">
      <c r="A515" s="2">
        <v>661</v>
      </c>
      <c r="B515" s="3" t="s">
        <v>165</v>
      </c>
      <c r="C515" s="3" t="s">
        <v>1546</v>
      </c>
      <c r="D515" s="3" t="s">
        <v>1547</v>
      </c>
      <c r="E515" s="3" t="s">
        <v>34</v>
      </c>
      <c r="F515" s="3" t="s">
        <v>1549</v>
      </c>
      <c r="G515" s="2" t="s">
        <v>1550</v>
      </c>
      <c r="H515" s="3" t="s">
        <v>1551</v>
      </c>
      <c r="I515" s="2">
        <v>53</v>
      </c>
      <c r="J515" s="2">
        <v>53</v>
      </c>
      <c r="K515" s="3" t="s">
        <v>1581</v>
      </c>
      <c r="L515" s="3" t="s">
        <v>1582</v>
      </c>
      <c r="M515" s="2">
        <v>12352</v>
      </c>
      <c r="N515" s="3" t="s">
        <v>1550</v>
      </c>
      <c r="O515" s="4">
        <v>54789</v>
      </c>
      <c r="P515" s="3" t="s">
        <v>1550</v>
      </c>
      <c r="Q515" s="4" t="s">
        <v>1550</v>
      </c>
      <c r="R515" s="3" t="s">
        <v>1551</v>
      </c>
    </row>
    <row r="516" spans="1:18" ht="25.5" hidden="1" x14ac:dyDescent="0.2">
      <c r="A516" s="2">
        <v>662</v>
      </c>
      <c r="B516" s="3" t="s">
        <v>167</v>
      </c>
      <c r="C516" s="3" t="s">
        <v>1546</v>
      </c>
      <c r="D516" s="3" t="s">
        <v>1547</v>
      </c>
      <c r="E516" s="3" t="s">
        <v>168</v>
      </c>
      <c r="F516" s="3" t="s">
        <v>1549</v>
      </c>
      <c r="G516" s="2" t="s">
        <v>1550</v>
      </c>
      <c r="H516" s="3" t="s">
        <v>1551</v>
      </c>
      <c r="I516" s="2">
        <v>27.9</v>
      </c>
      <c r="J516" s="2">
        <v>27.9</v>
      </c>
      <c r="K516" s="3" t="s">
        <v>1552</v>
      </c>
      <c r="L516" s="3" t="s">
        <v>1553</v>
      </c>
      <c r="M516" s="2">
        <v>0</v>
      </c>
      <c r="N516" s="3" t="s">
        <v>1550</v>
      </c>
      <c r="O516" s="4">
        <v>54789</v>
      </c>
      <c r="P516" s="3" t="s">
        <v>1550</v>
      </c>
      <c r="Q516" s="4" t="s">
        <v>1550</v>
      </c>
      <c r="R516" s="3" t="s">
        <v>1551</v>
      </c>
    </row>
    <row r="517" spans="1:18" ht="25.5" hidden="1" x14ac:dyDescent="0.2">
      <c r="A517" s="2">
        <v>664</v>
      </c>
      <c r="B517" s="3" t="s">
        <v>169</v>
      </c>
      <c r="C517" s="3" t="s">
        <v>1546</v>
      </c>
      <c r="D517" s="3" t="s">
        <v>1555</v>
      </c>
      <c r="E517" s="3" t="s">
        <v>170</v>
      </c>
      <c r="F517" s="3" t="s">
        <v>1557</v>
      </c>
      <c r="G517" s="2" t="s">
        <v>1550</v>
      </c>
      <c r="H517" s="3" t="s">
        <v>1551</v>
      </c>
      <c r="I517" s="2">
        <v>395</v>
      </c>
      <c r="J517" s="2">
        <v>395</v>
      </c>
      <c r="K517" s="3" t="s">
        <v>1577</v>
      </c>
      <c r="L517" s="3" t="s">
        <v>1578</v>
      </c>
      <c r="M517" s="2">
        <v>9950</v>
      </c>
      <c r="N517" s="3" t="s">
        <v>1550</v>
      </c>
      <c r="O517" s="4">
        <v>54789</v>
      </c>
      <c r="P517" s="3" t="s">
        <v>1550</v>
      </c>
      <c r="Q517" s="4">
        <v>30468</v>
      </c>
      <c r="R517" s="3" t="s">
        <v>1551</v>
      </c>
    </row>
    <row r="518" spans="1:18" ht="25.5" hidden="1" x14ac:dyDescent="0.2">
      <c r="A518" s="2">
        <v>664</v>
      </c>
      <c r="B518" s="3" t="s">
        <v>169</v>
      </c>
      <c r="C518" s="3" t="s">
        <v>1546</v>
      </c>
      <c r="D518" s="3" t="s">
        <v>1555</v>
      </c>
      <c r="E518" s="3" t="s">
        <v>170</v>
      </c>
      <c r="F518" s="3" t="s">
        <v>1557</v>
      </c>
      <c r="G518" s="2" t="s">
        <v>1550</v>
      </c>
      <c r="H518" s="3" t="s">
        <v>1551</v>
      </c>
      <c r="I518" s="2">
        <v>415</v>
      </c>
      <c r="J518" s="2">
        <v>415</v>
      </c>
      <c r="K518" s="3" t="s">
        <v>1577</v>
      </c>
      <c r="L518" s="3" t="s">
        <v>1578</v>
      </c>
      <c r="M518" s="2">
        <v>9950</v>
      </c>
      <c r="N518" s="3" t="s">
        <v>1550</v>
      </c>
      <c r="O518" s="4">
        <v>54789</v>
      </c>
      <c r="P518" s="3" t="s">
        <v>1550</v>
      </c>
      <c r="Q518" s="4">
        <v>28642</v>
      </c>
      <c r="R518" s="3" t="s">
        <v>1551</v>
      </c>
    </row>
    <row r="519" spans="1:18" ht="25.5" hidden="1" x14ac:dyDescent="0.2">
      <c r="A519" s="2">
        <v>664</v>
      </c>
      <c r="B519" s="3" t="s">
        <v>169</v>
      </c>
      <c r="C519" s="3" t="s">
        <v>1546</v>
      </c>
      <c r="D519" s="3" t="s">
        <v>1555</v>
      </c>
      <c r="E519" s="3" t="s">
        <v>170</v>
      </c>
      <c r="F519" s="3" t="s">
        <v>1557</v>
      </c>
      <c r="G519" s="2" t="s">
        <v>1550</v>
      </c>
      <c r="H519" s="3" t="s">
        <v>1551</v>
      </c>
      <c r="I519" s="2">
        <v>415.01</v>
      </c>
      <c r="J519" s="2">
        <v>415.01</v>
      </c>
      <c r="K519" s="3" t="s">
        <v>1577</v>
      </c>
      <c r="L519" s="3" t="s">
        <v>1578</v>
      </c>
      <c r="M519" s="2">
        <v>9950</v>
      </c>
      <c r="N519" s="3" t="s">
        <v>1550</v>
      </c>
      <c r="O519" s="4">
        <v>54789</v>
      </c>
      <c r="P519" s="3" t="s">
        <v>1550</v>
      </c>
      <c r="Q519" s="4">
        <v>29373</v>
      </c>
      <c r="R519" s="3" t="s">
        <v>1551</v>
      </c>
    </row>
    <row r="520" spans="1:18" ht="25.5" hidden="1" x14ac:dyDescent="0.2">
      <c r="A520" s="2">
        <v>665</v>
      </c>
      <c r="B520" s="3" t="s">
        <v>171</v>
      </c>
      <c r="C520" s="3" t="s">
        <v>1546</v>
      </c>
      <c r="D520" s="3" t="s">
        <v>1547</v>
      </c>
      <c r="E520" s="3" t="s">
        <v>172</v>
      </c>
      <c r="F520" s="3" t="s">
        <v>1549</v>
      </c>
      <c r="G520" s="2" t="s">
        <v>1550</v>
      </c>
      <c r="H520" s="3" t="s">
        <v>1551</v>
      </c>
      <c r="I520" s="2">
        <v>107</v>
      </c>
      <c r="J520" s="2">
        <v>107</v>
      </c>
      <c r="K520" s="3" t="s">
        <v>1581</v>
      </c>
      <c r="L520" s="3" t="s">
        <v>1582</v>
      </c>
      <c r="M520" s="2">
        <v>13134</v>
      </c>
      <c r="N520" s="3" t="s">
        <v>1550</v>
      </c>
      <c r="O520" s="4">
        <v>54789</v>
      </c>
      <c r="P520" s="3" t="s">
        <v>1550</v>
      </c>
      <c r="Q520" s="4">
        <v>17868</v>
      </c>
      <c r="R520" s="3" t="s">
        <v>1551</v>
      </c>
    </row>
    <row r="521" spans="1:18" ht="25.5" hidden="1" x14ac:dyDescent="0.2">
      <c r="A521" s="2">
        <v>665</v>
      </c>
      <c r="B521" s="3" t="s">
        <v>171</v>
      </c>
      <c r="C521" s="3" t="s">
        <v>1546</v>
      </c>
      <c r="D521" s="3" t="s">
        <v>1547</v>
      </c>
      <c r="E521" s="3" t="s">
        <v>172</v>
      </c>
      <c r="F521" s="3" t="s">
        <v>1549</v>
      </c>
      <c r="G521" s="2" t="s">
        <v>1550</v>
      </c>
      <c r="H521" s="3" t="s">
        <v>1551</v>
      </c>
      <c r="I521" s="2">
        <v>107</v>
      </c>
      <c r="J521" s="2">
        <v>107</v>
      </c>
      <c r="K521" s="3" t="s">
        <v>1581</v>
      </c>
      <c r="L521" s="3" t="s">
        <v>1582</v>
      </c>
      <c r="M521" s="2">
        <v>12582</v>
      </c>
      <c r="N521" s="3" t="s">
        <v>1550</v>
      </c>
      <c r="O521" s="4">
        <v>54789</v>
      </c>
      <c r="P521" s="3" t="s">
        <v>1550</v>
      </c>
      <c r="Q521" s="4">
        <v>17899</v>
      </c>
      <c r="R521" s="3" t="s">
        <v>1551</v>
      </c>
    </row>
    <row r="522" spans="1:18" ht="25.5" hidden="1" x14ac:dyDescent="0.2">
      <c r="A522" s="2">
        <v>665</v>
      </c>
      <c r="B522" s="3" t="s">
        <v>171</v>
      </c>
      <c r="C522" s="3" t="s">
        <v>1546</v>
      </c>
      <c r="D522" s="3" t="s">
        <v>1547</v>
      </c>
      <c r="E522" s="3" t="s">
        <v>172</v>
      </c>
      <c r="F522" s="3" t="s">
        <v>1549</v>
      </c>
      <c r="G522" s="2" t="s">
        <v>1550</v>
      </c>
      <c r="H522" s="3" t="s">
        <v>1551</v>
      </c>
      <c r="I522" s="2">
        <v>163</v>
      </c>
      <c r="J522" s="2">
        <v>163</v>
      </c>
      <c r="K522" s="3" t="s">
        <v>1581</v>
      </c>
      <c r="L522" s="3" t="s">
        <v>1582</v>
      </c>
      <c r="M522" s="2">
        <v>9759</v>
      </c>
      <c r="N522" s="3" t="s">
        <v>1550</v>
      </c>
      <c r="O522" s="4">
        <v>54789</v>
      </c>
      <c r="P522" s="3" t="s">
        <v>1550</v>
      </c>
      <c r="Q522" s="4">
        <v>21186</v>
      </c>
      <c r="R522" s="3" t="s">
        <v>1551</v>
      </c>
    </row>
    <row r="523" spans="1:18" ht="25.5" hidden="1" x14ac:dyDescent="0.2">
      <c r="A523" s="2">
        <v>665</v>
      </c>
      <c r="B523" s="3" t="s">
        <v>171</v>
      </c>
      <c r="C523" s="3" t="s">
        <v>1546</v>
      </c>
      <c r="D523" s="3" t="s">
        <v>1547</v>
      </c>
      <c r="E523" s="3" t="s">
        <v>172</v>
      </c>
      <c r="F523" s="3" t="s">
        <v>1549</v>
      </c>
      <c r="G523" s="2" t="s">
        <v>1550</v>
      </c>
      <c r="H523" s="3" t="s">
        <v>1551</v>
      </c>
      <c r="I523" s="2">
        <v>52</v>
      </c>
      <c r="J523" s="2">
        <v>52</v>
      </c>
      <c r="K523" s="3" t="s">
        <v>1599</v>
      </c>
      <c r="L523" s="3" t="s">
        <v>1600</v>
      </c>
      <c r="M523" s="2">
        <v>12080</v>
      </c>
      <c r="N523" s="3" t="s">
        <v>1550</v>
      </c>
      <c r="O523" s="4">
        <v>54789</v>
      </c>
      <c r="P523" s="3" t="s">
        <v>1550</v>
      </c>
      <c r="Q523" s="4" t="s">
        <v>1550</v>
      </c>
      <c r="R523" s="3" t="s">
        <v>1551</v>
      </c>
    </row>
    <row r="524" spans="1:18" ht="25.5" hidden="1" x14ac:dyDescent="0.2">
      <c r="A524" s="2">
        <v>666</v>
      </c>
      <c r="B524" s="3" t="s">
        <v>173</v>
      </c>
      <c r="C524" s="3" t="s">
        <v>1546</v>
      </c>
      <c r="D524" s="3" t="s">
        <v>1555</v>
      </c>
      <c r="E524" s="3" t="s">
        <v>173</v>
      </c>
      <c r="F524" s="3" t="s">
        <v>1557</v>
      </c>
      <c r="G524" s="2" t="s">
        <v>1550</v>
      </c>
      <c r="H524" s="3" t="s">
        <v>1551</v>
      </c>
      <c r="I524" s="2">
        <v>455</v>
      </c>
      <c r="J524" s="2">
        <v>455</v>
      </c>
      <c r="K524" s="3" t="s">
        <v>1577</v>
      </c>
      <c r="L524" s="3" t="s">
        <v>1578</v>
      </c>
      <c r="M524" s="2">
        <v>9700</v>
      </c>
      <c r="N524" s="3" t="s">
        <v>1550</v>
      </c>
      <c r="O524" s="4">
        <v>54789</v>
      </c>
      <c r="P524" s="3" t="s">
        <v>1550</v>
      </c>
      <c r="Q524" s="4">
        <v>27211</v>
      </c>
      <c r="R524" s="3" t="s">
        <v>1551</v>
      </c>
    </row>
    <row r="525" spans="1:18" ht="25.5" hidden="1" x14ac:dyDescent="0.2">
      <c r="A525" s="2">
        <v>666</v>
      </c>
      <c r="B525" s="3" t="s">
        <v>173</v>
      </c>
      <c r="C525" s="3" t="s">
        <v>1546</v>
      </c>
      <c r="D525" s="3" t="s">
        <v>1555</v>
      </c>
      <c r="E525" s="3" t="s">
        <v>173</v>
      </c>
      <c r="F525" s="3" t="s">
        <v>1557</v>
      </c>
      <c r="G525" s="2" t="s">
        <v>1550</v>
      </c>
      <c r="H525" s="3" t="s">
        <v>1551</v>
      </c>
      <c r="I525" s="2">
        <v>440</v>
      </c>
      <c r="J525" s="2">
        <v>440</v>
      </c>
      <c r="K525" s="3" t="s">
        <v>1577</v>
      </c>
      <c r="L525" s="3" t="s">
        <v>1578</v>
      </c>
      <c r="M525" s="2">
        <v>9800</v>
      </c>
      <c r="N525" s="3" t="s">
        <v>1550</v>
      </c>
      <c r="O525" s="4">
        <v>54789</v>
      </c>
      <c r="P525" s="3" t="s">
        <v>1550</v>
      </c>
      <c r="Q525" s="4">
        <v>28277</v>
      </c>
      <c r="R525" s="3" t="s">
        <v>1551</v>
      </c>
    </row>
    <row r="526" spans="1:18" ht="25.5" hidden="1" x14ac:dyDescent="0.2">
      <c r="A526" s="2">
        <v>667</v>
      </c>
      <c r="B526" s="3" t="s">
        <v>174</v>
      </c>
      <c r="C526" s="3" t="s">
        <v>1546</v>
      </c>
      <c r="D526" s="3" t="s">
        <v>1559</v>
      </c>
      <c r="E526" s="3" t="s">
        <v>174</v>
      </c>
      <c r="F526" s="3" t="s">
        <v>1549</v>
      </c>
      <c r="G526" s="2" t="s">
        <v>1550</v>
      </c>
      <c r="H526" s="3" t="s">
        <v>1551</v>
      </c>
      <c r="I526" s="2">
        <v>215</v>
      </c>
      <c r="J526" s="2">
        <v>215</v>
      </c>
      <c r="K526" s="3" t="s">
        <v>1581</v>
      </c>
      <c r="L526" s="3" t="s">
        <v>1582</v>
      </c>
      <c r="M526" s="2">
        <v>9613</v>
      </c>
      <c r="N526" s="3" t="s">
        <v>1550</v>
      </c>
      <c r="O526" s="4">
        <v>54789</v>
      </c>
      <c r="P526" s="3" t="s">
        <v>1550</v>
      </c>
      <c r="Q526" s="4">
        <v>21337</v>
      </c>
      <c r="R526" s="3" t="s">
        <v>1551</v>
      </c>
    </row>
    <row r="527" spans="1:18" ht="25.5" hidden="1" x14ac:dyDescent="0.2">
      <c r="A527" s="2">
        <v>667</v>
      </c>
      <c r="B527" s="3" t="s">
        <v>174</v>
      </c>
      <c r="C527" s="3" t="s">
        <v>1546</v>
      </c>
      <c r="D527" s="3" t="s">
        <v>1559</v>
      </c>
      <c r="E527" s="3" t="s">
        <v>174</v>
      </c>
      <c r="F527" s="3" t="s">
        <v>1549</v>
      </c>
      <c r="G527" s="2" t="s">
        <v>1550</v>
      </c>
      <c r="H527" s="3" t="s">
        <v>1551</v>
      </c>
      <c r="I527" s="2">
        <v>215</v>
      </c>
      <c r="J527" s="2">
        <v>215</v>
      </c>
      <c r="K527" s="3" t="s">
        <v>1581</v>
      </c>
      <c r="L527" s="3" t="s">
        <v>1582</v>
      </c>
      <c r="M527" s="2">
        <v>9775</v>
      </c>
      <c r="N527" s="3" t="s">
        <v>1550</v>
      </c>
      <c r="O527" s="4">
        <v>54789</v>
      </c>
      <c r="P527" s="3" t="s">
        <v>1550</v>
      </c>
      <c r="Q527" s="4">
        <v>21520</v>
      </c>
      <c r="R527" s="3" t="s">
        <v>1551</v>
      </c>
    </row>
    <row r="528" spans="1:18" ht="25.5" hidden="1" x14ac:dyDescent="0.2">
      <c r="A528" s="2">
        <v>667</v>
      </c>
      <c r="B528" s="3" t="s">
        <v>174</v>
      </c>
      <c r="C528" s="3" t="s">
        <v>1546</v>
      </c>
      <c r="D528" s="3" t="s">
        <v>1559</v>
      </c>
      <c r="E528" s="3" t="s">
        <v>174</v>
      </c>
      <c r="F528" s="3" t="s">
        <v>1549</v>
      </c>
      <c r="G528" s="2" t="s">
        <v>1550</v>
      </c>
      <c r="H528" s="3" t="s">
        <v>1551</v>
      </c>
      <c r="I528" s="2">
        <v>147</v>
      </c>
      <c r="J528" s="2">
        <v>133</v>
      </c>
      <c r="K528" s="3" t="s">
        <v>1581</v>
      </c>
      <c r="L528" s="3" t="s">
        <v>1582</v>
      </c>
      <c r="M528" s="2">
        <v>19997</v>
      </c>
      <c r="N528" s="3" t="s">
        <v>1550</v>
      </c>
      <c r="O528" s="4">
        <v>54789</v>
      </c>
      <c r="P528" s="3" t="s">
        <v>1550</v>
      </c>
      <c r="Q528" s="4">
        <v>25294</v>
      </c>
      <c r="R528" s="3" t="s">
        <v>1551</v>
      </c>
    </row>
    <row r="529" spans="1:18" ht="25.5" hidden="1" x14ac:dyDescent="0.2">
      <c r="A529" s="2">
        <v>668</v>
      </c>
      <c r="B529" s="3" t="s">
        <v>175</v>
      </c>
      <c r="C529" s="3" t="s">
        <v>1546</v>
      </c>
      <c r="D529" s="3" t="s">
        <v>1555</v>
      </c>
      <c r="E529" s="3" t="s">
        <v>1548</v>
      </c>
      <c r="F529" s="3" t="s">
        <v>1629</v>
      </c>
      <c r="G529" s="2" t="s">
        <v>1550</v>
      </c>
      <c r="H529" s="3" t="s">
        <v>1551</v>
      </c>
      <c r="I529" s="2">
        <v>1</v>
      </c>
      <c r="J529" s="2">
        <v>1</v>
      </c>
      <c r="K529" s="3" t="s">
        <v>1552</v>
      </c>
      <c r="L529" s="3" t="s">
        <v>1553</v>
      </c>
      <c r="M529" s="2">
        <v>0</v>
      </c>
      <c r="N529" s="3" t="s">
        <v>1550</v>
      </c>
      <c r="O529" s="4">
        <v>54789</v>
      </c>
      <c r="P529" s="3" t="s">
        <v>1550</v>
      </c>
      <c r="Q529" s="4">
        <v>32143</v>
      </c>
      <c r="R529" s="3" t="s">
        <v>1551</v>
      </c>
    </row>
    <row r="530" spans="1:18" ht="25.5" hidden="1" x14ac:dyDescent="0.2">
      <c r="A530" s="2">
        <v>670</v>
      </c>
      <c r="B530" s="3" t="s">
        <v>176</v>
      </c>
      <c r="C530" s="3" t="s">
        <v>1546</v>
      </c>
      <c r="D530" s="3" t="s">
        <v>1555</v>
      </c>
      <c r="E530" s="3" t="s">
        <v>177</v>
      </c>
      <c r="F530" s="3" t="s">
        <v>1616</v>
      </c>
      <c r="G530" s="2" t="s">
        <v>1550</v>
      </c>
      <c r="H530" s="3" t="s">
        <v>1551</v>
      </c>
      <c r="I530" s="2">
        <v>1.2</v>
      </c>
      <c r="J530" s="2">
        <v>1.2</v>
      </c>
      <c r="K530" s="3" t="s">
        <v>1552</v>
      </c>
      <c r="L530" s="3" t="s">
        <v>1553</v>
      </c>
      <c r="M530" s="2">
        <v>0</v>
      </c>
      <c r="N530" s="3" t="s">
        <v>1550</v>
      </c>
      <c r="O530" s="4">
        <v>54789</v>
      </c>
      <c r="P530" s="3" t="s">
        <v>1550</v>
      </c>
      <c r="Q530" s="4">
        <v>32143</v>
      </c>
      <c r="R530" s="3" t="s">
        <v>1551</v>
      </c>
    </row>
    <row r="531" spans="1:18" ht="38.25" hidden="1" x14ac:dyDescent="0.2">
      <c r="A531" s="2">
        <v>676</v>
      </c>
      <c r="B531" s="3" t="s">
        <v>178</v>
      </c>
      <c r="C531" s="3" t="s">
        <v>1546</v>
      </c>
      <c r="D531" s="3" t="s">
        <v>1547</v>
      </c>
      <c r="E531" s="3" t="s">
        <v>1587</v>
      </c>
      <c r="F531" s="3" t="s">
        <v>1549</v>
      </c>
      <c r="G531" s="2" t="s">
        <v>1550</v>
      </c>
      <c r="H531" s="3" t="s">
        <v>1551</v>
      </c>
      <c r="I531" s="2">
        <v>52.23</v>
      </c>
      <c r="J531" s="2">
        <v>52.23</v>
      </c>
      <c r="K531" s="3" t="s">
        <v>1552</v>
      </c>
      <c r="L531" s="3" t="s">
        <v>1553</v>
      </c>
      <c r="M531" s="2">
        <v>0</v>
      </c>
      <c r="N531" s="3" t="s">
        <v>1550</v>
      </c>
      <c r="O531" s="4">
        <v>54789</v>
      </c>
      <c r="P531" s="3" t="s">
        <v>1550</v>
      </c>
      <c r="Q531" s="4" t="s">
        <v>1550</v>
      </c>
      <c r="R531" s="3" t="s">
        <v>1551</v>
      </c>
    </row>
    <row r="532" spans="1:18" ht="25.5" hidden="1" x14ac:dyDescent="0.2">
      <c r="A532" s="2">
        <v>680</v>
      </c>
      <c r="B532" s="3" t="s">
        <v>179</v>
      </c>
      <c r="C532" s="3" t="s">
        <v>1546</v>
      </c>
      <c r="D532" s="3" t="s">
        <v>1566</v>
      </c>
      <c r="E532" s="3" t="s">
        <v>180</v>
      </c>
      <c r="F532" s="3" t="s">
        <v>1567</v>
      </c>
      <c r="G532" s="2" t="s">
        <v>1550</v>
      </c>
      <c r="H532" s="3" t="s">
        <v>1551</v>
      </c>
      <c r="I532" s="2">
        <v>6</v>
      </c>
      <c r="J532" s="2">
        <v>6</v>
      </c>
      <c r="K532" s="3" t="s">
        <v>1581</v>
      </c>
      <c r="L532" s="3" t="s">
        <v>1582</v>
      </c>
      <c r="M532" s="2">
        <v>0</v>
      </c>
      <c r="N532" s="3" t="s">
        <v>1550</v>
      </c>
      <c r="O532" s="4">
        <v>54789</v>
      </c>
      <c r="P532" s="3" t="s">
        <v>1550</v>
      </c>
      <c r="Q532" s="4">
        <v>31048</v>
      </c>
      <c r="R532" s="3" t="s">
        <v>1551</v>
      </c>
    </row>
    <row r="533" spans="1:18" ht="38.25" hidden="1" x14ac:dyDescent="0.2">
      <c r="A533" s="2">
        <v>681</v>
      </c>
      <c r="B533" s="3" t="s">
        <v>181</v>
      </c>
      <c r="C533" s="3" t="s">
        <v>1546</v>
      </c>
      <c r="D533" s="3" t="s">
        <v>1559</v>
      </c>
      <c r="E533" s="3" t="s">
        <v>3</v>
      </c>
      <c r="F533" s="3" t="s">
        <v>1549</v>
      </c>
      <c r="G533" s="2" t="s">
        <v>1550</v>
      </c>
      <c r="H533" s="3" t="s">
        <v>1551</v>
      </c>
      <c r="I533" s="2">
        <v>15.35</v>
      </c>
      <c r="J533" s="2">
        <v>15.35</v>
      </c>
      <c r="K533" s="3" t="s">
        <v>1552</v>
      </c>
      <c r="L533" s="3" t="s">
        <v>1553</v>
      </c>
      <c r="M533" s="2">
        <v>0</v>
      </c>
      <c r="N533" s="3" t="s">
        <v>1550</v>
      </c>
      <c r="O533" s="4">
        <v>54789</v>
      </c>
      <c r="P533" s="3" t="s">
        <v>1550</v>
      </c>
      <c r="Q533" s="4" t="s">
        <v>1550</v>
      </c>
      <c r="R533" s="3" t="s">
        <v>1551</v>
      </c>
    </row>
    <row r="534" spans="1:18" ht="25.5" hidden="1" x14ac:dyDescent="0.2">
      <c r="A534" s="2">
        <v>684</v>
      </c>
      <c r="B534" s="3" t="s">
        <v>182</v>
      </c>
      <c r="C534" s="3" t="s">
        <v>1546</v>
      </c>
      <c r="D534" s="3" t="s">
        <v>1559</v>
      </c>
      <c r="E534" s="3" t="s">
        <v>1861</v>
      </c>
      <c r="F534" s="3" t="s">
        <v>1557</v>
      </c>
      <c r="G534" s="2" t="s">
        <v>1550</v>
      </c>
      <c r="H534" s="3" t="s">
        <v>1551</v>
      </c>
      <c r="I534" s="2">
        <v>830</v>
      </c>
      <c r="J534" s="2">
        <v>820</v>
      </c>
      <c r="K534" s="3" t="s">
        <v>1577</v>
      </c>
      <c r="L534" s="3" t="s">
        <v>1578</v>
      </c>
      <c r="M534" s="2">
        <v>9717</v>
      </c>
      <c r="N534" s="3" t="s">
        <v>1550</v>
      </c>
      <c r="O534" s="4">
        <v>54789</v>
      </c>
      <c r="P534" s="3" t="s">
        <v>1550</v>
      </c>
      <c r="Q534" s="4">
        <v>31898</v>
      </c>
      <c r="R534" s="3" t="s">
        <v>1551</v>
      </c>
    </row>
    <row r="535" spans="1:18" ht="25.5" hidden="1" x14ac:dyDescent="0.2">
      <c r="A535" s="2">
        <v>684</v>
      </c>
      <c r="B535" s="3" t="s">
        <v>182</v>
      </c>
      <c r="C535" s="3" t="s">
        <v>1546</v>
      </c>
      <c r="D535" s="3" t="s">
        <v>1559</v>
      </c>
      <c r="E535" s="3" t="s">
        <v>1861</v>
      </c>
      <c r="F535" s="3" t="s">
        <v>1557</v>
      </c>
      <c r="G535" s="2" t="s">
        <v>1550</v>
      </c>
      <c r="H535" s="3" t="s">
        <v>1551</v>
      </c>
      <c r="I535" s="2">
        <v>830</v>
      </c>
      <c r="J535" s="2">
        <v>820</v>
      </c>
      <c r="K535" s="3" t="s">
        <v>1577</v>
      </c>
      <c r="L535" s="3" t="s">
        <v>1578</v>
      </c>
      <c r="M535" s="2">
        <v>9700</v>
      </c>
      <c r="N535" s="3" t="s">
        <v>1550</v>
      </c>
      <c r="O535" s="4">
        <v>54789</v>
      </c>
      <c r="P535" s="3" t="s">
        <v>1550</v>
      </c>
      <c r="Q535" s="4">
        <v>31564</v>
      </c>
      <c r="R535" s="3" t="s">
        <v>1551</v>
      </c>
    </row>
    <row r="536" spans="1:18" ht="25.5" hidden="1" x14ac:dyDescent="0.2">
      <c r="A536" s="2">
        <v>685</v>
      </c>
      <c r="B536" s="3" t="s">
        <v>183</v>
      </c>
      <c r="C536" s="3" t="s">
        <v>1546</v>
      </c>
      <c r="D536" s="3" t="s">
        <v>1589</v>
      </c>
      <c r="E536" s="3" t="s">
        <v>184</v>
      </c>
      <c r="F536" s="3" t="s">
        <v>1591</v>
      </c>
      <c r="G536" s="2" t="s">
        <v>1550</v>
      </c>
      <c r="H536" s="3" t="s">
        <v>1551</v>
      </c>
      <c r="I536" s="2">
        <v>3</v>
      </c>
      <c r="J536" s="2">
        <v>3</v>
      </c>
      <c r="K536" s="3" t="s">
        <v>1552</v>
      </c>
      <c r="L536" s="3" t="s">
        <v>185</v>
      </c>
      <c r="M536" s="2">
        <v>0</v>
      </c>
      <c r="N536" s="3" t="s">
        <v>1550</v>
      </c>
      <c r="O536" s="4">
        <v>54789</v>
      </c>
      <c r="P536" s="3" t="s">
        <v>1550</v>
      </c>
      <c r="Q536" s="4">
        <v>31291</v>
      </c>
      <c r="R536" s="3" t="s">
        <v>1551</v>
      </c>
    </row>
    <row r="537" spans="1:18" ht="25.5" hidden="1" x14ac:dyDescent="0.2">
      <c r="A537" s="2">
        <v>688</v>
      </c>
      <c r="B537" s="3" t="s">
        <v>186</v>
      </c>
      <c r="C537" s="3" t="s">
        <v>1546</v>
      </c>
      <c r="D537" s="3" t="s">
        <v>1589</v>
      </c>
      <c r="E537" s="3" t="s">
        <v>187</v>
      </c>
      <c r="F537" s="3" t="s">
        <v>1591</v>
      </c>
      <c r="G537" s="2" t="s">
        <v>1550</v>
      </c>
      <c r="H537" s="3" t="s">
        <v>1551</v>
      </c>
      <c r="I537" s="2">
        <v>81</v>
      </c>
      <c r="J537" s="2">
        <v>81</v>
      </c>
      <c r="K537" s="3" t="s">
        <v>1581</v>
      </c>
      <c r="L537" s="3" t="s">
        <v>1582</v>
      </c>
      <c r="M537" s="2">
        <v>9864</v>
      </c>
      <c r="N537" s="3" t="s">
        <v>1550</v>
      </c>
      <c r="O537" s="4">
        <v>54789</v>
      </c>
      <c r="P537" s="3" t="s">
        <v>1550</v>
      </c>
      <c r="Q537" s="4">
        <v>21520</v>
      </c>
      <c r="R537" s="3" t="s">
        <v>1551</v>
      </c>
    </row>
    <row r="538" spans="1:18" ht="25.5" hidden="1" x14ac:dyDescent="0.2">
      <c r="A538" s="2">
        <v>688</v>
      </c>
      <c r="B538" s="3" t="s">
        <v>186</v>
      </c>
      <c r="C538" s="3" t="s">
        <v>1546</v>
      </c>
      <c r="D538" s="3" t="s">
        <v>1589</v>
      </c>
      <c r="E538" s="3" t="s">
        <v>187</v>
      </c>
      <c r="F538" s="3" t="s">
        <v>1591</v>
      </c>
      <c r="G538" s="2" t="s">
        <v>1550</v>
      </c>
      <c r="H538" s="3" t="s">
        <v>1551</v>
      </c>
      <c r="I538" s="2">
        <v>81</v>
      </c>
      <c r="J538" s="2">
        <v>81</v>
      </c>
      <c r="K538" s="3" t="s">
        <v>1581</v>
      </c>
      <c r="L538" s="3" t="s">
        <v>1582</v>
      </c>
      <c r="M538" s="2">
        <v>10182</v>
      </c>
      <c r="N538" s="3" t="s">
        <v>1550</v>
      </c>
      <c r="O538" s="4">
        <v>54789</v>
      </c>
      <c r="P538" s="3" t="s">
        <v>1550</v>
      </c>
      <c r="Q538" s="4">
        <v>22190</v>
      </c>
      <c r="R538" s="3" t="s">
        <v>1551</v>
      </c>
    </row>
    <row r="539" spans="1:18" ht="25.5" hidden="1" x14ac:dyDescent="0.2">
      <c r="A539" s="2">
        <v>688</v>
      </c>
      <c r="B539" s="3" t="s">
        <v>186</v>
      </c>
      <c r="C539" s="3" t="s">
        <v>1546</v>
      </c>
      <c r="D539" s="3" t="s">
        <v>1589</v>
      </c>
      <c r="E539" s="3" t="s">
        <v>187</v>
      </c>
      <c r="F539" s="3" t="s">
        <v>1591</v>
      </c>
      <c r="G539" s="2" t="s">
        <v>1550</v>
      </c>
      <c r="H539" s="3" t="s">
        <v>1551</v>
      </c>
      <c r="I539" s="2">
        <v>105</v>
      </c>
      <c r="J539" s="2">
        <v>105</v>
      </c>
      <c r="K539" s="3" t="s">
        <v>1581</v>
      </c>
      <c r="L539" s="3" t="s">
        <v>1582</v>
      </c>
      <c r="M539" s="2">
        <v>10822</v>
      </c>
      <c r="N539" s="3" t="s">
        <v>1550</v>
      </c>
      <c r="O539" s="4">
        <v>54789</v>
      </c>
      <c r="P539" s="3" t="s">
        <v>1550</v>
      </c>
      <c r="Q539" s="4">
        <v>22798</v>
      </c>
      <c r="R539" s="3" t="s">
        <v>1551</v>
      </c>
    </row>
    <row r="540" spans="1:18" ht="25.5" hidden="1" x14ac:dyDescent="0.2">
      <c r="A540" s="2">
        <v>688</v>
      </c>
      <c r="B540" s="3" t="s">
        <v>186</v>
      </c>
      <c r="C540" s="3" t="s">
        <v>1546</v>
      </c>
      <c r="D540" s="3" t="s">
        <v>1589</v>
      </c>
      <c r="E540" s="3" t="s">
        <v>187</v>
      </c>
      <c r="F540" s="3" t="s">
        <v>1591</v>
      </c>
      <c r="G540" s="2" t="s">
        <v>1550</v>
      </c>
      <c r="H540" s="3" t="s">
        <v>1551</v>
      </c>
      <c r="I540" s="2">
        <v>156</v>
      </c>
      <c r="J540" s="2">
        <v>156</v>
      </c>
      <c r="K540" s="3" t="s">
        <v>1577</v>
      </c>
      <c r="L540" s="3" t="s">
        <v>1639</v>
      </c>
      <c r="M540" s="2">
        <v>10219</v>
      </c>
      <c r="N540" s="3" t="s">
        <v>1550</v>
      </c>
      <c r="O540" s="4">
        <v>54789</v>
      </c>
      <c r="P540" s="3" t="s">
        <v>1550</v>
      </c>
      <c r="Q540" s="4">
        <v>24654</v>
      </c>
      <c r="R540" s="3" t="s">
        <v>1551</v>
      </c>
    </row>
    <row r="541" spans="1:18" ht="25.5" hidden="1" x14ac:dyDescent="0.2">
      <c r="A541" s="2">
        <v>688</v>
      </c>
      <c r="B541" s="3" t="s">
        <v>186</v>
      </c>
      <c r="C541" s="3" t="s">
        <v>1546</v>
      </c>
      <c r="D541" s="3" t="s">
        <v>1589</v>
      </c>
      <c r="E541" s="3" t="s">
        <v>187</v>
      </c>
      <c r="F541" s="3" t="s">
        <v>1591</v>
      </c>
      <c r="G541" s="2" t="s">
        <v>1550</v>
      </c>
      <c r="H541" s="3" t="s">
        <v>1551</v>
      </c>
      <c r="I541" s="2">
        <v>24</v>
      </c>
      <c r="J541" s="2">
        <v>24</v>
      </c>
      <c r="K541" s="3" t="s">
        <v>1581</v>
      </c>
      <c r="L541" s="3" t="s">
        <v>1582</v>
      </c>
      <c r="M541" s="2">
        <v>15000</v>
      </c>
      <c r="N541" s="3" t="s">
        <v>1550</v>
      </c>
      <c r="O541" s="4">
        <v>54789</v>
      </c>
      <c r="P541" s="3" t="s">
        <v>1550</v>
      </c>
      <c r="Q541" s="4">
        <v>26634</v>
      </c>
      <c r="R541" s="3" t="s">
        <v>1551</v>
      </c>
    </row>
    <row r="542" spans="1:18" ht="25.5" hidden="1" x14ac:dyDescent="0.2">
      <c r="A542" s="2">
        <v>688</v>
      </c>
      <c r="B542" s="3" t="s">
        <v>186</v>
      </c>
      <c r="C542" s="3" t="s">
        <v>1546</v>
      </c>
      <c r="D542" s="3" t="s">
        <v>1589</v>
      </c>
      <c r="E542" s="3" t="s">
        <v>187</v>
      </c>
      <c r="F542" s="3" t="s">
        <v>1591</v>
      </c>
      <c r="G542" s="2" t="s">
        <v>1550</v>
      </c>
      <c r="H542" s="3" t="s">
        <v>1551</v>
      </c>
      <c r="I542" s="2">
        <v>25</v>
      </c>
      <c r="J542" s="2">
        <v>25</v>
      </c>
      <c r="K542" s="3" t="s">
        <v>1581</v>
      </c>
      <c r="L542" s="3" t="s">
        <v>1582</v>
      </c>
      <c r="M542" s="2">
        <v>15000</v>
      </c>
      <c r="N542" s="3" t="s">
        <v>1550</v>
      </c>
      <c r="O542" s="4">
        <v>54789</v>
      </c>
      <c r="P542" s="3" t="s">
        <v>1550</v>
      </c>
      <c r="Q542" s="4">
        <v>27181</v>
      </c>
      <c r="R542" s="3" t="s">
        <v>1551</v>
      </c>
    </row>
    <row r="543" spans="1:18" ht="25.5" hidden="1" x14ac:dyDescent="0.2">
      <c r="A543" s="2">
        <v>688</v>
      </c>
      <c r="B543" s="3" t="s">
        <v>186</v>
      </c>
      <c r="C543" s="3" t="s">
        <v>1546</v>
      </c>
      <c r="D543" s="3" t="s">
        <v>1589</v>
      </c>
      <c r="E543" s="3" t="s">
        <v>187</v>
      </c>
      <c r="F543" s="3" t="s">
        <v>1591</v>
      </c>
      <c r="G543" s="2" t="s">
        <v>1550</v>
      </c>
      <c r="H543" s="3" t="s">
        <v>1551</v>
      </c>
      <c r="I543" s="2">
        <v>25</v>
      </c>
      <c r="J543" s="2">
        <v>25</v>
      </c>
      <c r="K543" s="3" t="s">
        <v>1581</v>
      </c>
      <c r="L543" s="3" t="s">
        <v>1582</v>
      </c>
      <c r="M543" s="2">
        <v>15000</v>
      </c>
      <c r="N543" s="3" t="s">
        <v>1550</v>
      </c>
      <c r="O543" s="4">
        <v>54789</v>
      </c>
      <c r="P543" s="3" t="s">
        <v>1550</v>
      </c>
      <c r="Q543" s="4">
        <v>26634</v>
      </c>
      <c r="R543" s="3" t="s">
        <v>1551</v>
      </c>
    </row>
    <row r="544" spans="1:18" ht="25.5" hidden="1" x14ac:dyDescent="0.2">
      <c r="A544" s="2">
        <v>692</v>
      </c>
      <c r="B544" s="3" t="s">
        <v>188</v>
      </c>
      <c r="C544" s="3" t="s">
        <v>1546</v>
      </c>
      <c r="D544" s="3" t="s">
        <v>1559</v>
      </c>
      <c r="E544" s="3" t="s">
        <v>1573</v>
      </c>
      <c r="F544" s="3" t="s">
        <v>1549</v>
      </c>
      <c r="G544" s="2" t="s">
        <v>1550</v>
      </c>
      <c r="H544" s="3" t="s">
        <v>1551</v>
      </c>
      <c r="I544" s="2">
        <v>35.799999999999997</v>
      </c>
      <c r="J544" s="2">
        <v>35.799999999999997</v>
      </c>
      <c r="K544" s="3" t="s">
        <v>1552</v>
      </c>
      <c r="L544" s="3" t="s">
        <v>1574</v>
      </c>
      <c r="M544" s="2">
        <v>0</v>
      </c>
      <c r="N544" s="3" t="s">
        <v>1550</v>
      </c>
      <c r="O544" s="4">
        <v>54789</v>
      </c>
      <c r="P544" s="3" t="s">
        <v>1550</v>
      </c>
      <c r="Q544" s="4" t="s">
        <v>1550</v>
      </c>
      <c r="R544" s="3" t="s">
        <v>1551</v>
      </c>
    </row>
    <row r="545" spans="1:18" ht="25.5" hidden="1" x14ac:dyDescent="0.2">
      <c r="A545" s="2">
        <v>693</v>
      </c>
      <c r="B545" s="3" t="s">
        <v>189</v>
      </c>
      <c r="C545" s="3" t="s">
        <v>1546</v>
      </c>
      <c r="D545" s="3" t="s">
        <v>1559</v>
      </c>
      <c r="E545" s="3" t="s">
        <v>1573</v>
      </c>
      <c r="F545" s="3" t="s">
        <v>1549</v>
      </c>
      <c r="G545" s="2" t="s">
        <v>1550</v>
      </c>
      <c r="H545" s="3" t="s">
        <v>1551</v>
      </c>
      <c r="I545" s="2">
        <v>35.799999999999997</v>
      </c>
      <c r="J545" s="2">
        <v>35.799999999999997</v>
      </c>
      <c r="K545" s="3" t="s">
        <v>1552</v>
      </c>
      <c r="L545" s="3" t="s">
        <v>1574</v>
      </c>
      <c r="M545" s="2">
        <v>0</v>
      </c>
      <c r="N545" s="3" t="s">
        <v>1550</v>
      </c>
      <c r="O545" s="4">
        <v>54789</v>
      </c>
      <c r="P545" s="3" t="s">
        <v>1550</v>
      </c>
      <c r="Q545" s="4" t="s">
        <v>1550</v>
      </c>
      <c r="R545" s="3" t="s">
        <v>1551</v>
      </c>
    </row>
    <row r="546" spans="1:18" ht="25.5" hidden="1" x14ac:dyDescent="0.2">
      <c r="A546" s="2">
        <v>694</v>
      </c>
      <c r="B546" s="3" t="s">
        <v>190</v>
      </c>
      <c r="C546" s="3" t="s">
        <v>1546</v>
      </c>
      <c r="D546" s="3" t="s">
        <v>1547</v>
      </c>
      <c r="E546" s="3" t="s">
        <v>191</v>
      </c>
      <c r="F546" s="3" t="s">
        <v>1549</v>
      </c>
      <c r="G546" s="2" t="s">
        <v>1550</v>
      </c>
      <c r="H546" s="3" t="s">
        <v>1551</v>
      </c>
      <c r="I546" s="2">
        <v>1.05</v>
      </c>
      <c r="J546" s="2">
        <v>1.05</v>
      </c>
      <c r="K546" s="3" t="s">
        <v>1552</v>
      </c>
      <c r="L546" s="3" t="s">
        <v>1553</v>
      </c>
      <c r="M546" s="2">
        <v>0</v>
      </c>
      <c r="N546" s="3" t="s">
        <v>1550</v>
      </c>
      <c r="O546" s="4">
        <v>54789</v>
      </c>
      <c r="P546" s="3" t="s">
        <v>1550</v>
      </c>
      <c r="Q546" s="4" t="s">
        <v>1550</v>
      </c>
      <c r="R546" s="3" t="s">
        <v>1551</v>
      </c>
    </row>
    <row r="547" spans="1:18" ht="25.5" hidden="1" x14ac:dyDescent="0.2">
      <c r="A547" s="2">
        <v>699</v>
      </c>
      <c r="B547" s="3" t="s">
        <v>192</v>
      </c>
      <c r="C547" s="3" t="s">
        <v>1546</v>
      </c>
      <c r="D547" s="3" t="s">
        <v>1547</v>
      </c>
      <c r="E547" s="3" t="s">
        <v>193</v>
      </c>
      <c r="F547" s="3" t="s">
        <v>1549</v>
      </c>
      <c r="G547" s="2" t="s">
        <v>1550</v>
      </c>
      <c r="H547" s="3" t="s">
        <v>1551</v>
      </c>
      <c r="I547" s="2">
        <v>18.5</v>
      </c>
      <c r="J547" s="2">
        <v>18.5</v>
      </c>
      <c r="K547" s="3" t="s">
        <v>1577</v>
      </c>
      <c r="L547" s="3" t="s">
        <v>1577</v>
      </c>
      <c r="M547" s="2">
        <v>0</v>
      </c>
      <c r="N547" s="3" t="s">
        <v>1550</v>
      </c>
      <c r="O547" s="4">
        <v>54789</v>
      </c>
      <c r="P547" s="3" t="s">
        <v>1550</v>
      </c>
      <c r="Q547" s="4" t="s">
        <v>1550</v>
      </c>
      <c r="R547" s="3" t="s">
        <v>1551</v>
      </c>
    </row>
    <row r="548" spans="1:18" ht="25.5" hidden="1" x14ac:dyDescent="0.2">
      <c r="A548" s="2">
        <v>701</v>
      </c>
      <c r="B548" s="3" t="s">
        <v>194</v>
      </c>
      <c r="C548" s="3" t="s">
        <v>1546</v>
      </c>
      <c r="D548" s="3" t="s">
        <v>1555</v>
      </c>
      <c r="E548" s="3" t="s">
        <v>1548</v>
      </c>
      <c r="F548" s="3" t="s">
        <v>1603</v>
      </c>
      <c r="G548" s="2" t="s">
        <v>1550</v>
      </c>
      <c r="H548" s="3" t="s">
        <v>1551</v>
      </c>
      <c r="I548" s="2">
        <v>27</v>
      </c>
      <c r="J548" s="2">
        <v>27</v>
      </c>
      <c r="K548" s="3" t="s">
        <v>1581</v>
      </c>
      <c r="L548" s="3" t="s">
        <v>1582</v>
      </c>
      <c r="M548" s="2">
        <v>0</v>
      </c>
      <c r="N548" s="3" t="s">
        <v>1550</v>
      </c>
      <c r="O548" s="4">
        <v>54789</v>
      </c>
      <c r="P548" s="3" t="s">
        <v>1550</v>
      </c>
      <c r="Q548" s="4">
        <v>35125</v>
      </c>
      <c r="R548" s="3" t="s">
        <v>1551</v>
      </c>
    </row>
    <row r="549" spans="1:18" ht="25.5" hidden="1" x14ac:dyDescent="0.2">
      <c r="A549" s="2">
        <v>702</v>
      </c>
      <c r="B549" s="3" t="s">
        <v>195</v>
      </c>
      <c r="C549" s="3" t="s">
        <v>1546</v>
      </c>
      <c r="D549" s="3" t="s">
        <v>1555</v>
      </c>
      <c r="E549" s="3" t="s">
        <v>1548</v>
      </c>
      <c r="F549" s="3" t="s">
        <v>1629</v>
      </c>
      <c r="G549" s="2" t="s">
        <v>1550</v>
      </c>
      <c r="H549" s="3" t="s">
        <v>1551</v>
      </c>
      <c r="I549" s="2">
        <v>52</v>
      </c>
      <c r="J549" s="2">
        <v>52</v>
      </c>
      <c r="K549" s="3" t="s">
        <v>1581</v>
      </c>
      <c r="L549" s="3" t="s">
        <v>1582</v>
      </c>
      <c r="M549" s="2">
        <v>0</v>
      </c>
      <c r="N549" s="3" t="s">
        <v>1550</v>
      </c>
      <c r="O549" s="4">
        <v>54789</v>
      </c>
      <c r="P549" s="3" t="s">
        <v>1550</v>
      </c>
      <c r="Q549" s="4">
        <v>35065</v>
      </c>
      <c r="R549" s="3" t="s">
        <v>1551</v>
      </c>
    </row>
    <row r="550" spans="1:18" ht="38.25" hidden="1" x14ac:dyDescent="0.2">
      <c r="A550" s="2">
        <v>704</v>
      </c>
      <c r="B550" s="3" t="s">
        <v>196</v>
      </c>
      <c r="C550" s="3" t="s">
        <v>1546</v>
      </c>
      <c r="D550" s="3" t="s">
        <v>1559</v>
      </c>
      <c r="E550" s="3" t="s">
        <v>1799</v>
      </c>
      <c r="F550" s="3" t="s">
        <v>1549</v>
      </c>
      <c r="G550" s="2" t="s">
        <v>1550</v>
      </c>
      <c r="H550" s="3" t="s">
        <v>1551</v>
      </c>
      <c r="I550" s="2">
        <v>26.8</v>
      </c>
      <c r="J550" s="2">
        <v>26.8</v>
      </c>
      <c r="K550" s="3" t="s">
        <v>1552</v>
      </c>
      <c r="L550" s="3" t="s">
        <v>63</v>
      </c>
      <c r="M550" s="2">
        <v>0</v>
      </c>
      <c r="N550" s="3" t="s">
        <v>1550</v>
      </c>
      <c r="O550" s="4">
        <v>54789</v>
      </c>
      <c r="P550" s="3" t="s">
        <v>1550</v>
      </c>
      <c r="Q550" s="4" t="s">
        <v>1550</v>
      </c>
      <c r="R550" s="3" t="s">
        <v>1551</v>
      </c>
    </row>
    <row r="551" spans="1:18" ht="25.5" hidden="1" x14ac:dyDescent="0.2">
      <c r="A551" s="2">
        <v>711</v>
      </c>
      <c r="B551" s="3" t="s">
        <v>197</v>
      </c>
      <c r="C551" s="3" t="s">
        <v>1546</v>
      </c>
      <c r="D551" s="3" t="s">
        <v>1555</v>
      </c>
      <c r="E551" s="3" t="s">
        <v>198</v>
      </c>
      <c r="F551" s="3" t="s">
        <v>1585</v>
      </c>
      <c r="G551" s="2" t="s">
        <v>1550</v>
      </c>
      <c r="H551" s="3" t="s">
        <v>1551</v>
      </c>
      <c r="I551" s="2">
        <v>330</v>
      </c>
      <c r="J551" s="2">
        <v>330</v>
      </c>
      <c r="K551" s="3" t="s">
        <v>1577</v>
      </c>
      <c r="L551" s="3" t="s">
        <v>1639</v>
      </c>
      <c r="M551" s="2">
        <v>10500</v>
      </c>
      <c r="N551" s="3" t="s">
        <v>1550</v>
      </c>
      <c r="O551" s="4">
        <v>54789</v>
      </c>
      <c r="P551" s="3" t="s">
        <v>1550</v>
      </c>
      <c r="Q551" s="4">
        <v>26481</v>
      </c>
      <c r="R551" s="3" t="s">
        <v>1551</v>
      </c>
    </row>
    <row r="552" spans="1:18" ht="25.5" hidden="1" x14ac:dyDescent="0.2">
      <c r="A552" s="2">
        <v>711</v>
      </c>
      <c r="B552" s="3" t="s">
        <v>197</v>
      </c>
      <c r="C552" s="3" t="s">
        <v>1546</v>
      </c>
      <c r="D552" s="3" t="s">
        <v>1555</v>
      </c>
      <c r="E552" s="3" t="s">
        <v>198</v>
      </c>
      <c r="F552" s="3" t="s">
        <v>1585</v>
      </c>
      <c r="G552" s="2" t="s">
        <v>1550</v>
      </c>
      <c r="H552" s="3" t="s">
        <v>1551</v>
      </c>
      <c r="I552" s="2">
        <v>230</v>
      </c>
      <c r="J552" s="2">
        <v>230</v>
      </c>
      <c r="K552" s="3" t="s">
        <v>1577</v>
      </c>
      <c r="L552" s="3" t="s">
        <v>1639</v>
      </c>
      <c r="M552" s="2">
        <v>10700</v>
      </c>
      <c r="N552" s="3" t="s">
        <v>1550</v>
      </c>
      <c r="O552" s="4">
        <v>54789</v>
      </c>
      <c r="P552" s="3" t="s">
        <v>1550</v>
      </c>
      <c r="Q552" s="4">
        <v>23712</v>
      </c>
      <c r="R552" s="3" t="s">
        <v>1551</v>
      </c>
    </row>
    <row r="553" spans="1:18" ht="25.5" hidden="1" x14ac:dyDescent="0.2">
      <c r="A553" s="2">
        <v>711</v>
      </c>
      <c r="B553" s="3" t="s">
        <v>197</v>
      </c>
      <c r="C553" s="3" t="s">
        <v>1546</v>
      </c>
      <c r="D553" s="3" t="s">
        <v>1555</v>
      </c>
      <c r="E553" s="3" t="s">
        <v>198</v>
      </c>
      <c r="F553" s="3" t="s">
        <v>1585</v>
      </c>
      <c r="G553" s="2" t="s">
        <v>1550</v>
      </c>
      <c r="H553" s="3" t="s">
        <v>1551</v>
      </c>
      <c r="I553" s="2">
        <v>106</v>
      </c>
      <c r="J553" s="2">
        <v>106</v>
      </c>
      <c r="K553" s="3" t="s">
        <v>1577</v>
      </c>
      <c r="L553" s="3" t="s">
        <v>1639</v>
      </c>
      <c r="M553" s="2">
        <v>10900</v>
      </c>
      <c r="N553" s="3" t="s">
        <v>1550</v>
      </c>
      <c r="O553" s="4">
        <v>54789</v>
      </c>
      <c r="P553" s="3" t="s">
        <v>1550</v>
      </c>
      <c r="Q553" s="4">
        <v>22282</v>
      </c>
      <c r="R553" s="3" t="s">
        <v>1551</v>
      </c>
    </row>
    <row r="554" spans="1:18" ht="25.5" hidden="1" x14ac:dyDescent="0.2">
      <c r="A554" s="2">
        <v>711</v>
      </c>
      <c r="B554" s="3" t="s">
        <v>197</v>
      </c>
      <c r="C554" s="3" t="s">
        <v>1546</v>
      </c>
      <c r="D554" s="3" t="s">
        <v>1555</v>
      </c>
      <c r="E554" s="3" t="s">
        <v>198</v>
      </c>
      <c r="F554" s="3" t="s">
        <v>1585</v>
      </c>
      <c r="G554" s="2" t="s">
        <v>1550</v>
      </c>
      <c r="H554" s="3" t="s">
        <v>1551</v>
      </c>
      <c r="I554" s="2">
        <v>106</v>
      </c>
      <c r="J554" s="2">
        <v>106</v>
      </c>
      <c r="K554" s="3" t="s">
        <v>1577</v>
      </c>
      <c r="L554" s="3" t="s">
        <v>1639</v>
      </c>
      <c r="M554" s="2">
        <v>10600</v>
      </c>
      <c r="N554" s="3" t="s">
        <v>1550</v>
      </c>
      <c r="O554" s="4">
        <v>54789</v>
      </c>
      <c r="P554" s="3" t="s">
        <v>1550</v>
      </c>
      <c r="Q554" s="4">
        <v>21582</v>
      </c>
      <c r="R554" s="3" t="s">
        <v>1551</v>
      </c>
    </row>
    <row r="555" spans="1:18" ht="25.5" hidden="1" x14ac:dyDescent="0.2">
      <c r="A555" s="2">
        <v>714</v>
      </c>
      <c r="B555" s="3" t="s">
        <v>199</v>
      </c>
      <c r="C555" s="3" t="s">
        <v>1546</v>
      </c>
      <c r="D555" s="3" t="s">
        <v>1547</v>
      </c>
      <c r="E555" s="3" t="s">
        <v>200</v>
      </c>
      <c r="F555" s="3" t="s">
        <v>1549</v>
      </c>
      <c r="G555" s="2" t="s">
        <v>1550</v>
      </c>
      <c r="H555" s="3" t="s">
        <v>1551</v>
      </c>
      <c r="I555" s="2">
        <v>10.4</v>
      </c>
      <c r="J555" s="2">
        <v>10.4</v>
      </c>
      <c r="K555" s="3" t="s">
        <v>1552</v>
      </c>
      <c r="L555" s="3" t="s">
        <v>1553</v>
      </c>
      <c r="M555" s="2">
        <v>0</v>
      </c>
      <c r="N555" s="3" t="s">
        <v>1550</v>
      </c>
      <c r="O555" s="4">
        <v>54789</v>
      </c>
      <c r="P555" s="3" t="s">
        <v>1550</v>
      </c>
      <c r="Q555" s="4" t="s">
        <v>1550</v>
      </c>
      <c r="R555" s="3" t="s">
        <v>1551</v>
      </c>
    </row>
    <row r="556" spans="1:18" ht="25.5" hidden="1" x14ac:dyDescent="0.2">
      <c r="A556" s="2">
        <v>716</v>
      </c>
      <c r="B556" s="3" t="s">
        <v>201</v>
      </c>
      <c r="C556" s="3" t="s">
        <v>1546</v>
      </c>
      <c r="D556" s="3" t="s">
        <v>1566</v>
      </c>
      <c r="E556" s="3" t="s">
        <v>201</v>
      </c>
      <c r="F556" s="3" t="s">
        <v>1567</v>
      </c>
      <c r="G556" s="2" t="s">
        <v>1550</v>
      </c>
      <c r="H556" s="3" t="s">
        <v>1551</v>
      </c>
      <c r="I556" s="2">
        <v>0.23</v>
      </c>
      <c r="J556" s="2">
        <v>0.23</v>
      </c>
      <c r="K556" s="3" t="s">
        <v>1599</v>
      </c>
      <c r="L556" s="3" t="s">
        <v>1600</v>
      </c>
      <c r="M556" s="2">
        <v>0</v>
      </c>
      <c r="N556" s="3" t="s">
        <v>1550</v>
      </c>
      <c r="O556" s="4">
        <v>54789</v>
      </c>
      <c r="P556" s="3" t="s">
        <v>1550</v>
      </c>
      <c r="Q556" s="4">
        <v>16893</v>
      </c>
      <c r="R556" s="3" t="s">
        <v>1551</v>
      </c>
    </row>
    <row r="557" spans="1:18" ht="25.5" hidden="1" x14ac:dyDescent="0.2">
      <c r="A557" s="2">
        <v>716</v>
      </c>
      <c r="B557" s="3" t="s">
        <v>201</v>
      </c>
      <c r="C557" s="3" t="s">
        <v>1546</v>
      </c>
      <c r="D557" s="3" t="s">
        <v>1566</v>
      </c>
      <c r="E557" s="3" t="s">
        <v>201</v>
      </c>
      <c r="F557" s="3" t="s">
        <v>1567</v>
      </c>
      <c r="G557" s="2" t="s">
        <v>1550</v>
      </c>
      <c r="H557" s="3" t="s">
        <v>1551</v>
      </c>
      <c r="I557" s="2">
        <v>1.17</v>
      </c>
      <c r="J557" s="2">
        <v>1.17</v>
      </c>
      <c r="K557" s="3" t="s">
        <v>1599</v>
      </c>
      <c r="L557" s="3" t="s">
        <v>1600</v>
      </c>
      <c r="M557" s="2">
        <v>0</v>
      </c>
      <c r="N557" s="3" t="s">
        <v>1550</v>
      </c>
      <c r="O557" s="4">
        <v>54789</v>
      </c>
      <c r="P557" s="3" t="s">
        <v>1550</v>
      </c>
      <c r="Q557" s="4">
        <v>23712</v>
      </c>
      <c r="R557" s="3" t="s">
        <v>1551</v>
      </c>
    </row>
    <row r="558" spans="1:18" ht="25.5" hidden="1" x14ac:dyDescent="0.2">
      <c r="A558" s="2">
        <v>716</v>
      </c>
      <c r="B558" s="3" t="s">
        <v>201</v>
      </c>
      <c r="C558" s="3" t="s">
        <v>1546</v>
      </c>
      <c r="D558" s="3" t="s">
        <v>1566</v>
      </c>
      <c r="E558" s="3" t="s">
        <v>201</v>
      </c>
      <c r="F558" s="3" t="s">
        <v>1567</v>
      </c>
      <c r="G558" s="2" t="s">
        <v>1550</v>
      </c>
      <c r="H558" s="3" t="s">
        <v>1551</v>
      </c>
      <c r="I558" s="2">
        <v>0.23</v>
      </c>
      <c r="J558" s="2">
        <v>0.23</v>
      </c>
      <c r="K558" s="3" t="s">
        <v>1599</v>
      </c>
      <c r="L558" s="3" t="s">
        <v>1600</v>
      </c>
      <c r="M558" s="2">
        <v>0</v>
      </c>
      <c r="N558" s="3" t="s">
        <v>1550</v>
      </c>
      <c r="O558" s="4">
        <v>54789</v>
      </c>
      <c r="P558" s="3" t="s">
        <v>1550</v>
      </c>
      <c r="Q558" s="4">
        <v>16469</v>
      </c>
      <c r="R558" s="3" t="s">
        <v>1551</v>
      </c>
    </row>
    <row r="559" spans="1:18" ht="25.5" hidden="1" x14ac:dyDescent="0.2">
      <c r="A559" s="2">
        <v>716</v>
      </c>
      <c r="B559" s="3" t="s">
        <v>201</v>
      </c>
      <c r="C559" s="3" t="s">
        <v>1546</v>
      </c>
      <c r="D559" s="3" t="s">
        <v>1566</v>
      </c>
      <c r="E559" s="3" t="s">
        <v>201</v>
      </c>
      <c r="F559" s="3" t="s">
        <v>1567</v>
      </c>
      <c r="G559" s="2" t="s">
        <v>1550</v>
      </c>
      <c r="H559" s="3" t="s">
        <v>1551</v>
      </c>
      <c r="I559" s="2">
        <v>0.75</v>
      </c>
      <c r="J559" s="2">
        <v>0.75</v>
      </c>
      <c r="K559" s="3" t="s">
        <v>1599</v>
      </c>
      <c r="L559" s="3" t="s">
        <v>1600</v>
      </c>
      <c r="M559" s="2">
        <v>0</v>
      </c>
      <c r="N559" s="3" t="s">
        <v>1550</v>
      </c>
      <c r="O559" s="4">
        <v>54789</v>
      </c>
      <c r="P559" s="3" t="s">
        <v>1550</v>
      </c>
      <c r="Q559" s="4">
        <v>18080</v>
      </c>
      <c r="R559" s="3" t="s">
        <v>1551</v>
      </c>
    </row>
    <row r="560" spans="1:18" ht="25.5" hidden="1" x14ac:dyDescent="0.2">
      <c r="A560" s="2">
        <v>716</v>
      </c>
      <c r="B560" s="3" t="s">
        <v>201</v>
      </c>
      <c r="C560" s="3" t="s">
        <v>1546</v>
      </c>
      <c r="D560" s="3" t="s">
        <v>1566</v>
      </c>
      <c r="E560" s="3" t="s">
        <v>201</v>
      </c>
      <c r="F560" s="3" t="s">
        <v>1567</v>
      </c>
      <c r="G560" s="2" t="s">
        <v>1550</v>
      </c>
      <c r="H560" s="3" t="s">
        <v>1551</v>
      </c>
      <c r="I560" s="2">
        <v>0.75</v>
      </c>
      <c r="J560" s="2">
        <v>0.75</v>
      </c>
      <c r="K560" s="3" t="s">
        <v>1599</v>
      </c>
      <c r="L560" s="3" t="s">
        <v>1600</v>
      </c>
      <c r="M560" s="2">
        <v>0</v>
      </c>
      <c r="N560" s="3" t="s">
        <v>1550</v>
      </c>
      <c r="O560" s="4">
        <v>54789</v>
      </c>
      <c r="P560" s="3" t="s">
        <v>1550</v>
      </c>
      <c r="Q560" s="4">
        <v>18933</v>
      </c>
      <c r="R560" s="3" t="s">
        <v>1551</v>
      </c>
    </row>
    <row r="561" spans="1:18" ht="25.5" hidden="1" x14ac:dyDescent="0.2">
      <c r="A561" s="2">
        <v>717</v>
      </c>
      <c r="B561" s="3" t="s">
        <v>202</v>
      </c>
      <c r="C561" s="3" t="s">
        <v>1546</v>
      </c>
      <c r="D561" s="3" t="s">
        <v>1566</v>
      </c>
      <c r="E561" s="3" t="s">
        <v>1548</v>
      </c>
      <c r="F561" s="3" t="s">
        <v>1567</v>
      </c>
      <c r="G561" s="2" t="s">
        <v>1550</v>
      </c>
      <c r="H561" s="3" t="s">
        <v>1551</v>
      </c>
      <c r="I561" s="2">
        <v>0.26</v>
      </c>
      <c r="J561" s="2">
        <v>0.26</v>
      </c>
      <c r="K561" s="3" t="s">
        <v>1581</v>
      </c>
      <c r="L561" s="3" t="s">
        <v>1582</v>
      </c>
      <c r="M561" s="2">
        <v>0</v>
      </c>
      <c r="N561" s="3" t="s">
        <v>1550</v>
      </c>
      <c r="O561" s="4">
        <v>54789</v>
      </c>
      <c r="P561" s="3" t="s">
        <v>1550</v>
      </c>
      <c r="Q561" s="4">
        <v>31413</v>
      </c>
      <c r="R561" s="3" t="s">
        <v>1551</v>
      </c>
    </row>
    <row r="562" spans="1:18" ht="25.5" hidden="1" x14ac:dyDescent="0.2">
      <c r="A562" s="2">
        <v>718</v>
      </c>
      <c r="B562" s="3" t="s">
        <v>203</v>
      </c>
      <c r="C562" s="3" t="s">
        <v>1546</v>
      </c>
      <c r="D562" s="3" t="s">
        <v>1547</v>
      </c>
      <c r="E562" s="3" t="s">
        <v>1548</v>
      </c>
      <c r="F562" s="3" t="s">
        <v>1549</v>
      </c>
      <c r="G562" s="2" t="s">
        <v>1550</v>
      </c>
      <c r="H562" s="3" t="s">
        <v>1551</v>
      </c>
      <c r="I562" s="2">
        <v>0.2</v>
      </c>
      <c r="J562" s="2">
        <v>0.2</v>
      </c>
      <c r="K562" s="3" t="s">
        <v>1581</v>
      </c>
      <c r="L562" s="3" t="s">
        <v>1582</v>
      </c>
      <c r="M562" s="2">
        <v>0</v>
      </c>
      <c r="N562" s="3" t="s">
        <v>1550</v>
      </c>
      <c r="O562" s="4">
        <v>54789</v>
      </c>
      <c r="P562" s="3" t="s">
        <v>1550</v>
      </c>
      <c r="Q562" s="4" t="s">
        <v>1550</v>
      </c>
      <c r="R562" s="3" t="s">
        <v>1551</v>
      </c>
    </row>
    <row r="563" spans="1:18" ht="38.25" hidden="1" x14ac:dyDescent="0.2">
      <c r="A563" s="2">
        <v>719</v>
      </c>
      <c r="B563" s="3" t="s">
        <v>204</v>
      </c>
      <c r="C563" s="3" t="s">
        <v>1546</v>
      </c>
      <c r="D563" s="3" t="s">
        <v>1547</v>
      </c>
      <c r="E563" s="3" t="s">
        <v>205</v>
      </c>
      <c r="F563" s="3" t="s">
        <v>1549</v>
      </c>
      <c r="G563" s="2" t="s">
        <v>1550</v>
      </c>
      <c r="H563" s="3" t="s">
        <v>1551</v>
      </c>
      <c r="I563" s="2">
        <v>3.4</v>
      </c>
      <c r="J563" s="2">
        <v>3.4</v>
      </c>
      <c r="K563" s="3" t="s">
        <v>1552</v>
      </c>
      <c r="L563" s="3" t="s">
        <v>63</v>
      </c>
      <c r="M563" s="2">
        <v>0</v>
      </c>
      <c r="N563" s="3" t="s">
        <v>1550</v>
      </c>
      <c r="O563" s="4">
        <v>54789</v>
      </c>
      <c r="P563" s="3" t="s">
        <v>1550</v>
      </c>
      <c r="Q563" s="4" t="s">
        <v>1550</v>
      </c>
      <c r="R563" s="3" t="s">
        <v>1551</v>
      </c>
    </row>
    <row r="564" spans="1:18" ht="25.5" hidden="1" x14ac:dyDescent="0.2">
      <c r="A564" s="2">
        <v>724</v>
      </c>
      <c r="B564" s="3" t="s">
        <v>206</v>
      </c>
      <c r="C564" s="3" t="s">
        <v>1546</v>
      </c>
      <c r="D564" s="3" t="s">
        <v>1559</v>
      </c>
      <c r="E564" s="3" t="s">
        <v>207</v>
      </c>
      <c r="F564" s="3" t="s">
        <v>1549</v>
      </c>
      <c r="G564" s="2" t="s">
        <v>1550</v>
      </c>
      <c r="H564" s="3" t="s">
        <v>1551</v>
      </c>
      <c r="I564" s="2">
        <v>1.1000000000000001</v>
      </c>
      <c r="J564" s="2">
        <v>1.1000000000000001</v>
      </c>
      <c r="K564" s="3" t="s">
        <v>1552</v>
      </c>
      <c r="L564" s="3" t="s">
        <v>1553</v>
      </c>
      <c r="M564" s="2">
        <v>0</v>
      </c>
      <c r="N564" s="3" t="s">
        <v>1550</v>
      </c>
      <c r="O564" s="4">
        <v>54789</v>
      </c>
      <c r="P564" s="3" t="s">
        <v>1550</v>
      </c>
      <c r="Q564" s="4" t="s">
        <v>1550</v>
      </c>
      <c r="R564" s="3" t="s">
        <v>1551</v>
      </c>
    </row>
    <row r="565" spans="1:18" ht="25.5" hidden="1" x14ac:dyDescent="0.2">
      <c r="A565" s="2">
        <v>726</v>
      </c>
      <c r="B565" s="3" t="s">
        <v>208</v>
      </c>
      <c r="C565" s="3" t="s">
        <v>1546</v>
      </c>
      <c r="D565" s="3" t="s">
        <v>1559</v>
      </c>
      <c r="E565" s="3" t="s">
        <v>1548</v>
      </c>
      <c r="F565" s="3" t="s">
        <v>1549</v>
      </c>
      <c r="G565" s="2" t="s">
        <v>1550</v>
      </c>
      <c r="H565" s="3" t="s">
        <v>1551</v>
      </c>
      <c r="I565" s="2">
        <v>20</v>
      </c>
      <c r="J565" s="2">
        <v>17</v>
      </c>
      <c r="K565" s="3" t="s">
        <v>1581</v>
      </c>
      <c r="L565" s="3" t="s">
        <v>1582</v>
      </c>
      <c r="M565" s="2">
        <v>15500</v>
      </c>
      <c r="N565" s="3" t="s">
        <v>1550</v>
      </c>
      <c r="O565" s="4">
        <v>54789</v>
      </c>
      <c r="P565" s="3" t="s">
        <v>1550</v>
      </c>
      <c r="Q565" s="4">
        <v>26390</v>
      </c>
      <c r="R565" s="3" t="s">
        <v>1551</v>
      </c>
    </row>
    <row r="566" spans="1:18" ht="25.5" hidden="1" x14ac:dyDescent="0.2">
      <c r="A566" s="2">
        <v>726</v>
      </c>
      <c r="B566" s="3" t="s">
        <v>208</v>
      </c>
      <c r="C566" s="3" t="s">
        <v>1546</v>
      </c>
      <c r="D566" s="3" t="s">
        <v>1559</v>
      </c>
      <c r="E566" s="3" t="s">
        <v>1548</v>
      </c>
      <c r="F566" s="3" t="s">
        <v>1549</v>
      </c>
      <c r="G566" s="2" t="s">
        <v>1550</v>
      </c>
      <c r="H566" s="3" t="s">
        <v>1551</v>
      </c>
      <c r="I566" s="2">
        <v>78</v>
      </c>
      <c r="J566" s="2">
        <v>66</v>
      </c>
      <c r="K566" s="3" t="s">
        <v>1581</v>
      </c>
      <c r="L566" s="3" t="s">
        <v>1582</v>
      </c>
      <c r="M566" s="2">
        <v>16400</v>
      </c>
      <c r="N566" s="3" t="s">
        <v>1550</v>
      </c>
      <c r="O566" s="4">
        <v>54789</v>
      </c>
      <c r="P566" s="3" t="s">
        <v>1550</v>
      </c>
      <c r="Q566" s="4">
        <v>25538</v>
      </c>
      <c r="R566" s="3" t="s">
        <v>1551</v>
      </c>
    </row>
    <row r="567" spans="1:18" ht="25.5" hidden="1" x14ac:dyDescent="0.2">
      <c r="A567" s="2">
        <v>726</v>
      </c>
      <c r="B567" s="3" t="s">
        <v>208</v>
      </c>
      <c r="C567" s="3" t="s">
        <v>1546</v>
      </c>
      <c r="D567" s="3" t="s">
        <v>1559</v>
      </c>
      <c r="E567" s="3" t="s">
        <v>1548</v>
      </c>
      <c r="F567" s="3" t="s">
        <v>1549</v>
      </c>
      <c r="G567" s="2" t="s">
        <v>1550</v>
      </c>
      <c r="H567" s="3" t="s">
        <v>1551</v>
      </c>
      <c r="I567" s="2">
        <v>78</v>
      </c>
      <c r="J567" s="2">
        <v>66</v>
      </c>
      <c r="K567" s="3" t="s">
        <v>1581</v>
      </c>
      <c r="L567" s="3" t="s">
        <v>1582</v>
      </c>
      <c r="M567" s="2">
        <v>16200</v>
      </c>
      <c r="N567" s="3" t="s">
        <v>1550</v>
      </c>
      <c r="O567" s="4">
        <v>54789</v>
      </c>
      <c r="P567" s="3" t="s">
        <v>1550</v>
      </c>
      <c r="Q567" s="4">
        <v>25538</v>
      </c>
      <c r="R567" s="3" t="s">
        <v>1551</v>
      </c>
    </row>
    <row r="568" spans="1:18" ht="25.5" hidden="1" x14ac:dyDescent="0.2">
      <c r="A568" s="2">
        <v>728</v>
      </c>
      <c r="B568" s="3" t="s">
        <v>209</v>
      </c>
      <c r="C568" s="3" t="s">
        <v>1546</v>
      </c>
      <c r="D568" s="3" t="s">
        <v>1559</v>
      </c>
      <c r="E568" s="3" t="s">
        <v>1564</v>
      </c>
      <c r="F568" s="3" t="s">
        <v>1549</v>
      </c>
      <c r="G568" s="2" t="s">
        <v>1550</v>
      </c>
      <c r="H568" s="3" t="s">
        <v>1551</v>
      </c>
      <c r="I568" s="2">
        <v>24</v>
      </c>
      <c r="J568" s="2">
        <v>24</v>
      </c>
      <c r="K568" s="3" t="s">
        <v>1552</v>
      </c>
      <c r="L568" s="3" t="s">
        <v>1553</v>
      </c>
      <c r="M568" s="2">
        <v>0</v>
      </c>
      <c r="N568" s="3" t="s">
        <v>1550</v>
      </c>
      <c r="O568" s="4">
        <v>54789</v>
      </c>
      <c r="P568" s="3" t="s">
        <v>1550</v>
      </c>
      <c r="Q568" s="4" t="s">
        <v>1550</v>
      </c>
      <c r="R568" s="3" t="s">
        <v>1551</v>
      </c>
    </row>
    <row r="569" spans="1:18" ht="25.5" hidden="1" x14ac:dyDescent="0.2">
      <c r="A569" s="2">
        <v>732</v>
      </c>
      <c r="B569" s="3" t="s">
        <v>210</v>
      </c>
      <c r="C569" s="3" t="s">
        <v>1546</v>
      </c>
      <c r="D569" s="3" t="s">
        <v>1547</v>
      </c>
      <c r="E569" s="3" t="s">
        <v>1548</v>
      </c>
      <c r="F569" s="3" t="s">
        <v>1549</v>
      </c>
      <c r="G569" s="2" t="s">
        <v>1550</v>
      </c>
      <c r="H569" s="3" t="s">
        <v>1551</v>
      </c>
      <c r="I569" s="2">
        <v>0.5</v>
      </c>
      <c r="J569" s="2">
        <v>0.5</v>
      </c>
      <c r="K569" s="3" t="s">
        <v>1552</v>
      </c>
      <c r="L569" s="3" t="s">
        <v>150</v>
      </c>
      <c r="M569" s="2">
        <v>0</v>
      </c>
      <c r="N569" s="3" t="s">
        <v>1550</v>
      </c>
      <c r="O569" s="4">
        <v>54789</v>
      </c>
      <c r="P569" s="3" t="s">
        <v>1550</v>
      </c>
      <c r="Q569" s="4" t="s">
        <v>1550</v>
      </c>
      <c r="R569" s="3" t="s">
        <v>1551</v>
      </c>
    </row>
    <row r="570" spans="1:18" ht="25.5" hidden="1" x14ac:dyDescent="0.2">
      <c r="A570" s="2">
        <v>735</v>
      </c>
      <c r="B570" s="3" t="s">
        <v>211</v>
      </c>
      <c r="C570" s="3" t="s">
        <v>1546</v>
      </c>
      <c r="D570" s="3" t="s">
        <v>1645</v>
      </c>
      <c r="E570" s="3" t="s">
        <v>1646</v>
      </c>
      <c r="F570" s="3" t="s">
        <v>1549</v>
      </c>
      <c r="G570" s="2" t="s">
        <v>1550</v>
      </c>
      <c r="H570" s="3" t="s">
        <v>1551</v>
      </c>
      <c r="I570" s="2">
        <v>48</v>
      </c>
      <c r="J570" s="2">
        <v>48</v>
      </c>
      <c r="K570" s="3" t="s">
        <v>1552</v>
      </c>
      <c r="L570" s="3" t="s">
        <v>1582</v>
      </c>
      <c r="M570" s="2">
        <v>9934</v>
      </c>
      <c r="N570" s="3" t="s">
        <v>1550</v>
      </c>
      <c r="O570" s="4">
        <v>54789</v>
      </c>
      <c r="P570" s="3" t="s">
        <v>1550</v>
      </c>
      <c r="Q570" s="4" t="s">
        <v>1550</v>
      </c>
      <c r="R570" s="3" t="s">
        <v>1551</v>
      </c>
    </row>
    <row r="571" spans="1:18" ht="38.25" hidden="1" x14ac:dyDescent="0.2">
      <c r="A571" s="2">
        <v>738</v>
      </c>
      <c r="B571" s="3" t="s">
        <v>212</v>
      </c>
      <c r="C571" s="3" t="s">
        <v>1546</v>
      </c>
      <c r="D571" s="3" t="s">
        <v>1645</v>
      </c>
      <c r="E571" s="3" t="s">
        <v>1646</v>
      </c>
      <c r="F571" s="3" t="s">
        <v>1549</v>
      </c>
      <c r="G571" s="2" t="s">
        <v>1550</v>
      </c>
      <c r="H571" s="3" t="s">
        <v>1551</v>
      </c>
      <c r="I571" s="2">
        <v>257</v>
      </c>
      <c r="J571" s="2">
        <v>257</v>
      </c>
      <c r="K571" s="3" t="s">
        <v>1581</v>
      </c>
      <c r="L571" s="3" t="s">
        <v>1582</v>
      </c>
      <c r="M571" s="2">
        <v>11532</v>
      </c>
      <c r="N571" s="3" t="s">
        <v>1550</v>
      </c>
      <c r="O571" s="4">
        <v>54789</v>
      </c>
      <c r="P571" s="3" t="s">
        <v>1550</v>
      </c>
      <c r="Q571" s="4">
        <v>31199</v>
      </c>
      <c r="R571" s="3" t="s">
        <v>1551</v>
      </c>
    </row>
    <row r="572" spans="1:18" ht="25.5" hidden="1" x14ac:dyDescent="0.2">
      <c r="A572" s="2">
        <v>739</v>
      </c>
      <c r="B572" s="3" t="s">
        <v>213</v>
      </c>
      <c r="C572" s="3" t="s">
        <v>1546</v>
      </c>
      <c r="D572" s="3" t="s">
        <v>1645</v>
      </c>
      <c r="E572" s="3" t="s">
        <v>1646</v>
      </c>
      <c r="F572" s="3" t="s">
        <v>1549</v>
      </c>
      <c r="G572" s="2" t="s">
        <v>1550</v>
      </c>
      <c r="H572" s="3" t="s">
        <v>1551</v>
      </c>
      <c r="I572" s="2">
        <v>48.8</v>
      </c>
      <c r="J572" s="2">
        <v>48.8</v>
      </c>
      <c r="K572" s="3" t="s">
        <v>1552</v>
      </c>
      <c r="L572" s="3" t="s">
        <v>1553</v>
      </c>
      <c r="M572" s="2">
        <v>0</v>
      </c>
      <c r="N572" s="3" t="s">
        <v>1550</v>
      </c>
      <c r="O572" s="4">
        <v>54789</v>
      </c>
      <c r="P572" s="3" t="s">
        <v>1550</v>
      </c>
      <c r="Q572" s="4" t="s">
        <v>1550</v>
      </c>
      <c r="R572" s="3" t="s">
        <v>1551</v>
      </c>
    </row>
    <row r="573" spans="1:18" ht="25.5" hidden="1" x14ac:dyDescent="0.2">
      <c r="A573" s="2">
        <v>743</v>
      </c>
      <c r="B573" s="3" t="s">
        <v>214</v>
      </c>
      <c r="C573" s="3" t="s">
        <v>1546</v>
      </c>
      <c r="D573" s="3" t="s">
        <v>1547</v>
      </c>
      <c r="E573" s="3" t="s">
        <v>1548</v>
      </c>
      <c r="F573" s="3" t="s">
        <v>1549</v>
      </c>
      <c r="G573" s="2" t="s">
        <v>1550</v>
      </c>
      <c r="H573" s="3" t="s">
        <v>1551</v>
      </c>
      <c r="I573" s="2">
        <v>2.75</v>
      </c>
      <c r="J573" s="2">
        <v>2.6</v>
      </c>
      <c r="K573" s="3" t="s">
        <v>1599</v>
      </c>
      <c r="L573" s="3" t="s">
        <v>1600</v>
      </c>
      <c r="M573" s="2">
        <v>11100</v>
      </c>
      <c r="N573" s="3" t="s">
        <v>1550</v>
      </c>
      <c r="O573" s="4">
        <v>54789</v>
      </c>
      <c r="P573" s="3" t="s">
        <v>1550</v>
      </c>
      <c r="Q573" s="4" t="s">
        <v>1550</v>
      </c>
      <c r="R573" s="3" t="s">
        <v>1551</v>
      </c>
    </row>
    <row r="574" spans="1:18" ht="25.5" hidden="1" x14ac:dyDescent="0.2">
      <c r="A574" s="2">
        <v>743</v>
      </c>
      <c r="B574" s="3" t="s">
        <v>214</v>
      </c>
      <c r="C574" s="3" t="s">
        <v>1546</v>
      </c>
      <c r="D574" s="3" t="s">
        <v>1547</v>
      </c>
      <c r="E574" s="3" t="s">
        <v>1548</v>
      </c>
      <c r="F574" s="3" t="s">
        <v>1549</v>
      </c>
      <c r="G574" s="2" t="s">
        <v>1550</v>
      </c>
      <c r="H574" s="3" t="s">
        <v>1551</v>
      </c>
      <c r="I574" s="2">
        <v>2.75</v>
      </c>
      <c r="J574" s="2">
        <v>2.6</v>
      </c>
      <c r="K574" s="3" t="s">
        <v>1599</v>
      </c>
      <c r="L574" s="3" t="s">
        <v>1600</v>
      </c>
      <c r="M574" s="2">
        <v>11100</v>
      </c>
      <c r="N574" s="3" t="s">
        <v>1550</v>
      </c>
      <c r="O574" s="4">
        <v>54789</v>
      </c>
      <c r="P574" s="3" t="s">
        <v>1550</v>
      </c>
      <c r="Q574" s="4" t="s">
        <v>1550</v>
      </c>
      <c r="R574" s="3" t="s">
        <v>1551</v>
      </c>
    </row>
    <row r="575" spans="1:18" ht="25.5" hidden="1" x14ac:dyDescent="0.2">
      <c r="A575" s="2">
        <v>743</v>
      </c>
      <c r="B575" s="3" t="s">
        <v>214</v>
      </c>
      <c r="C575" s="3" t="s">
        <v>1546</v>
      </c>
      <c r="D575" s="3" t="s">
        <v>1547</v>
      </c>
      <c r="E575" s="3" t="s">
        <v>1548</v>
      </c>
      <c r="F575" s="3" t="s">
        <v>1549</v>
      </c>
      <c r="G575" s="2" t="s">
        <v>1550</v>
      </c>
      <c r="H575" s="3" t="s">
        <v>1551</v>
      </c>
      <c r="I575" s="2">
        <v>2.75</v>
      </c>
      <c r="J575" s="2">
        <v>2.6</v>
      </c>
      <c r="K575" s="3" t="s">
        <v>1599</v>
      </c>
      <c r="L575" s="3" t="s">
        <v>1600</v>
      </c>
      <c r="M575" s="2">
        <v>11100</v>
      </c>
      <c r="N575" s="3" t="s">
        <v>1550</v>
      </c>
      <c r="O575" s="4">
        <v>54789</v>
      </c>
      <c r="P575" s="3" t="s">
        <v>1550</v>
      </c>
      <c r="Q575" s="4" t="s">
        <v>1550</v>
      </c>
      <c r="R575" s="3" t="s">
        <v>1551</v>
      </c>
    </row>
    <row r="576" spans="1:18" ht="25.5" hidden="1" x14ac:dyDescent="0.2">
      <c r="A576" s="2">
        <v>743</v>
      </c>
      <c r="B576" s="3" t="s">
        <v>214</v>
      </c>
      <c r="C576" s="3" t="s">
        <v>1546</v>
      </c>
      <c r="D576" s="3" t="s">
        <v>1547</v>
      </c>
      <c r="E576" s="3" t="s">
        <v>1548</v>
      </c>
      <c r="F576" s="3" t="s">
        <v>1549</v>
      </c>
      <c r="G576" s="2" t="s">
        <v>1550</v>
      </c>
      <c r="H576" s="3" t="s">
        <v>1551</v>
      </c>
      <c r="I576" s="2">
        <v>2.75</v>
      </c>
      <c r="J576" s="2">
        <v>2.6</v>
      </c>
      <c r="K576" s="3" t="s">
        <v>1599</v>
      </c>
      <c r="L576" s="3" t="s">
        <v>1600</v>
      </c>
      <c r="M576" s="2">
        <v>11100</v>
      </c>
      <c r="N576" s="3" t="s">
        <v>1550</v>
      </c>
      <c r="O576" s="4">
        <v>54789</v>
      </c>
      <c r="P576" s="3" t="s">
        <v>1550</v>
      </c>
      <c r="Q576" s="4" t="s">
        <v>1550</v>
      </c>
      <c r="R576" s="3" t="s">
        <v>1551</v>
      </c>
    </row>
    <row r="577" spans="1:18" ht="25.5" hidden="1" x14ac:dyDescent="0.2">
      <c r="A577" s="2">
        <v>743</v>
      </c>
      <c r="B577" s="3" t="s">
        <v>214</v>
      </c>
      <c r="C577" s="3" t="s">
        <v>1546</v>
      </c>
      <c r="D577" s="3" t="s">
        <v>1547</v>
      </c>
      <c r="E577" s="3" t="s">
        <v>1548</v>
      </c>
      <c r="F577" s="3" t="s">
        <v>1549</v>
      </c>
      <c r="G577" s="2" t="s">
        <v>1550</v>
      </c>
      <c r="H577" s="3" t="s">
        <v>1551</v>
      </c>
      <c r="I577" s="2">
        <v>2.75</v>
      </c>
      <c r="J577" s="2">
        <v>2.6</v>
      </c>
      <c r="K577" s="3" t="s">
        <v>1599</v>
      </c>
      <c r="L577" s="3" t="s">
        <v>1600</v>
      </c>
      <c r="M577" s="2">
        <v>11100</v>
      </c>
      <c r="N577" s="3" t="s">
        <v>1550</v>
      </c>
      <c r="O577" s="4">
        <v>54789</v>
      </c>
      <c r="P577" s="3" t="s">
        <v>1550</v>
      </c>
      <c r="Q577" s="4" t="s">
        <v>1550</v>
      </c>
      <c r="R577" s="3" t="s">
        <v>1551</v>
      </c>
    </row>
    <row r="578" spans="1:18" ht="25.5" hidden="1" x14ac:dyDescent="0.2">
      <c r="A578" s="2">
        <v>743</v>
      </c>
      <c r="B578" s="3" t="s">
        <v>214</v>
      </c>
      <c r="C578" s="3" t="s">
        <v>1546</v>
      </c>
      <c r="D578" s="3" t="s">
        <v>1547</v>
      </c>
      <c r="E578" s="3" t="s">
        <v>1548</v>
      </c>
      <c r="F578" s="3" t="s">
        <v>1549</v>
      </c>
      <c r="G578" s="2" t="s">
        <v>1550</v>
      </c>
      <c r="H578" s="3" t="s">
        <v>1551</v>
      </c>
      <c r="I578" s="2">
        <v>2.75</v>
      </c>
      <c r="J578" s="2">
        <v>2.6</v>
      </c>
      <c r="K578" s="3" t="s">
        <v>1599</v>
      </c>
      <c r="L578" s="3" t="s">
        <v>1600</v>
      </c>
      <c r="M578" s="2">
        <v>11100</v>
      </c>
      <c r="N578" s="3" t="s">
        <v>1550</v>
      </c>
      <c r="O578" s="4">
        <v>54789</v>
      </c>
      <c r="P578" s="3" t="s">
        <v>1550</v>
      </c>
      <c r="Q578" s="4" t="s">
        <v>1550</v>
      </c>
      <c r="R578" s="3" t="s">
        <v>1551</v>
      </c>
    </row>
    <row r="579" spans="1:18" ht="25.5" hidden="1" x14ac:dyDescent="0.2">
      <c r="A579" s="2">
        <v>746</v>
      </c>
      <c r="B579" s="3" t="s">
        <v>215</v>
      </c>
      <c r="C579" s="3" t="s">
        <v>1546</v>
      </c>
      <c r="D579" s="3" t="s">
        <v>1547</v>
      </c>
      <c r="E579" s="3" t="s">
        <v>216</v>
      </c>
      <c r="F579" s="3" t="s">
        <v>1549</v>
      </c>
      <c r="G579" s="2" t="s">
        <v>1550</v>
      </c>
      <c r="H579" s="3" t="s">
        <v>1551</v>
      </c>
      <c r="I579" s="2">
        <v>36.22</v>
      </c>
      <c r="J579" s="2">
        <v>36.22</v>
      </c>
      <c r="K579" s="3" t="s">
        <v>1552</v>
      </c>
      <c r="L579" s="3" t="s">
        <v>63</v>
      </c>
      <c r="M579" s="2">
        <v>0</v>
      </c>
      <c r="N579" s="3" t="s">
        <v>1550</v>
      </c>
      <c r="O579" s="4">
        <v>54789</v>
      </c>
      <c r="P579" s="3" t="s">
        <v>1550</v>
      </c>
      <c r="Q579" s="4" t="s">
        <v>1550</v>
      </c>
      <c r="R579" s="3" t="s">
        <v>1551</v>
      </c>
    </row>
    <row r="580" spans="1:18" ht="38.25" hidden="1" x14ac:dyDescent="0.2">
      <c r="A580" s="2">
        <v>747</v>
      </c>
      <c r="B580" s="3" t="s">
        <v>217</v>
      </c>
      <c r="C580" s="3" t="s">
        <v>1546</v>
      </c>
      <c r="D580" s="3" t="s">
        <v>1555</v>
      </c>
      <c r="E580" s="3" t="s">
        <v>218</v>
      </c>
      <c r="F580" s="3" t="s">
        <v>1603</v>
      </c>
      <c r="G580" s="2" t="s">
        <v>1550</v>
      </c>
      <c r="H580" s="3" t="s">
        <v>1551</v>
      </c>
      <c r="I580" s="2">
        <v>10</v>
      </c>
      <c r="J580" s="2">
        <v>10</v>
      </c>
      <c r="K580" s="3" t="s">
        <v>1552</v>
      </c>
      <c r="L580" s="3" t="s">
        <v>1553</v>
      </c>
      <c r="M580" s="2">
        <v>0</v>
      </c>
      <c r="N580" s="3" t="s">
        <v>1550</v>
      </c>
      <c r="O580" s="4">
        <v>54789</v>
      </c>
      <c r="P580" s="3" t="s">
        <v>1550</v>
      </c>
      <c r="Q580" s="4">
        <v>32143</v>
      </c>
      <c r="R580" s="3" t="s">
        <v>1551</v>
      </c>
    </row>
    <row r="581" spans="1:18" ht="25.5" hidden="1" x14ac:dyDescent="0.2">
      <c r="A581" s="2">
        <v>750</v>
      </c>
      <c r="B581" s="3" t="s">
        <v>219</v>
      </c>
      <c r="C581" s="3" t="s">
        <v>1546</v>
      </c>
      <c r="D581" s="3" t="s">
        <v>1555</v>
      </c>
      <c r="E581" s="3" t="s">
        <v>1548</v>
      </c>
      <c r="F581" s="3" t="s">
        <v>1629</v>
      </c>
      <c r="G581" s="2" t="s">
        <v>1550</v>
      </c>
      <c r="H581" s="3" t="s">
        <v>1551</v>
      </c>
      <c r="I581" s="2">
        <v>4</v>
      </c>
      <c r="J581" s="2">
        <v>4</v>
      </c>
      <c r="K581" s="3" t="s">
        <v>1552</v>
      </c>
      <c r="L581" s="3" t="s">
        <v>1553</v>
      </c>
      <c r="M581" s="2">
        <v>0</v>
      </c>
      <c r="N581" s="3" t="s">
        <v>1550</v>
      </c>
      <c r="O581" s="4">
        <v>54789</v>
      </c>
      <c r="P581" s="3" t="s">
        <v>1550</v>
      </c>
      <c r="Q581" s="4">
        <v>32143</v>
      </c>
      <c r="R581" s="3" t="s">
        <v>1551</v>
      </c>
    </row>
    <row r="582" spans="1:18" ht="25.5" hidden="1" x14ac:dyDescent="0.2">
      <c r="A582" s="2">
        <v>755</v>
      </c>
      <c r="B582" s="3" t="s">
        <v>220</v>
      </c>
      <c r="C582" s="3" t="s">
        <v>1546</v>
      </c>
      <c r="D582" s="3" t="s">
        <v>1559</v>
      </c>
      <c r="E582" s="3" t="s">
        <v>1560</v>
      </c>
      <c r="F582" s="3" t="s">
        <v>1549</v>
      </c>
      <c r="G582" s="2" t="s">
        <v>1550</v>
      </c>
      <c r="H582" s="3" t="s">
        <v>1551</v>
      </c>
      <c r="I582" s="2">
        <v>6</v>
      </c>
      <c r="J582" s="2">
        <v>6</v>
      </c>
      <c r="K582" s="3" t="s">
        <v>1552</v>
      </c>
      <c r="L582" s="3" t="s">
        <v>1553</v>
      </c>
      <c r="M582" s="2">
        <v>0</v>
      </c>
      <c r="N582" s="3" t="s">
        <v>1550</v>
      </c>
      <c r="O582" s="4">
        <v>54789</v>
      </c>
      <c r="P582" s="3" t="s">
        <v>1550</v>
      </c>
      <c r="Q582" s="4" t="s">
        <v>1550</v>
      </c>
      <c r="R582" s="3" t="s">
        <v>1551</v>
      </c>
    </row>
    <row r="583" spans="1:18" ht="25.5" hidden="1" x14ac:dyDescent="0.2">
      <c r="A583" s="2">
        <v>756</v>
      </c>
      <c r="B583" s="3" t="s">
        <v>221</v>
      </c>
      <c r="C583" s="3" t="s">
        <v>1546</v>
      </c>
      <c r="D583" s="3" t="s">
        <v>1555</v>
      </c>
      <c r="E583" s="3" t="s">
        <v>222</v>
      </c>
      <c r="F583" s="3" t="s">
        <v>1616</v>
      </c>
      <c r="G583" s="2" t="s">
        <v>1550</v>
      </c>
      <c r="H583" s="3" t="s">
        <v>1551</v>
      </c>
      <c r="I583" s="2">
        <v>1.4</v>
      </c>
      <c r="J583" s="2">
        <v>1.4</v>
      </c>
      <c r="K583" s="3" t="s">
        <v>1552</v>
      </c>
      <c r="L583" s="3" t="s">
        <v>1553</v>
      </c>
      <c r="M583" s="2">
        <v>0</v>
      </c>
      <c r="N583" s="3" t="s">
        <v>1550</v>
      </c>
      <c r="O583" s="4">
        <v>54789</v>
      </c>
      <c r="P583" s="3" t="s">
        <v>1550</v>
      </c>
      <c r="Q583" s="4">
        <v>35796</v>
      </c>
      <c r="R583" s="3" t="s">
        <v>1551</v>
      </c>
    </row>
    <row r="584" spans="1:18" ht="25.5" hidden="1" x14ac:dyDescent="0.2">
      <c r="A584" s="2">
        <v>757</v>
      </c>
      <c r="B584" s="3" t="s">
        <v>223</v>
      </c>
      <c r="C584" s="3" t="s">
        <v>1546</v>
      </c>
      <c r="D584" s="3" t="s">
        <v>1559</v>
      </c>
      <c r="E584" s="3" t="s">
        <v>1564</v>
      </c>
      <c r="F584" s="3" t="s">
        <v>1549</v>
      </c>
      <c r="G584" s="2" t="s">
        <v>1550</v>
      </c>
      <c r="H584" s="3" t="s">
        <v>1551</v>
      </c>
      <c r="I584" s="2">
        <v>3.2</v>
      </c>
      <c r="J584" s="2">
        <v>3.2</v>
      </c>
      <c r="K584" s="3" t="s">
        <v>1552</v>
      </c>
      <c r="L584" s="3" t="s">
        <v>1553</v>
      </c>
      <c r="M584" s="2">
        <v>0</v>
      </c>
      <c r="N584" s="3" t="s">
        <v>1550</v>
      </c>
      <c r="O584" s="4">
        <v>54789</v>
      </c>
      <c r="P584" s="3" t="s">
        <v>1550</v>
      </c>
      <c r="Q584" s="4" t="s">
        <v>1550</v>
      </c>
      <c r="R584" s="3" t="s">
        <v>1551</v>
      </c>
    </row>
    <row r="585" spans="1:18" ht="38.25" hidden="1" x14ac:dyDescent="0.2">
      <c r="A585" s="2">
        <v>758</v>
      </c>
      <c r="B585" s="3" t="s">
        <v>224</v>
      </c>
      <c r="C585" s="3" t="s">
        <v>1546</v>
      </c>
      <c r="D585" s="3" t="s">
        <v>1559</v>
      </c>
      <c r="E585" s="3" t="s">
        <v>1564</v>
      </c>
      <c r="F585" s="3" t="s">
        <v>1549</v>
      </c>
      <c r="G585" s="2" t="s">
        <v>1550</v>
      </c>
      <c r="H585" s="3" t="s">
        <v>1551</v>
      </c>
      <c r="I585" s="2">
        <v>3.25</v>
      </c>
      <c r="J585" s="2">
        <v>3.25</v>
      </c>
      <c r="K585" s="3" t="s">
        <v>1581</v>
      </c>
      <c r="L585" s="3" t="s">
        <v>1582</v>
      </c>
      <c r="M585" s="2">
        <v>18359</v>
      </c>
      <c r="N585" s="3" t="s">
        <v>1550</v>
      </c>
      <c r="O585" s="4">
        <v>54789</v>
      </c>
      <c r="P585" s="3" t="s">
        <v>1550</v>
      </c>
      <c r="Q585" s="4" t="s">
        <v>1550</v>
      </c>
      <c r="R585" s="3" t="s">
        <v>1551</v>
      </c>
    </row>
    <row r="586" spans="1:18" ht="25.5" hidden="1" x14ac:dyDescent="0.2">
      <c r="A586" s="2">
        <v>759</v>
      </c>
      <c r="B586" s="3" t="s">
        <v>225</v>
      </c>
      <c r="C586" s="3" t="s">
        <v>1546</v>
      </c>
      <c r="D586" s="3" t="s">
        <v>1589</v>
      </c>
      <c r="E586" s="3" t="s">
        <v>1590</v>
      </c>
      <c r="F586" s="3" t="s">
        <v>1591</v>
      </c>
      <c r="G586" s="2" t="s">
        <v>1550</v>
      </c>
      <c r="H586" s="3" t="s">
        <v>1551</v>
      </c>
      <c r="I586" s="2">
        <v>69</v>
      </c>
      <c r="J586" s="2">
        <v>57</v>
      </c>
      <c r="K586" s="3" t="s">
        <v>1581</v>
      </c>
      <c r="L586" s="3" t="s">
        <v>1582</v>
      </c>
      <c r="M586" s="2">
        <v>13502</v>
      </c>
      <c r="N586" s="3" t="s">
        <v>1550</v>
      </c>
      <c r="O586" s="4">
        <v>54789</v>
      </c>
      <c r="P586" s="3" t="s">
        <v>1550</v>
      </c>
      <c r="Q586" s="4">
        <v>26268</v>
      </c>
      <c r="R586" s="3" t="s">
        <v>1551</v>
      </c>
    </row>
    <row r="587" spans="1:18" ht="25.5" hidden="1" x14ac:dyDescent="0.2">
      <c r="A587" s="2">
        <v>759</v>
      </c>
      <c r="B587" s="3" t="s">
        <v>225</v>
      </c>
      <c r="C587" s="3" t="s">
        <v>1546</v>
      </c>
      <c r="D587" s="3" t="s">
        <v>1589</v>
      </c>
      <c r="E587" s="3" t="s">
        <v>1590</v>
      </c>
      <c r="F587" s="3" t="s">
        <v>1591</v>
      </c>
      <c r="G587" s="2" t="s">
        <v>1550</v>
      </c>
      <c r="H587" s="3" t="s">
        <v>1551</v>
      </c>
      <c r="I587" s="2">
        <v>60</v>
      </c>
      <c r="J587" s="2">
        <v>50</v>
      </c>
      <c r="K587" s="3" t="s">
        <v>1581</v>
      </c>
      <c r="L587" s="3" t="s">
        <v>1582</v>
      </c>
      <c r="M587" s="2">
        <v>13067</v>
      </c>
      <c r="N587" s="3" t="s">
        <v>1550</v>
      </c>
      <c r="O587" s="4">
        <v>54789</v>
      </c>
      <c r="P587" s="3" t="s">
        <v>1550</v>
      </c>
      <c r="Q587" s="4">
        <v>26816</v>
      </c>
      <c r="R587" s="3" t="s">
        <v>1551</v>
      </c>
    </row>
    <row r="588" spans="1:18" ht="25.5" hidden="1" x14ac:dyDescent="0.2">
      <c r="A588" s="2">
        <v>759</v>
      </c>
      <c r="B588" s="3" t="s">
        <v>225</v>
      </c>
      <c r="C588" s="3" t="s">
        <v>1546</v>
      </c>
      <c r="D588" s="3" t="s">
        <v>1589</v>
      </c>
      <c r="E588" s="3" t="s">
        <v>1590</v>
      </c>
      <c r="F588" s="3" t="s">
        <v>1591</v>
      </c>
      <c r="G588" s="2" t="s">
        <v>1550</v>
      </c>
      <c r="H588" s="3" t="s">
        <v>1551</v>
      </c>
      <c r="I588" s="2">
        <v>34</v>
      </c>
      <c r="J588" s="2">
        <v>34</v>
      </c>
      <c r="K588" s="3" t="s">
        <v>1581</v>
      </c>
      <c r="L588" s="3" t="s">
        <v>1582</v>
      </c>
      <c r="M588" s="2">
        <v>12827</v>
      </c>
      <c r="N588" s="3" t="s">
        <v>1550</v>
      </c>
      <c r="O588" s="4">
        <v>54789</v>
      </c>
      <c r="P588" s="3" t="s">
        <v>1550</v>
      </c>
      <c r="Q588" s="4">
        <v>19176</v>
      </c>
      <c r="R588" s="3" t="s">
        <v>1551</v>
      </c>
    </row>
    <row r="589" spans="1:18" ht="25.5" hidden="1" x14ac:dyDescent="0.2">
      <c r="A589" s="2">
        <v>759</v>
      </c>
      <c r="B589" s="3" t="s">
        <v>225</v>
      </c>
      <c r="C589" s="3" t="s">
        <v>1546</v>
      </c>
      <c r="D589" s="3" t="s">
        <v>1589</v>
      </c>
      <c r="E589" s="3" t="s">
        <v>1590</v>
      </c>
      <c r="F589" s="3" t="s">
        <v>1591</v>
      </c>
      <c r="G589" s="2" t="s">
        <v>1550</v>
      </c>
      <c r="H589" s="3" t="s">
        <v>1551</v>
      </c>
      <c r="I589" s="2">
        <v>61</v>
      </c>
      <c r="J589" s="2">
        <v>51</v>
      </c>
      <c r="K589" s="3" t="s">
        <v>1581</v>
      </c>
      <c r="L589" s="3" t="s">
        <v>1582</v>
      </c>
      <c r="M589" s="2">
        <v>12867</v>
      </c>
      <c r="N589" s="3" t="s">
        <v>1550</v>
      </c>
      <c r="O589" s="4">
        <v>54789</v>
      </c>
      <c r="P589" s="3" t="s">
        <v>1550</v>
      </c>
      <c r="Q589" s="4">
        <v>26846</v>
      </c>
      <c r="R589" s="3" t="s">
        <v>1551</v>
      </c>
    </row>
    <row r="590" spans="1:18" ht="25.5" hidden="1" x14ac:dyDescent="0.2">
      <c r="A590" s="2">
        <v>759</v>
      </c>
      <c r="B590" s="3" t="s">
        <v>225</v>
      </c>
      <c r="C590" s="3" t="s">
        <v>1546</v>
      </c>
      <c r="D590" s="3" t="s">
        <v>1589</v>
      </c>
      <c r="E590" s="3" t="s">
        <v>1590</v>
      </c>
      <c r="F590" s="3" t="s">
        <v>1591</v>
      </c>
      <c r="G590" s="2" t="s">
        <v>1550</v>
      </c>
      <c r="H590" s="3" t="s">
        <v>1551</v>
      </c>
      <c r="I590" s="2">
        <v>72</v>
      </c>
      <c r="J590" s="2">
        <v>72</v>
      </c>
      <c r="K590" s="3" t="s">
        <v>1581</v>
      </c>
      <c r="L590" s="3" t="s">
        <v>1582</v>
      </c>
      <c r="M590" s="2">
        <v>11323</v>
      </c>
      <c r="N590" s="3" t="s">
        <v>1550</v>
      </c>
      <c r="O590" s="4">
        <v>54789</v>
      </c>
      <c r="P590" s="3" t="s">
        <v>1550</v>
      </c>
      <c r="Q590" s="4">
        <v>19876</v>
      </c>
      <c r="R590" s="3" t="s">
        <v>1551</v>
      </c>
    </row>
    <row r="591" spans="1:18" ht="25.5" hidden="1" x14ac:dyDescent="0.2">
      <c r="A591" s="2">
        <v>763</v>
      </c>
      <c r="B591" s="3" t="s">
        <v>226</v>
      </c>
      <c r="C591" s="3" t="s">
        <v>1546</v>
      </c>
      <c r="D591" s="3" t="s">
        <v>1566</v>
      </c>
      <c r="E591" s="3" t="s">
        <v>226</v>
      </c>
      <c r="F591" s="3" t="s">
        <v>1567</v>
      </c>
      <c r="G591" s="2" t="s">
        <v>1550</v>
      </c>
      <c r="H591" s="3" t="s">
        <v>1551</v>
      </c>
      <c r="I591" s="2">
        <v>1</v>
      </c>
      <c r="J591" s="2">
        <v>1</v>
      </c>
      <c r="K591" s="3" t="s">
        <v>1599</v>
      </c>
      <c r="L591" s="3" t="s">
        <v>1600</v>
      </c>
      <c r="M591" s="2">
        <v>14000</v>
      </c>
      <c r="N591" s="3" t="s">
        <v>1550</v>
      </c>
      <c r="O591" s="4">
        <v>54789</v>
      </c>
      <c r="P591" s="3" t="s">
        <v>1550</v>
      </c>
      <c r="Q591" s="4">
        <v>14246</v>
      </c>
      <c r="R591" s="3" t="s">
        <v>1551</v>
      </c>
    </row>
    <row r="592" spans="1:18" ht="25.5" hidden="1" x14ac:dyDescent="0.2">
      <c r="A592" s="2">
        <v>763</v>
      </c>
      <c r="B592" s="3" t="s">
        <v>226</v>
      </c>
      <c r="C592" s="3" t="s">
        <v>1546</v>
      </c>
      <c r="D592" s="3" t="s">
        <v>1566</v>
      </c>
      <c r="E592" s="3" t="s">
        <v>226</v>
      </c>
      <c r="F592" s="3" t="s">
        <v>1567</v>
      </c>
      <c r="G592" s="2" t="s">
        <v>1550</v>
      </c>
      <c r="H592" s="3" t="s">
        <v>1551</v>
      </c>
      <c r="I592" s="2">
        <v>4</v>
      </c>
      <c r="J592" s="2">
        <v>4</v>
      </c>
      <c r="K592" s="3" t="s">
        <v>1581</v>
      </c>
      <c r="L592" s="3" t="s">
        <v>1582</v>
      </c>
      <c r="M592" s="2">
        <v>9000</v>
      </c>
      <c r="N592" s="3" t="s">
        <v>1550</v>
      </c>
      <c r="O592" s="4">
        <v>54789</v>
      </c>
      <c r="P592" s="3" t="s">
        <v>1550</v>
      </c>
      <c r="Q592" s="4">
        <v>25569</v>
      </c>
      <c r="R592" s="3" t="s">
        <v>1551</v>
      </c>
    </row>
    <row r="593" spans="1:18" ht="25.5" hidden="1" x14ac:dyDescent="0.2">
      <c r="A593" s="2">
        <v>763</v>
      </c>
      <c r="B593" s="3" t="s">
        <v>226</v>
      </c>
      <c r="C593" s="3" t="s">
        <v>1546</v>
      </c>
      <c r="D593" s="3" t="s">
        <v>1566</v>
      </c>
      <c r="E593" s="3" t="s">
        <v>226</v>
      </c>
      <c r="F593" s="3" t="s">
        <v>1567</v>
      </c>
      <c r="G593" s="2" t="s">
        <v>1550</v>
      </c>
      <c r="H593" s="3" t="s">
        <v>1551</v>
      </c>
      <c r="I593" s="2">
        <v>3</v>
      </c>
      <c r="J593" s="2">
        <v>3</v>
      </c>
      <c r="K593" s="3" t="s">
        <v>1581</v>
      </c>
      <c r="L593" s="3" t="s">
        <v>1582</v>
      </c>
      <c r="M593" s="2">
        <v>11000</v>
      </c>
      <c r="N593" s="3" t="s">
        <v>1550</v>
      </c>
      <c r="O593" s="4">
        <v>54789</v>
      </c>
      <c r="P593" s="3" t="s">
        <v>1550</v>
      </c>
      <c r="Q593" s="4">
        <v>22647</v>
      </c>
      <c r="R593" s="3" t="s">
        <v>1551</v>
      </c>
    </row>
    <row r="594" spans="1:18" ht="25.5" hidden="1" x14ac:dyDescent="0.2">
      <c r="A594" s="2">
        <v>763</v>
      </c>
      <c r="B594" s="3" t="s">
        <v>226</v>
      </c>
      <c r="C594" s="3" t="s">
        <v>1546</v>
      </c>
      <c r="D594" s="3" t="s">
        <v>1566</v>
      </c>
      <c r="E594" s="3" t="s">
        <v>226</v>
      </c>
      <c r="F594" s="3" t="s">
        <v>1567</v>
      </c>
      <c r="G594" s="2" t="s">
        <v>1550</v>
      </c>
      <c r="H594" s="3" t="s">
        <v>1551</v>
      </c>
      <c r="I594" s="2">
        <v>3</v>
      </c>
      <c r="J594" s="2">
        <v>3</v>
      </c>
      <c r="K594" s="3" t="s">
        <v>1581</v>
      </c>
      <c r="L594" s="3" t="s">
        <v>1582</v>
      </c>
      <c r="M594" s="2">
        <v>11000</v>
      </c>
      <c r="N594" s="3" t="s">
        <v>1550</v>
      </c>
      <c r="O594" s="4">
        <v>54789</v>
      </c>
      <c r="P594" s="3" t="s">
        <v>1550</v>
      </c>
      <c r="Q594" s="4">
        <v>22647</v>
      </c>
      <c r="R594" s="3" t="s">
        <v>1551</v>
      </c>
    </row>
    <row r="595" spans="1:18" ht="25.5" hidden="1" x14ac:dyDescent="0.2">
      <c r="A595" s="2">
        <v>763</v>
      </c>
      <c r="B595" s="3" t="s">
        <v>226</v>
      </c>
      <c r="C595" s="3" t="s">
        <v>1546</v>
      </c>
      <c r="D595" s="3" t="s">
        <v>1566</v>
      </c>
      <c r="E595" s="3" t="s">
        <v>226</v>
      </c>
      <c r="F595" s="3" t="s">
        <v>1567</v>
      </c>
      <c r="G595" s="2" t="s">
        <v>1550</v>
      </c>
      <c r="H595" s="3" t="s">
        <v>1551</v>
      </c>
      <c r="I595" s="2">
        <v>3</v>
      </c>
      <c r="J595" s="2">
        <v>3</v>
      </c>
      <c r="K595" s="3" t="s">
        <v>1581</v>
      </c>
      <c r="L595" s="3" t="s">
        <v>1582</v>
      </c>
      <c r="M595" s="2">
        <v>10500</v>
      </c>
      <c r="N595" s="3" t="s">
        <v>1550</v>
      </c>
      <c r="O595" s="4">
        <v>54789</v>
      </c>
      <c r="P595" s="3" t="s">
        <v>1550</v>
      </c>
      <c r="Q595" s="4">
        <v>21186</v>
      </c>
      <c r="R595" s="3" t="s">
        <v>1551</v>
      </c>
    </row>
    <row r="596" spans="1:18" ht="25.5" hidden="1" x14ac:dyDescent="0.2">
      <c r="A596" s="2">
        <v>763</v>
      </c>
      <c r="B596" s="3" t="s">
        <v>226</v>
      </c>
      <c r="C596" s="3" t="s">
        <v>1546</v>
      </c>
      <c r="D596" s="3" t="s">
        <v>1566</v>
      </c>
      <c r="E596" s="3" t="s">
        <v>226</v>
      </c>
      <c r="F596" s="3" t="s">
        <v>1567</v>
      </c>
      <c r="G596" s="2" t="s">
        <v>1550</v>
      </c>
      <c r="H596" s="3" t="s">
        <v>1551</v>
      </c>
      <c r="I596" s="2">
        <v>1</v>
      </c>
      <c r="J596" s="2">
        <v>1</v>
      </c>
      <c r="K596" s="3" t="s">
        <v>1581</v>
      </c>
      <c r="L596" s="3" t="s">
        <v>1582</v>
      </c>
      <c r="M596" s="2">
        <v>14000</v>
      </c>
      <c r="N596" s="3" t="s">
        <v>1550</v>
      </c>
      <c r="O596" s="4">
        <v>54789</v>
      </c>
      <c r="P596" s="3" t="s">
        <v>1550</v>
      </c>
      <c r="Q596" s="4">
        <v>15342</v>
      </c>
      <c r="R596" s="3" t="s">
        <v>1551</v>
      </c>
    </row>
    <row r="597" spans="1:18" ht="25.5" hidden="1" x14ac:dyDescent="0.2">
      <c r="A597" s="2">
        <v>763</v>
      </c>
      <c r="B597" s="3" t="s">
        <v>226</v>
      </c>
      <c r="C597" s="3" t="s">
        <v>1546</v>
      </c>
      <c r="D597" s="3" t="s">
        <v>1566</v>
      </c>
      <c r="E597" s="3" t="s">
        <v>226</v>
      </c>
      <c r="F597" s="3" t="s">
        <v>1567</v>
      </c>
      <c r="G597" s="2" t="s">
        <v>1550</v>
      </c>
      <c r="H597" s="3" t="s">
        <v>1551</v>
      </c>
      <c r="I597" s="2">
        <v>0.4</v>
      </c>
      <c r="J597" s="2">
        <v>0.4</v>
      </c>
      <c r="K597" s="3" t="s">
        <v>1599</v>
      </c>
      <c r="L597" s="3" t="s">
        <v>1600</v>
      </c>
      <c r="M597" s="2">
        <v>11000</v>
      </c>
      <c r="N597" s="3" t="s">
        <v>1550</v>
      </c>
      <c r="O597" s="4">
        <v>54789</v>
      </c>
      <c r="P597" s="3" t="s">
        <v>1550</v>
      </c>
      <c r="Q597" s="4">
        <v>14246</v>
      </c>
      <c r="R597" s="3" t="s">
        <v>1551</v>
      </c>
    </row>
    <row r="598" spans="1:18" ht="25.5" hidden="1" x14ac:dyDescent="0.2">
      <c r="A598" s="2">
        <v>765</v>
      </c>
      <c r="B598" s="3" t="s">
        <v>227</v>
      </c>
      <c r="C598" s="3" t="s">
        <v>1546</v>
      </c>
      <c r="D598" s="3" t="s">
        <v>1555</v>
      </c>
      <c r="E598" s="3" t="s">
        <v>228</v>
      </c>
      <c r="F598" s="3" t="s">
        <v>1603</v>
      </c>
      <c r="G598" s="2" t="s">
        <v>1550</v>
      </c>
      <c r="H598" s="3" t="s">
        <v>1551</v>
      </c>
      <c r="I598" s="2">
        <v>1</v>
      </c>
      <c r="J598" s="2">
        <v>1</v>
      </c>
      <c r="K598" s="3" t="s">
        <v>1552</v>
      </c>
      <c r="L598" s="3" t="s">
        <v>1553</v>
      </c>
      <c r="M598" s="2">
        <v>0</v>
      </c>
      <c r="N598" s="3" t="s">
        <v>1550</v>
      </c>
      <c r="O598" s="4">
        <v>54789</v>
      </c>
      <c r="P598" s="3" t="s">
        <v>1550</v>
      </c>
      <c r="Q598" s="4">
        <v>32143</v>
      </c>
      <c r="R598" s="3" t="s">
        <v>1551</v>
      </c>
    </row>
    <row r="599" spans="1:18" ht="38.25" hidden="1" x14ac:dyDescent="0.2">
      <c r="A599" s="2">
        <v>766</v>
      </c>
      <c r="B599" s="3" t="s">
        <v>229</v>
      </c>
      <c r="C599" s="3" t="s">
        <v>1546</v>
      </c>
      <c r="D599" s="3" t="s">
        <v>1555</v>
      </c>
      <c r="E599" s="3" t="s">
        <v>1634</v>
      </c>
      <c r="F599" s="3" t="s">
        <v>1557</v>
      </c>
      <c r="G599" s="2" t="s">
        <v>1550</v>
      </c>
      <c r="H599" s="3" t="s">
        <v>1551</v>
      </c>
      <c r="I599" s="2">
        <v>3</v>
      </c>
      <c r="J599" s="2">
        <v>3</v>
      </c>
      <c r="K599" s="3" t="s">
        <v>1552</v>
      </c>
      <c r="L599" s="3" t="s">
        <v>1553</v>
      </c>
      <c r="M599" s="2">
        <v>0</v>
      </c>
      <c r="N599" s="3" t="s">
        <v>1550</v>
      </c>
      <c r="O599" s="4">
        <v>54789</v>
      </c>
      <c r="P599" s="3" t="s">
        <v>1550</v>
      </c>
      <c r="Q599" s="4">
        <v>32143</v>
      </c>
      <c r="R599" s="3" t="s">
        <v>1551</v>
      </c>
    </row>
    <row r="600" spans="1:18" ht="25.5" hidden="1" x14ac:dyDescent="0.2">
      <c r="A600" s="2">
        <v>768</v>
      </c>
      <c r="B600" s="3" t="s">
        <v>230</v>
      </c>
      <c r="C600" s="3" t="s">
        <v>1546</v>
      </c>
      <c r="D600" s="3" t="s">
        <v>1547</v>
      </c>
      <c r="E600" s="3" t="s">
        <v>231</v>
      </c>
      <c r="F600" s="3" t="s">
        <v>1549</v>
      </c>
      <c r="G600" s="2" t="s">
        <v>1550</v>
      </c>
      <c r="H600" s="3" t="s">
        <v>1551</v>
      </c>
      <c r="I600" s="2">
        <v>30</v>
      </c>
      <c r="J600" s="2">
        <v>30</v>
      </c>
      <c r="K600" s="3" t="s">
        <v>1552</v>
      </c>
      <c r="L600" s="3" t="s">
        <v>1553</v>
      </c>
      <c r="M600" s="2">
        <v>0</v>
      </c>
      <c r="N600" s="3" t="s">
        <v>1550</v>
      </c>
      <c r="O600" s="4">
        <v>54789</v>
      </c>
      <c r="P600" s="3" t="s">
        <v>1550</v>
      </c>
      <c r="Q600" s="4" t="s">
        <v>1550</v>
      </c>
      <c r="R600" s="3" t="s">
        <v>1551</v>
      </c>
    </row>
    <row r="601" spans="1:18" ht="25.5" hidden="1" x14ac:dyDescent="0.2">
      <c r="A601" s="2">
        <v>771</v>
      </c>
      <c r="B601" s="3" t="s">
        <v>232</v>
      </c>
      <c r="C601" s="3" t="s">
        <v>1546</v>
      </c>
      <c r="D601" s="3" t="s">
        <v>1555</v>
      </c>
      <c r="E601" s="3" t="s">
        <v>1548</v>
      </c>
      <c r="F601" s="3" t="s">
        <v>1585</v>
      </c>
      <c r="G601" s="2" t="s">
        <v>1550</v>
      </c>
      <c r="H601" s="3" t="s">
        <v>1551</v>
      </c>
      <c r="I601" s="2">
        <v>3</v>
      </c>
      <c r="J601" s="2">
        <v>3</v>
      </c>
      <c r="K601" s="3" t="s">
        <v>1599</v>
      </c>
      <c r="L601" s="3" t="s">
        <v>1600</v>
      </c>
      <c r="M601" s="2">
        <v>10000</v>
      </c>
      <c r="N601" s="3" t="s">
        <v>1550</v>
      </c>
      <c r="O601" s="4">
        <v>54789</v>
      </c>
      <c r="P601" s="3" t="s">
        <v>1550</v>
      </c>
      <c r="Q601" s="4">
        <v>24716</v>
      </c>
      <c r="R601" s="3" t="s">
        <v>1551</v>
      </c>
    </row>
    <row r="602" spans="1:18" ht="25.5" hidden="1" x14ac:dyDescent="0.2">
      <c r="A602" s="2">
        <v>777</v>
      </c>
      <c r="B602" s="3" t="s">
        <v>233</v>
      </c>
      <c r="C602" s="3" t="s">
        <v>1546</v>
      </c>
      <c r="D602" s="3" t="s">
        <v>1566</v>
      </c>
      <c r="E602" s="3" t="s">
        <v>233</v>
      </c>
      <c r="F602" s="3" t="s">
        <v>1567</v>
      </c>
      <c r="G602" s="2" t="s">
        <v>1550</v>
      </c>
      <c r="H602" s="3" t="s">
        <v>1551</v>
      </c>
      <c r="I602" s="2">
        <v>1</v>
      </c>
      <c r="J602" s="2">
        <v>1</v>
      </c>
      <c r="K602" s="3" t="s">
        <v>1599</v>
      </c>
      <c r="L602" s="3" t="s">
        <v>1600</v>
      </c>
      <c r="M602" s="2">
        <v>12700</v>
      </c>
      <c r="N602" s="3" t="s">
        <v>1550</v>
      </c>
      <c r="O602" s="4">
        <v>54789</v>
      </c>
      <c r="P602" s="3" t="s">
        <v>1550</v>
      </c>
      <c r="Q602" s="4">
        <v>16803</v>
      </c>
      <c r="R602" s="3" t="s">
        <v>1551</v>
      </c>
    </row>
    <row r="603" spans="1:18" ht="25.5" hidden="1" x14ac:dyDescent="0.2">
      <c r="A603" s="2">
        <v>777</v>
      </c>
      <c r="B603" s="3" t="s">
        <v>233</v>
      </c>
      <c r="C603" s="3" t="s">
        <v>1546</v>
      </c>
      <c r="D603" s="3" t="s">
        <v>1566</v>
      </c>
      <c r="E603" s="3" t="s">
        <v>233</v>
      </c>
      <c r="F603" s="3" t="s">
        <v>1567</v>
      </c>
      <c r="G603" s="2" t="s">
        <v>1550</v>
      </c>
      <c r="H603" s="3" t="s">
        <v>1551</v>
      </c>
      <c r="I603" s="2">
        <v>28</v>
      </c>
      <c r="J603" s="2">
        <v>28</v>
      </c>
      <c r="K603" s="3" t="s">
        <v>1581</v>
      </c>
      <c r="L603" s="3" t="s">
        <v>1582</v>
      </c>
      <c r="M603" s="2">
        <v>12465</v>
      </c>
      <c r="N603" s="3" t="s">
        <v>1550</v>
      </c>
      <c r="O603" s="4">
        <v>54789</v>
      </c>
      <c r="P603" s="3" t="s">
        <v>1550</v>
      </c>
      <c r="Q603" s="4">
        <v>26299</v>
      </c>
      <c r="R603" s="3" t="s">
        <v>1551</v>
      </c>
    </row>
    <row r="604" spans="1:18" ht="25.5" hidden="1" x14ac:dyDescent="0.2">
      <c r="A604" s="2">
        <v>777</v>
      </c>
      <c r="B604" s="3" t="s">
        <v>233</v>
      </c>
      <c r="C604" s="3" t="s">
        <v>1546</v>
      </c>
      <c r="D604" s="3" t="s">
        <v>1566</v>
      </c>
      <c r="E604" s="3" t="s">
        <v>233</v>
      </c>
      <c r="F604" s="3" t="s">
        <v>1567</v>
      </c>
      <c r="G604" s="2" t="s">
        <v>1550</v>
      </c>
      <c r="H604" s="3" t="s">
        <v>1551</v>
      </c>
      <c r="I604" s="2">
        <v>1</v>
      </c>
      <c r="J604" s="2">
        <v>1</v>
      </c>
      <c r="K604" s="3" t="s">
        <v>1599</v>
      </c>
      <c r="L604" s="3" t="s">
        <v>1600</v>
      </c>
      <c r="M604" s="2">
        <v>12700</v>
      </c>
      <c r="N604" s="3" t="s">
        <v>1550</v>
      </c>
      <c r="O604" s="4">
        <v>54789</v>
      </c>
      <c r="P604" s="3" t="s">
        <v>1550</v>
      </c>
      <c r="Q604" s="4">
        <v>17899</v>
      </c>
      <c r="R604" s="3" t="s">
        <v>1551</v>
      </c>
    </row>
    <row r="605" spans="1:18" ht="25.5" hidden="1" x14ac:dyDescent="0.2">
      <c r="A605" s="2">
        <v>778</v>
      </c>
      <c r="B605" s="3" t="s">
        <v>234</v>
      </c>
      <c r="C605" s="3" t="s">
        <v>1546</v>
      </c>
      <c r="D605" s="3" t="s">
        <v>1555</v>
      </c>
      <c r="E605" s="3" t="s">
        <v>1548</v>
      </c>
      <c r="F605" s="3" t="s">
        <v>1629</v>
      </c>
      <c r="G605" s="2" t="s">
        <v>1550</v>
      </c>
      <c r="H605" s="3" t="s">
        <v>1551</v>
      </c>
      <c r="I605" s="2">
        <v>1.6</v>
      </c>
      <c r="J605" s="2">
        <v>1.6</v>
      </c>
      <c r="K605" s="3" t="s">
        <v>1552</v>
      </c>
      <c r="L605" s="3" t="s">
        <v>1837</v>
      </c>
      <c r="M605" s="2">
        <v>0</v>
      </c>
      <c r="N605" s="3" t="s">
        <v>1550</v>
      </c>
      <c r="O605" s="4">
        <v>54789</v>
      </c>
      <c r="P605" s="3" t="s">
        <v>1550</v>
      </c>
      <c r="Q605" s="4">
        <v>35674</v>
      </c>
      <c r="R605" s="3" t="s">
        <v>1551</v>
      </c>
    </row>
    <row r="606" spans="1:18" ht="25.5" hidden="1" x14ac:dyDescent="0.2">
      <c r="A606" s="2">
        <v>779</v>
      </c>
      <c r="B606" s="3" t="s">
        <v>235</v>
      </c>
      <c r="C606" s="3" t="s">
        <v>1546</v>
      </c>
      <c r="D606" s="3" t="s">
        <v>1566</v>
      </c>
      <c r="E606" s="3" t="s">
        <v>236</v>
      </c>
      <c r="F606" s="3" t="s">
        <v>1585</v>
      </c>
      <c r="G606" s="2" t="s">
        <v>1550</v>
      </c>
      <c r="H606" s="3" t="s">
        <v>1551</v>
      </c>
      <c r="I606" s="2">
        <v>550.01</v>
      </c>
      <c r="J606" s="2">
        <v>550.01</v>
      </c>
      <c r="K606" s="3" t="s">
        <v>1577</v>
      </c>
      <c r="L606" s="3" t="s">
        <v>1639</v>
      </c>
      <c r="M606" s="2">
        <v>10436</v>
      </c>
      <c r="N606" s="3" t="s">
        <v>1550</v>
      </c>
      <c r="O606" s="4">
        <v>54789</v>
      </c>
      <c r="P606" s="3" t="s">
        <v>1550</v>
      </c>
      <c r="Q606" s="4">
        <v>29768</v>
      </c>
      <c r="R606" s="3" t="s">
        <v>1551</v>
      </c>
    </row>
    <row r="607" spans="1:18" ht="25.5" hidden="1" x14ac:dyDescent="0.2">
      <c r="A607" s="2">
        <v>779</v>
      </c>
      <c r="B607" s="3" t="s">
        <v>235</v>
      </c>
      <c r="C607" s="3" t="s">
        <v>1546</v>
      </c>
      <c r="D607" s="3" t="s">
        <v>1566</v>
      </c>
      <c r="E607" s="3" t="s">
        <v>236</v>
      </c>
      <c r="F607" s="3" t="s">
        <v>1585</v>
      </c>
      <c r="G607" s="2" t="s">
        <v>1550</v>
      </c>
      <c r="H607" s="3" t="s">
        <v>1551</v>
      </c>
      <c r="I607" s="2">
        <v>550.01</v>
      </c>
      <c r="J607" s="2">
        <v>550.01</v>
      </c>
      <c r="K607" s="3" t="s">
        <v>1577</v>
      </c>
      <c r="L607" s="3" t="s">
        <v>1639</v>
      </c>
      <c r="M607" s="2">
        <v>10414</v>
      </c>
      <c r="N607" s="3" t="s">
        <v>1550</v>
      </c>
      <c r="O607" s="4">
        <v>54789</v>
      </c>
      <c r="P607" s="3" t="s">
        <v>1550</v>
      </c>
      <c r="Q607" s="4">
        <v>30256</v>
      </c>
      <c r="R607" s="3" t="s">
        <v>1551</v>
      </c>
    </row>
    <row r="608" spans="1:18" ht="25.5" hidden="1" x14ac:dyDescent="0.2">
      <c r="A608" s="2">
        <v>780</v>
      </c>
      <c r="B608" s="3" t="s">
        <v>237</v>
      </c>
      <c r="C608" s="3" t="s">
        <v>1546</v>
      </c>
      <c r="D608" s="3" t="s">
        <v>1566</v>
      </c>
      <c r="E608" s="3" t="s">
        <v>237</v>
      </c>
      <c r="F608" s="3" t="s">
        <v>1567</v>
      </c>
      <c r="G608" s="2" t="s">
        <v>1550</v>
      </c>
      <c r="H608" s="3" t="s">
        <v>1551</v>
      </c>
      <c r="I608" s="2">
        <v>1</v>
      </c>
      <c r="J608" s="2">
        <v>1</v>
      </c>
      <c r="K608" s="3" t="s">
        <v>1581</v>
      </c>
      <c r="L608" s="3" t="s">
        <v>1582</v>
      </c>
      <c r="M608" s="2">
        <v>15610</v>
      </c>
      <c r="N608" s="3" t="s">
        <v>1550</v>
      </c>
      <c r="O608" s="4">
        <v>54789</v>
      </c>
      <c r="P608" s="3" t="s">
        <v>1550</v>
      </c>
      <c r="Q608" s="4">
        <v>18629</v>
      </c>
      <c r="R608" s="3" t="s">
        <v>1551</v>
      </c>
    </row>
    <row r="609" spans="1:18" ht="25.5" hidden="1" x14ac:dyDescent="0.2">
      <c r="A609" s="2">
        <v>780</v>
      </c>
      <c r="B609" s="3" t="s">
        <v>237</v>
      </c>
      <c r="C609" s="3" t="s">
        <v>1546</v>
      </c>
      <c r="D609" s="3" t="s">
        <v>1566</v>
      </c>
      <c r="E609" s="3" t="s">
        <v>237</v>
      </c>
      <c r="F609" s="3" t="s">
        <v>1567</v>
      </c>
      <c r="G609" s="2" t="s">
        <v>1550</v>
      </c>
      <c r="H609" s="3" t="s">
        <v>1551</v>
      </c>
      <c r="I609" s="2">
        <v>3</v>
      </c>
      <c r="J609" s="2">
        <v>3</v>
      </c>
      <c r="K609" s="3" t="s">
        <v>1581</v>
      </c>
      <c r="L609" s="3" t="s">
        <v>1582</v>
      </c>
      <c r="M609" s="2">
        <v>12085</v>
      </c>
      <c r="N609" s="3" t="s">
        <v>1550</v>
      </c>
      <c r="O609" s="4">
        <v>54789</v>
      </c>
      <c r="P609" s="3" t="s">
        <v>1550</v>
      </c>
      <c r="Q609" s="4">
        <v>24532</v>
      </c>
      <c r="R609" s="3" t="s">
        <v>1551</v>
      </c>
    </row>
    <row r="610" spans="1:18" ht="25.5" hidden="1" x14ac:dyDescent="0.2">
      <c r="A610" s="2">
        <v>780</v>
      </c>
      <c r="B610" s="3" t="s">
        <v>237</v>
      </c>
      <c r="C610" s="3" t="s">
        <v>1546</v>
      </c>
      <c r="D610" s="3" t="s">
        <v>1566</v>
      </c>
      <c r="E610" s="3" t="s">
        <v>237</v>
      </c>
      <c r="F610" s="3" t="s">
        <v>1567</v>
      </c>
      <c r="G610" s="2" t="s">
        <v>1550</v>
      </c>
      <c r="H610" s="3" t="s">
        <v>1551</v>
      </c>
      <c r="I610" s="2">
        <v>0.22</v>
      </c>
      <c r="J610" s="2">
        <v>0.22</v>
      </c>
      <c r="K610" s="3" t="s">
        <v>1599</v>
      </c>
      <c r="L610" s="3" t="s">
        <v>1600</v>
      </c>
      <c r="M610" s="2">
        <v>22750</v>
      </c>
      <c r="N610" s="3" t="s">
        <v>1550</v>
      </c>
      <c r="O610" s="4">
        <v>54789</v>
      </c>
      <c r="P610" s="3" t="s">
        <v>1550</v>
      </c>
      <c r="Q610" s="4">
        <v>14977</v>
      </c>
      <c r="R610" s="3" t="s">
        <v>1551</v>
      </c>
    </row>
    <row r="611" spans="1:18" ht="25.5" hidden="1" x14ac:dyDescent="0.2">
      <c r="A611" s="2">
        <v>780</v>
      </c>
      <c r="B611" s="3" t="s">
        <v>237</v>
      </c>
      <c r="C611" s="3" t="s">
        <v>1546</v>
      </c>
      <c r="D611" s="3" t="s">
        <v>1566</v>
      </c>
      <c r="E611" s="3" t="s">
        <v>237</v>
      </c>
      <c r="F611" s="3" t="s">
        <v>1567</v>
      </c>
      <c r="G611" s="2" t="s">
        <v>1550</v>
      </c>
      <c r="H611" s="3" t="s">
        <v>1551</v>
      </c>
      <c r="I611" s="2">
        <v>0.26</v>
      </c>
      <c r="J611" s="2">
        <v>0.26</v>
      </c>
      <c r="K611" s="3" t="s">
        <v>1599</v>
      </c>
      <c r="L611" s="3" t="s">
        <v>1600</v>
      </c>
      <c r="M611" s="2">
        <v>28875</v>
      </c>
      <c r="N611" s="3" t="s">
        <v>1550</v>
      </c>
      <c r="O611" s="4">
        <v>54789</v>
      </c>
      <c r="P611" s="3" t="s">
        <v>1550</v>
      </c>
      <c r="Q611" s="4">
        <v>14977</v>
      </c>
      <c r="R611" s="3" t="s">
        <v>1551</v>
      </c>
    </row>
    <row r="612" spans="1:18" ht="25.5" hidden="1" x14ac:dyDescent="0.2">
      <c r="A612" s="2">
        <v>780</v>
      </c>
      <c r="B612" s="3" t="s">
        <v>237</v>
      </c>
      <c r="C612" s="3" t="s">
        <v>1546</v>
      </c>
      <c r="D612" s="3" t="s">
        <v>1566</v>
      </c>
      <c r="E612" s="3" t="s">
        <v>237</v>
      </c>
      <c r="F612" s="3" t="s">
        <v>1567</v>
      </c>
      <c r="G612" s="2" t="s">
        <v>1550</v>
      </c>
      <c r="H612" s="3" t="s">
        <v>1551</v>
      </c>
      <c r="I612" s="2">
        <v>0.3</v>
      </c>
      <c r="J612" s="2">
        <v>0.3</v>
      </c>
      <c r="K612" s="3" t="s">
        <v>1581</v>
      </c>
      <c r="L612" s="3" t="s">
        <v>1582</v>
      </c>
      <c r="M612" s="2">
        <v>13733</v>
      </c>
      <c r="N612" s="3" t="s">
        <v>1550</v>
      </c>
      <c r="O612" s="4">
        <v>54789</v>
      </c>
      <c r="P612" s="3" t="s">
        <v>1550</v>
      </c>
      <c r="Q612" s="4">
        <v>18629</v>
      </c>
      <c r="R612" s="3" t="s">
        <v>1551</v>
      </c>
    </row>
    <row r="613" spans="1:18" ht="25.5" hidden="1" x14ac:dyDescent="0.2">
      <c r="A613" s="2">
        <v>781</v>
      </c>
      <c r="B613" s="3" t="s">
        <v>142</v>
      </c>
      <c r="C613" s="3" t="s">
        <v>1546</v>
      </c>
      <c r="D613" s="3" t="s">
        <v>1589</v>
      </c>
      <c r="E613" s="3" t="s">
        <v>1548</v>
      </c>
      <c r="F613" s="3" t="s">
        <v>1635</v>
      </c>
      <c r="G613" s="2" t="s">
        <v>1550</v>
      </c>
      <c r="H613" s="3" t="s">
        <v>1551</v>
      </c>
      <c r="I613" s="2">
        <v>20</v>
      </c>
      <c r="J613" s="2">
        <v>20</v>
      </c>
      <c r="K613" s="3" t="s">
        <v>1599</v>
      </c>
      <c r="L613" s="3" t="s">
        <v>1600</v>
      </c>
      <c r="M613" s="2">
        <v>15752</v>
      </c>
      <c r="N613" s="3" t="s">
        <v>1550</v>
      </c>
      <c r="O613" s="4">
        <v>54789</v>
      </c>
      <c r="P613" s="3" t="s">
        <v>1550</v>
      </c>
      <c r="Q613" s="4">
        <v>26665</v>
      </c>
      <c r="R613" s="3" t="s">
        <v>1551</v>
      </c>
    </row>
    <row r="614" spans="1:18" ht="38.25" hidden="1" x14ac:dyDescent="0.2">
      <c r="A614" s="2">
        <v>782</v>
      </c>
      <c r="B614" s="3" t="s">
        <v>238</v>
      </c>
      <c r="C614" s="3" t="s">
        <v>1546</v>
      </c>
      <c r="D614" s="3" t="s">
        <v>1589</v>
      </c>
      <c r="E614" s="3" t="s">
        <v>239</v>
      </c>
      <c r="F614" s="3" t="s">
        <v>1666</v>
      </c>
      <c r="G614" s="2" t="s">
        <v>1550</v>
      </c>
      <c r="H614" s="3" t="s">
        <v>1551</v>
      </c>
      <c r="I614" s="2">
        <v>45</v>
      </c>
      <c r="J614" s="2">
        <v>45</v>
      </c>
      <c r="K614" s="3" t="s">
        <v>1581</v>
      </c>
      <c r="L614" s="3" t="s">
        <v>1582</v>
      </c>
      <c r="M614" s="2">
        <v>0</v>
      </c>
      <c r="N614" s="3" t="s">
        <v>1550</v>
      </c>
      <c r="O614" s="4">
        <v>54789</v>
      </c>
      <c r="P614" s="3" t="s">
        <v>1550</v>
      </c>
      <c r="Q614" s="4">
        <v>34486</v>
      </c>
      <c r="R614" s="3" t="s">
        <v>1551</v>
      </c>
    </row>
    <row r="615" spans="1:18" ht="25.5" hidden="1" x14ac:dyDescent="0.2">
      <c r="A615" s="2">
        <v>784</v>
      </c>
      <c r="B615" s="3" t="s">
        <v>240</v>
      </c>
      <c r="C615" s="3" t="s">
        <v>1546</v>
      </c>
      <c r="D615" s="3" t="s">
        <v>1555</v>
      </c>
      <c r="E615" s="3" t="s">
        <v>241</v>
      </c>
      <c r="F615" s="3" t="s">
        <v>1616</v>
      </c>
      <c r="G615" s="2" t="s">
        <v>1550</v>
      </c>
      <c r="H615" s="3" t="s">
        <v>1551</v>
      </c>
      <c r="I615" s="2">
        <v>0.15</v>
      </c>
      <c r="J615" s="2">
        <v>0.15</v>
      </c>
      <c r="K615" s="3" t="s">
        <v>1581</v>
      </c>
      <c r="L615" s="3" t="s">
        <v>1625</v>
      </c>
      <c r="M615" s="2">
        <v>0</v>
      </c>
      <c r="N615" s="3" t="s">
        <v>1550</v>
      </c>
      <c r="O615" s="4">
        <v>54789</v>
      </c>
      <c r="P615" s="3" t="s">
        <v>1550</v>
      </c>
      <c r="Q615" s="4">
        <v>32143</v>
      </c>
      <c r="R615" s="3" t="s">
        <v>1551</v>
      </c>
    </row>
    <row r="616" spans="1:18" ht="25.5" hidden="1" x14ac:dyDescent="0.2">
      <c r="A616" s="2">
        <v>785</v>
      </c>
      <c r="B616" s="3" t="s">
        <v>242</v>
      </c>
      <c r="C616" s="3" t="s">
        <v>1546</v>
      </c>
      <c r="D616" s="3" t="s">
        <v>1559</v>
      </c>
      <c r="E616" s="3" t="s">
        <v>1548</v>
      </c>
      <c r="F616" s="3" t="s">
        <v>1549</v>
      </c>
      <c r="G616" s="2" t="s">
        <v>1550</v>
      </c>
      <c r="H616" s="3" t="s">
        <v>1551</v>
      </c>
      <c r="I616" s="2">
        <v>8</v>
      </c>
      <c r="J616" s="2">
        <v>8</v>
      </c>
      <c r="K616" s="3" t="s">
        <v>1581</v>
      </c>
      <c r="L616" s="3" t="s">
        <v>1582</v>
      </c>
      <c r="M616" s="2">
        <v>14158</v>
      </c>
      <c r="N616" s="3" t="s">
        <v>1550</v>
      </c>
      <c r="O616" s="4">
        <v>54789</v>
      </c>
      <c r="P616" s="3" t="s">
        <v>1550</v>
      </c>
      <c r="Q616" s="4" t="s">
        <v>1550</v>
      </c>
      <c r="R616" s="3" t="s">
        <v>1551</v>
      </c>
    </row>
    <row r="617" spans="1:18" ht="25.5" hidden="1" x14ac:dyDescent="0.2">
      <c r="A617" s="2">
        <v>787</v>
      </c>
      <c r="B617" s="3" t="s">
        <v>243</v>
      </c>
      <c r="C617" s="3" t="s">
        <v>1546</v>
      </c>
      <c r="D617" s="3" t="s">
        <v>1589</v>
      </c>
      <c r="E617" s="3" t="s">
        <v>1877</v>
      </c>
      <c r="F617" s="3" t="s">
        <v>1666</v>
      </c>
      <c r="G617" s="2" t="s">
        <v>1550</v>
      </c>
      <c r="H617" s="3" t="s">
        <v>1551</v>
      </c>
      <c r="I617" s="2">
        <v>5</v>
      </c>
      <c r="J617" s="2">
        <v>5</v>
      </c>
      <c r="K617" s="3" t="s">
        <v>1552</v>
      </c>
      <c r="L617" s="3" t="s">
        <v>1553</v>
      </c>
      <c r="M617" s="2">
        <v>0</v>
      </c>
      <c r="N617" s="3" t="s">
        <v>1550</v>
      </c>
      <c r="O617" s="4">
        <v>54789</v>
      </c>
      <c r="P617" s="3" t="s">
        <v>1550</v>
      </c>
      <c r="Q617" s="4">
        <v>35796</v>
      </c>
      <c r="R617" s="3" t="s">
        <v>1551</v>
      </c>
    </row>
    <row r="618" spans="1:18" ht="38.25" hidden="1" x14ac:dyDescent="0.2">
      <c r="A618" s="2">
        <v>789</v>
      </c>
      <c r="B618" s="3" t="s">
        <v>244</v>
      </c>
      <c r="C618" s="3" t="s">
        <v>1546</v>
      </c>
      <c r="D618" s="3" t="s">
        <v>1555</v>
      </c>
      <c r="E618" s="3" t="s">
        <v>245</v>
      </c>
      <c r="F618" s="3" t="s">
        <v>1557</v>
      </c>
      <c r="G618" s="2" t="s">
        <v>1550</v>
      </c>
      <c r="H618" s="3" t="s">
        <v>1551</v>
      </c>
      <c r="I618" s="2">
        <v>16.95</v>
      </c>
      <c r="J618" s="2">
        <v>16.95</v>
      </c>
      <c r="K618" s="3" t="s">
        <v>1552</v>
      </c>
      <c r="L618" s="3" t="s">
        <v>1553</v>
      </c>
      <c r="M618" s="2">
        <v>0</v>
      </c>
      <c r="N618" s="3" t="s">
        <v>1550</v>
      </c>
      <c r="O618" s="4">
        <v>54789</v>
      </c>
      <c r="P618" s="3" t="s">
        <v>1550</v>
      </c>
      <c r="Q618" s="4">
        <v>32143</v>
      </c>
      <c r="R618" s="3" t="s">
        <v>1551</v>
      </c>
    </row>
    <row r="619" spans="1:18" ht="25.5" hidden="1" x14ac:dyDescent="0.2">
      <c r="A619" s="2">
        <v>792</v>
      </c>
      <c r="B619" s="3" t="s">
        <v>246</v>
      </c>
      <c r="C619" s="3" t="s">
        <v>1546</v>
      </c>
      <c r="D619" s="3" t="s">
        <v>1559</v>
      </c>
      <c r="E619" s="3" t="s">
        <v>1748</v>
      </c>
      <c r="F619" s="3" t="s">
        <v>1549</v>
      </c>
      <c r="G619" s="2" t="s">
        <v>1550</v>
      </c>
      <c r="H619" s="3" t="s">
        <v>1551</v>
      </c>
      <c r="I619" s="2">
        <v>2.8</v>
      </c>
      <c r="J619" s="2">
        <v>2.8</v>
      </c>
      <c r="K619" s="3" t="s">
        <v>1552</v>
      </c>
      <c r="L619" s="3" t="s">
        <v>1553</v>
      </c>
      <c r="M619" s="2">
        <v>0</v>
      </c>
      <c r="N619" s="3" t="s">
        <v>1550</v>
      </c>
      <c r="O619" s="4">
        <v>54789</v>
      </c>
      <c r="P619" s="3" t="s">
        <v>1550</v>
      </c>
      <c r="Q619" s="4" t="s">
        <v>1550</v>
      </c>
      <c r="R619" s="3" t="s">
        <v>1551</v>
      </c>
    </row>
    <row r="620" spans="1:18" ht="25.5" hidden="1" x14ac:dyDescent="0.2">
      <c r="A620" s="2">
        <v>803</v>
      </c>
      <c r="B620" s="3" t="s">
        <v>247</v>
      </c>
      <c r="C620" s="3" t="s">
        <v>1546</v>
      </c>
      <c r="D620" s="3" t="s">
        <v>1547</v>
      </c>
      <c r="E620" s="3" t="s">
        <v>248</v>
      </c>
      <c r="F620" s="3" t="s">
        <v>1549</v>
      </c>
      <c r="G620" s="2" t="s">
        <v>1550</v>
      </c>
      <c r="H620" s="3" t="s">
        <v>1551</v>
      </c>
      <c r="I620" s="2">
        <v>7.5</v>
      </c>
      <c r="J620" s="2">
        <v>7.5</v>
      </c>
      <c r="K620" s="3" t="s">
        <v>1552</v>
      </c>
      <c r="L620" s="3" t="s">
        <v>1553</v>
      </c>
      <c r="M620" s="2">
        <v>0</v>
      </c>
      <c r="N620" s="3" t="s">
        <v>1550</v>
      </c>
      <c r="O620" s="4">
        <v>54789</v>
      </c>
      <c r="P620" s="3" t="s">
        <v>1550</v>
      </c>
      <c r="Q620" s="4" t="s">
        <v>1550</v>
      </c>
      <c r="R620" s="3" t="s">
        <v>1551</v>
      </c>
    </row>
    <row r="621" spans="1:18" ht="25.5" hidden="1" x14ac:dyDescent="0.2">
      <c r="A621" s="2">
        <v>805</v>
      </c>
      <c r="B621" s="3" t="s">
        <v>249</v>
      </c>
      <c r="C621" s="3" t="s">
        <v>1546</v>
      </c>
      <c r="D621" s="3" t="s">
        <v>1559</v>
      </c>
      <c r="E621" s="3" t="s">
        <v>137</v>
      </c>
      <c r="F621" s="3" t="s">
        <v>1549</v>
      </c>
      <c r="G621" s="2" t="s">
        <v>1550</v>
      </c>
      <c r="H621" s="3" t="s">
        <v>1551</v>
      </c>
      <c r="I621" s="2">
        <v>31</v>
      </c>
      <c r="J621" s="2">
        <v>31</v>
      </c>
      <c r="K621" s="3" t="s">
        <v>1552</v>
      </c>
      <c r="L621" s="3" t="s">
        <v>250</v>
      </c>
      <c r="M621" s="2">
        <v>0</v>
      </c>
      <c r="N621" s="3" t="s">
        <v>1550</v>
      </c>
      <c r="O621" s="4">
        <v>54789</v>
      </c>
      <c r="P621" s="3" t="s">
        <v>1550</v>
      </c>
      <c r="Q621" s="4" t="s">
        <v>1550</v>
      </c>
      <c r="R621" s="3" t="s">
        <v>1551</v>
      </c>
    </row>
    <row r="622" spans="1:18" ht="25.5" hidden="1" x14ac:dyDescent="0.2">
      <c r="A622" s="2">
        <v>810</v>
      </c>
      <c r="B622" s="3" t="s">
        <v>251</v>
      </c>
      <c r="C622" s="3" t="s">
        <v>1546</v>
      </c>
      <c r="D622" s="3" t="s">
        <v>1555</v>
      </c>
      <c r="E622" s="3" t="s">
        <v>1548</v>
      </c>
      <c r="F622" s="3" t="s">
        <v>1557</v>
      </c>
      <c r="G622" s="2" t="s">
        <v>1550</v>
      </c>
      <c r="H622" s="3" t="s">
        <v>1551</v>
      </c>
      <c r="I622" s="2">
        <v>14</v>
      </c>
      <c r="J622" s="2">
        <v>14</v>
      </c>
      <c r="K622" s="3" t="s">
        <v>1581</v>
      </c>
      <c r="L622" s="3" t="s">
        <v>1582</v>
      </c>
      <c r="M622" s="2">
        <v>14500</v>
      </c>
      <c r="N622" s="3" t="s">
        <v>1550</v>
      </c>
      <c r="O622" s="4">
        <v>54789</v>
      </c>
      <c r="P622" s="3" t="s">
        <v>1550</v>
      </c>
      <c r="Q622" s="4">
        <v>25993</v>
      </c>
      <c r="R622" s="3" t="s">
        <v>1551</v>
      </c>
    </row>
    <row r="623" spans="1:18" ht="25.5" hidden="1" x14ac:dyDescent="0.2">
      <c r="A623" s="2">
        <v>812</v>
      </c>
      <c r="B623" s="3" t="s">
        <v>252</v>
      </c>
      <c r="C623" s="3" t="s">
        <v>1546</v>
      </c>
      <c r="D623" s="3" t="s">
        <v>1645</v>
      </c>
      <c r="E623" s="3" t="s">
        <v>1646</v>
      </c>
      <c r="F623" s="3" t="s">
        <v>1549</v>
      </c>
      <c r="G623" s="2" t="s">
        <v>1550</v>
      </c>
      <c r="H623" s="3" t="s">
        <v>1551</v>
      </c>
      <c r="I623" s="2">
        <v>46</v>
      </c>
      <c r="J623" s="2">
        <v>46</v>
      </c>
      <c r="K623" s="3" t="s">
        <v>1552</v>
      </c>
      <c r="L623" s="3" t="s">
        <v>1582</v>
      </c>
      <c r="M623" s="2">
        <v>9148</v>
      </c>
      <c r="N623" s="3" t="s">
        <v>1550</v>
      </c>
      <c r="O623" s="4">
        <v>54789</v>
      </c>
      <c r="P623" s="3" t="s">
        <v>1550</v>
      </c>
      <c r="Q623" s="4" t="s">
        <v>1550</v>
      </c>
      <c r="R623" s="3" t="s">
        <v>1551</v>
      </c>
    </row>
    <row r="624" spans="1:18" ht="38.25" hidden="1" x14ac:dyDescent="0.2">
      <c r="A624" s="2">
        <v>813</v>
      </c>
      <c r="B624" s="3" t="s">
        <v>253</v>
      </c>
      <c r="C624" s="3" t="s">
        <v>1546</v>
      </c>
      <c r="D624" s="3" t="s">
        <v>1547</v>
      </c>
      <c r="E624" s="3" t="s">
        <v>91</v>
      </c>
      <c r="F624" s="3" t="s">
        <v>1549</v>
      </c>
      <c r="G624" s="2" t="s">
        <v>1550</v>
      </c>
      <c r="H624" s="3" t="s">
        <v>1551</v>
      </c>
      <c r="I624" s="2">
        <v>27.01</v>
      </c>
      <c r="J624" s="2">
        <v>25.9</v>
      </c>
      <c r="K624" s="3" t="s">
        <v>1581</v>
      </c>
      <c r="L624" s="3" t="s">
        <v>1582</v>
      </c>
      <c r="M624" s="2">
        <v>14650</v>
      </c>
      <c r="N624" s="3" t="s">
        <v>1550</v>
      </c>
      <c r="O624" s="4">
        <v>54789</v>
      </c>
      <c r="P624" s="3" t="s">
        <v>1550</v>
      </c>
      <c r="Q624" s="4" t="s">
        <v>1550</v>
      </c>
      <c r="R624" s="3" t="s">
        <v>1551</v>
      </c>
    </row>
    <row r="625" spans="1:18" ht="25.5" hidden="1" x14ac:dyDescent="0.2">
      <c r="A625" s="2">
        <v>816</v>
      </c>
      <c r="B625" s="3" t="s">
        <v>254</v>
      </c>
      <c r="C625" s="3" t="s">
        <v>1546</v>
      </c>
      <c r="D625" s="3" t="s">
        <v>1555</v>
      </c>
      <c r="E625" s="3" t="s">
        <v>255</v>
      </c>
      <c r="F625" s="3" t="s">
        <v>1557</v>
      </c>
      <c r="G625" s="2" t="s">
        <v>1550</v>
      </c>
      <c r="H625" s="3" t="s">
        <v>1551</v>
      </c>
      <c r="I625" s="2">
        <v>1.1000000000000001</v>
      </c>
      <c r="J625" s="2">
        <v>1.1000000000000001</v>
      </c>
      <c r="K625" s="3" t="s">
        <v>1599</v>
      </c>
      <c r="L625" s="3" t="s">
        <v>1600</v>
      </c>
      <c r="M625" s="2">
        <v>7840</v>
      </c>
      <c r="N625" s="3" t="s">
        <v>1550</v>
      </c>
      <c r="O625" s="4">
        <v>54789</v>
      </c>
      <c r="P625" s="3" t="s">
        <v>1550</v>
      </c>
      <c r="Q625" s="4">
        <v>33055</v>
      </c>
      <c r="R625" s="3" t="s">
        <v>1551</v>
      </c>
    </row>
    <row r="626" spans="1:18" ht="25.5" hidden="1" x14ac:dyDescent="0.2">
      <c r="A626" s="2">
        <v>816</v>
      </c>
      <c r="B626" s="3" t="s">
        <v>254</v>
      </c>
      <c r="C626" s="3" t="s">
        <v>1546</v>
      </c>
      <c r="D626" s="3" t="s">
        <v>1555</v>
      </c>
      <c r="E626" s="3" t="s">
        <v>255</v>
      </c>
      <c r="F626" s="3" t="s">
        <v>1557</v>
      </c>
      <c r="G626" s="2" t="s">
        <v>1550</v>
      </c>
      <c r="H626" s="3" t="s">
        <v>1551</v>
      </c>
      <c r="I626" s="2">
        <v>1.1000000000000001</v>
      </c>
      <c r="J626" s="2">
        <v>1.1000000000000001</v>
      </c>
      <c r="K626" s="3" t="s">
        <v>1599</v>
      </c>
      <c r="L626" s="3" t="s">
        <v>1600</v>
      </c>
      <c r="M626" s="2">
        <v>7840</v>
      </c>
      <c r="N626" s="3" t="s">
        <v>1550</v>
      </c>
      <c r="O626" s="4">
        <v>54789</v>
      </c>
      <c r="P626" s="3" t="s">
        <v>1550</v>
      </c>
      <c r="Q626" s="4">
        <v>33086</v>
      </c>
      <c r="R626" s="3" t="s">
        <v>1551</v>
      </c>
    </row>
    <row r="627" spans="1:18" ht="25.5" hidden="1" x14ac:dyDescent="0.2">
      <c r="A627" s="2">
        <v>816</v>
      </c>
      <c r="B627" s="3" t="s">
        <v>254</v>
      </c>
      <c r="C627" s="3" t="s">
        <v>1546</v>
      </c>
      <c r="D627" s="3" t="s">
        <v>1555</v>
      </c>
      <c r="E627" s="3" t="s">
        <v>255</v>
      </c>
      <c r="F627" s="3" t="s">
        <v>1557</v>
      </c>
      <c r="G627" s="2" t="s">
        <v>1550</v>
      </c>
      <c r="H627" s="3" t="s">
        <v>1551</v>
      </c>
      <c r="I627" s="2">
        <v>0.7</v>
      </c>
      <c r="J627" s="2">
        <v>0.7</v>
      </c>
      <c r="K627" s="3" t="s">
        <v>1599</v>
      </c>
      <c r="L627" s="3" t="s">
        <v>1600</v>
      </c>
      <c r="M627" s="2">
        <v>15456</v>
      </c>
      <c r="N627" s="3" t="s">
        <v>1550</v>
      </c>
      <c r="O627" s="4">
        <v>54789</v>
      </c>
      <c r="P627" s="3" t="s">
        <v>1550</v>
      </c>
      <c r="Q627" s="4">
        <v>13119</v>
      </c>
      <c r="R627" s="3" t="s">
        <v>1551</v>
      </c>
    </row>
    <row r="628" spans="1:18" ht="25.5" hidden="1" x14ac:dyDescent="0.2">
      <c r="A628" s="2">
        <v>816</v>
      </c>
      <c r="B628" s="3" t="s">
        <v>254</v>
      </c>
      <c r="C628" s="3" t="s">
        <v>1546</v>
      </c>
      <c r="D628" s="3" t="s">
        <v>1555</v>
      </c>
      <c r="E628" s="3" t="s">
        <v>255</v>
      </c>
      <c r="F628" s="3" t="s">
        <v>1557</v>
      </c>
      <c r="G628" s="2" t="s">
        <v>1550</v>
      </c>
      <c r="H628" s="3" t="s">
        <v>1551</v>
      </c>
      <c r="I628" s="2">
        <v>0.6</v>
      </c>
      <c r="J628" s="2">
        <v>0.6</v>
      </c>
      <c r="K628" s="3" t="s">
        <v>1599</v>
      </c>
      <c r="L628" s="3" t="s">
        <v>1600</v>
      </c>
      <c r="M628" s="2">
        <v>14358</v>
      </c>
      <c r="N628" s="3" t="s">
        <v>1550</v>
      </c>
      <c r="O628" s="4">
        <v>54789</v>
      </c>
      <c r="P628" s="3" t="s">
        <v>1550</v>
      </c>
      <c r="Q628" s="4">
        <v>10197</v>
      </c>
      <c r="R628" s="3" t="s">
        <v>1551</v>
      </c>
    </row>
    <row r="629" spans="1:18" ht="25.5" hidden="1" x14ac:dyDescent="0.2">
      <c r="A629" s="2">
        <v>816</v>
      </c>
      <c r="B629" s="3" t="s">
        <v>254</v>
      </c>
      <c r="C629" s="3" t="s">
        <v>1546</v>
      </c>
      <c r="D629" s="3" t="s">
        <v>1555</v>
      </c>
      <c r="E629" s="3" t="s">
        <v>255</v>
      </c>
      <c r="F629" s="3" t="s">
        <v>1557</v>
      </c>
      <c r="G629" s="2" t="s">
        <v>1550</v>
      </c>
      <c r="H629" s="3" t="s">
        <v>1551</v>
      </c>
      <c r="I629" s="2">
        <v>0.55000000000000004</v>
      </c>
      <c r="J629" s="2">
        <v>0.55000000000000004</v>
      </c>
      <c r="K629" s="3" t="s">
        <v>1599</v>
      </c>
      <c r="L629" s="3" t="s">
        <v>1600</v>
      </c>
      <c r="M629" s="2">
        <v>14358</v>
      </c>
      <c r="N629" s="3" t="s">
        <v>1550</v>
      </c>
      <c r="O629" s="4">
        <v>54789</v>
      </c>
      <c r="P629" s="3" t="s">
        <v>1550</v>
      </c>
      <c r="Q629" s="4">
        <v>10197</v>
      </c>
      <c r="R629" s="3" t="s">
        <v>1551</v>
      </c>
    </row>
    <row r="630" spans="1:18" ht="25.5" hidden="1" x14ac:dyDescent="0.2">
      <c r="A630" s="2">
        <v>816</v>
      </c>
      <c r="B630" s="3" t="s">
        <v>254</v>
      </c>
      <c r="C630" s="3" t="s">
        <v>1546</v>
      </c>
      <c r="D630" s="3" t="s">
        <v>1555</v>
      </c>
      <c r="E630" s="3" t="s">
        <v>255</v>
      </c>
      <c r="F630" s="3" t="s">
        <v>1557</v>
      </c>
      <c r="G630" s="2" t="s">
        <v>1550</v>
      </c>
      <c r="H630" s="3" t="s">
        <v>1551</v>
      </c>
      <c r="I630" s="2">
        <v>2.25</v>
      </c>
      <c r="J630" s="2">
        <v>2.25</v>
      </c>
      <c r="K630" s="3" t="s">
        <v>1599</v>
      </c>
      <c r="L630" s="3" t="s">
        <v>1600</v>
      </c>
      <c r="M630" s="2">
        <v>14684</v>
      </c>
      <c r="N630" s="3" t="s">
        <v>1550</v>
      </c>
      <c r="O630" s="4">
        <v>54789</v>
      </c>
      <c r="P630" s="3" t="s">
        <v>1550</v>
      </c>
      <c r="Q630" s="4">
        <v>17502</v>
      </c>
      <c r="R630" s="3" t="s">
        <v>1551</v>
      </c>
    </row>
    <row r="631" spans="1:18" ht="38.25" hidden="1" x14ac:dyDescent="0.2">
      <c r="A631" s="2">
        <v>818</v>
      </c>
      <c r="B631" s="3" t="s">
        <v>256</v>
      </c>
      <c r="C631" s="3" t="s">
        <v>1546</v>
      </c>
      <c r="D631" s="3" t="s">
        <v>1559</v>
      </c>
      <c r="E631" s="3" t="s">
        <v>257</v>
      </c>
      <c r="F631" s="3" t="s">
        <v>1549</v>
      </c>
      <c r="G631" s="2" t="s">
        <v>1550</v>
      </c>
      <c r="H631" s="3" t="s">
        <v>1551</v>
      </c>
      <c r="I631" s="2">
        <v>13.4</v>
      </c>
      <c r="J631" s="2">
        <v>13.4</v>
      </c>
      <c r="K631" s="3" t="s">
        <v>1552</v>
      </c>
      <c r="L631" s="3" t="s">
        <v>63</v>
      </c>
      <c r="M631" s="2">
        <v>0</v>
      </c>
      <c r="N631" s="3" t="s">
        <v>1550</v>
      </c>
      <c r="O631" s="4">
        <v>54789</v>
      </c>
      <c r="P631" s="3" t="s">
        <v>1550</v>
      </c>
      <c r="Q631" s="4" t="s">
        <v>1550</v>
      </c>
      <c r="R631" s="3" t="s">
        <v>1551</v>
      </c>
    </row>
    <row r="632" spans="1:18" ht="38.25" hidden="1" x14ac:dyDescent="0.2">
      <c r="A632" s="2">
        <v>819</v>
      </c>
      <c r="B632" s="3" t="s">
        <v>258</v>
      </c>
      <c r="C632" s="3" t="s">
        <v>1546</v>
      </c>
      <c r="D632" s="3" t="s">
        <v>1555</v>
      </c>
      <c r="E632" s="3" t="s">
        <v>259</v>
      </c>
      <c r="F632" s="3" t="s">
        <v>1557</v>
      </c>
      <c r="G632" s="2" t="s">
        <v>1550</v>
      </c>
      <c r="H632" s="3" t="s">
        <v>1551</v>
      </c>
      <c r="I632" s="2">
        <v>1.95</v>
      </c>
      <c r="J632" s="2">
        <v>1.95</v>
      </c>
      <c r="K632" s="3" t="s">
        <v>1552</v>
      </c>
      <c r="L632" s="3" t="s">
        <v>1553</v>
      </c>
      <c r="M632" s="2">
        <v>0</v>
      </c>
      <c r="N632" s="3" t="s">
        <v>1550</v>
      </c>
      <c r="O632" s="4">
        <v>54789</v>
      </c>
      <c r="P632" s="3" t="s">
        <v>1550</v>
      </c>
      <c r="Q632" s="4">
        <v>32143</v>
      </c>
      <c r="R632" s="3" t="s">
        <v>1551</v>
      </c>
    </row>
    <row r="633" spans="1:18" ht="25.5" hidden="1" x14ac:dyDescent="0.2">
      <c r="A633" s="2">
        <v>820</v>
      </c>
      <c r="B633" s="3" t="s">
        <v>1597</v>
      </c>
      <c r="C633" s="3" t="s">
        <v>1546</v>
      </c>
      <c r="D633" s="3" t="s">
        <v>1559</v>
      </c>
      <c r="E633" s="3" t="s">
        <v>1597</v>
      </c>
      <c r="F633" s="3" t="s">
        <v>1549</v>
      </c>
      <c r="G633" s="2" t="s">
        <v>1550</v>
      </c>
      <c r="H633" s="3" t="s">
        <v>1551</v>
      </c>
      <c r="I633" s="2">
        <v>60</v>
      </c>
      <c r="J633" s="2">
        <v>57</v>
      </c>
      <c r="K633" s="3" t="s">
        <v>1581</v>
      </c>
      <c r="L633" s="3" t="s">
        <v>1582</v>
      </c>
      <c r="M633" s="2">
        <v>11052</v>
      </c>
      <c r="N633" s="3" t="s">
        <v>1550</v>
      </c>
      <c r="O633" s="4" t="s">
        <v>1550</v>
      </c>
      <c r="P633" s="3" t="s">
        <v>1550</v>
      </c>
      <c r="Q633" s="4">
        <v>28095</v>
      </c>
      <c r="R633" s="3" t="s">
        <v>1551</v>
      </c>
    </row>
    <row r="634" spans="1:18" ht="25.5" hidden="1" x14ac:dyDescent="0.2">
      <c r="A634" s="2">
        <v>820</v>
      </c>
      <c r="B634" s="3" t="s">
        <v>1597</v>
      </c>
      <c r="C634" s="3" t="s">
        <v>1546</v>
      </c>
      <c r="D634" s="3" t="s">
        <v>1559</v>
      </c>
      <c r="E634" s="3" t="s">
        <v>1597</v>
      </c>
      <c r="F634" s="3" t="s">
        <v>1549</v>
      </c>
      <c r="G634" s="2" t="s">
        <v>1550</v>
      </c>
      <c r="H634" s="3" t="s">
        <v>1551</v>
      </c>
      <c r="I634" s="2">
        <v>60</v>
      </c>
      <c r="J634" s="2">
        <v>57</v>
      </c>
      <c r="K634" s="3" t="s">
        <v>1581</v>
      </c>
      <c r="L634" s="3" t="s">
        <v>1582</v>
      </c>
      <c r="M634" s="2">
        <v>11052</v>
      </c>
      <c r="N634" s="3" t="s">
        <v>1550</v>
      </c>
      <c r="O634" s="4" t="s">
        <v>1550</v>
      </c>
      <c r="P634" s="3" t="s">
        <v>1550</v>
      </c>
      <c r="Q634" s="4">
        <v>28216</v>
      </c>
      <c r="R634" s="3" t="s">
        <v>1551</v>
      </c>
    </row>
    <row r="635" spans="1:18" ht="25.5" hidden="1" x14ac:dyDescent="0.2">
      <c r="A635" s="2">
        <v>824</v>
      </c>
      <c r="B635" s="3" t="s">
        <v>260</v>
      </c>
      <c r="C635" s="3" t="s">
        <v>1546</v>
      </c>
      <c r="D635" s="3" t="s">
        <v>1555</v>
      </c>
      <c r="E635" s="3" t="s">
        <v>1548</v>
      </c>
      <c r="F635" s="3" t="s">
        <v>1629</v>
      </c>
      <c r="G635" s="2" t="s">
        <v>1550</v>
      </c>
      <c r="H635" s="3" t="s">
        <v>1551</v>
      </c>
      <c r="I635" s="2">
        <v>61.4</v>
      </c>
      <c r="J635" s="2">
        <v>61.4</v>
      </c>
      <c r="K635" s="3" t="s">
        <v>1552</v>
      </c>
      <c r="L635" s="3" t="s">
        <v>1553</v>
      </c>
      <c r="M635" s="2">
        <v>0</v>
      </c>
      <c r="N635" s="3" t="s">
        <v>1550</v>
      </c>
      <c r="O635" s="4">
        <v>54789</v>
      </c>
      <c r="P635" s="3" t="s">
        <v>1550</v>
      </c>
      <c r="Q635" s="4">
        <v>32143</v>
      </c>
      <c r="R635" s="3" t="s">
        <v>1551</v>
      </c>
    </row>
    <row r="636" spans="1:18" ht="25.5" hidden="1" x14ac:dyDescent="0.2">
      <c r="A636" s="2">
        <v>828</v>
      </c>
      <c r="B636" s="3" t="s">
        <v>261</v>
      </c>
      <c r="C636" s="3" t="s">
        <v>1546</v>
      </c>
      <c r="D636" s="3" t="s">
        <v>1559</v>
      </c>
      <c r="E636" s="3" t="s">
        <v>1548</v>
      </c>
      <c r="F636" s="3" t="s">
        <v>1549</v>
      </c>
      <c r="G636" s="2" t="s">
        <v>1550</v>
      </c>
      <c r="H636" s="3" t="s">
        <v>1551</v>
      </c>
      <c r="I636" s="2">
        <v>1.35</v>
      </c>
      <c r="J636" s="2">
        <v>1.35</v>
      </c>
      <c r="K636" s="3" t="s">
        <v>1552</v>
      </c>
      <c r="L636" s="3" t="s">
        <v>1553</v>
      </c>
      <c r="M636" s="2">
        <v>0</v>
      </c>
      <c r="N636" s="3" t="s">
        <v>1550</v>
      </c>
      <c r="O636" s="4">
        <v>54789</v>
      </c>
      <c r="P636" s="3" t="s">
        <v>1550</v>
      </c>
      <c r="Q636" s="4" t="s">
        <v>1550</v>
      </c>
      <c r="R636" s="3" t="s">
        <v>1551</v>
      </c>
    </row>
    <row r="637" spans="1:18" ht="38.25" hidden="1" x14ac:dyDescent="0.2">
      <c r="A637" s="2">
        <v>829</v>
      </c>
      <c r="B637" s="3" t="s">
        <v>262</v>
      </c>
      <c r="C637" s="3" t="s">
        <v>1546</v>
      </c>
      <c r="D637" s="3" t="s">
        <v>1559</v>
      </c>
      <c r="E637" s="3" t="s">
        <v>137</v>
      </c>
      <c r="F637" s="3" t="s">
        <v>1549</v>
      </c>
      <c r="G637" s="2" t="s">
        <v>1550</v>
      </c>
      <c r="H637" s="3" t="s">
        <v>1551</v>
      </c>
      <c r="I637" s="2">
        <v>46</v>
      </c>
      <c r="J637" s="2">
        <v>46</v>
      </c>
      <c r="K637" s="3" t="s">
        <v>1552</v>
      </c>
      <c r="L637" s="3" t="s">
        <v>250</v>
      </c>
      <c r="M637" s="2">
        <v>0</v>
      </c>
      <c r="N637" s="3" t="s">
        <v>1550</v>
      </c>
      <c r="O637" s="4">
        <v>54789</v>
      </c>
      <c r="P637" s="3" t="s">
        <v>1550</v>
      </c>
      <c r="Q637" s="4" t="s">
        <v>1550</v>
      </c>
      <c r="R637" s="3" t="s">
        <v>1551</v>
      </c>
    </row>
    <row r="638" spans="1:18" ht="38.25" hidden="1" x14ac:dyDescent="0.2">
      <c r="A638" s="2">
        <v>829</v>
      </c>
      <c r="B638" s="3" t="s">
        <v>262</v>
      </c>
      <c r="C638" s="3" t="s">
        <v>1546</v>
      </c>
      <c r="D638" s="3" t="s">
        <v>1559</v>
      </c>
      <c r="E638" s="3" t="s">
        <v>137</v>
      </c>
      <c r="F638" s="3" t="s">
        <v>1549</v>
      </c>
      <c r="G638" s="2" t="s">
        <v>1550</v>
      </c>
      <c r="H638" s="3" t="s">
        <v>1551</v>
      </c>
      <c r="I638" s="2">
        <v>8</v>
      </c>
      <c r="J638" s="2">
        <v>8</v>
      </c>
      <c r="K638" s="3" t="s">
        <v>1552</v>
      </c>
      <c r="L638" s="3" t="s">
        <v>250</v>
      </c>
      <c r="M638" s="2">
        <v>0</v>
      </c>
      <c r="N638" s="3" t="s">
        <v>1550</v>
      </c>
      <c r="O638" s="4">
        <v>54789</v>
      </c>
      <c r="P638" s="3" t="s">
        <v>1550</v>
      </c>
      <c r="Q638" s="4" t="s">
        <v>1550</v>
      </c>
      <c r="R638" s="3" t="s">
        <v>1551</v>
      </c>
    </row>
    <row r="639" spans="1:18" ht="25.5" hidden="1" x14ac:dyDescent="0.2">
      <c r="A639" s="2">
        <v>832</v>
      </c>
      <c r="B639" s="3" t="s">
        <v>263</v>
      </c>
      <c r="C639" s="3" t="s">
        <v>1546</v>
      </c>
      <c r="D639" s="3" t="s">
        <v>1547</v>
      </c>
      <c r="E639" s="3" t="s">
        <v>264</v>
      </c>
      <c r="F639" s="3" t="s">
        <v>1549</v>
      </c>
      <c r="G639" s="2" t="s">
        <v>1550</v>
      </c>
      <c r="H639" s="3" t="s">
        <v>1551</v>
      </c>
      <c r="I639" s="2">
        <v>1.1000000000000001</v>
      </c>
      <c r="J639" s="2">
        <v>1.1000000000000001</v>
      </c>
      <c r="K639" s="3" t="s">
        <v>1552</v>
      </c>
      <c r="L639" s="3" t="s">
        <v>1553</v>
      </c>
      <c r="M639" s="2">
        <v>0</v>
      </c>
      <c r="N639" s="3" t="s">
        <v>1550</v>
      </c>
      <c r="O639" s="4">
        <v>54789</v>
      </c>
      <c r="P639" s="3" t="s">
        <v>1550</v>
      </c>
      <c r="Q639" s="4" t="s">
        <v>1550</v>
      </c>
      <c r="R639" s="3" t="s">
        <v>1551</v>
      </c>
    </row>
    <row r="640" spans="1:18" ht="38.25" hidden="1" x14ac:dyDescent="0.2">
      <c r="A640" s="2">
        <v>833</v>
      </c>
      <c r="B640" s="3" t="s">
        <v>265</v>
      </c>
      <c r="C640" s="3" t="s">
        <v>1546</v>
      </c>
      <c r="D640" s="3" t="s">
        <v>1645</v>
      </c>
      <c r="E640" s="3" t="s">
        <v>266</v>
      </c>
      <c r="F640" s="3" t="s">
        <v>1549</v>
      </c>
      <c r="G640" s="2" t="s">
        <v>1550</v>
      </c>
      <c r="H640" s="3" t="s">
        <v>1551</v>
      </c>
      <c r="I640" s="2">
        <v>10.73</v>
      </c>
      <c r="J640" s="2">
        <v>10.73</v>
      </c>
      <c r="K640" s="3" t="s">
        <v>1552</v>
      </c>
      <c r="L640" s="3" t="s">
        <v>63</v>
      </c>
      <c r="M640" s="2">
        <v>0</v>
      </c>
      <c r="N640" s="3" t="s">
        <v>1550</v>
      </c>
      <c r="O640" s="4">
        <v>54789</v>
      </c>
      <c r="P640" s="3" t="s">
        <v>1550</v>
      </c>
      <c r="Q640" s="4" t="s">
        <v>1550</v>
      </c>
      <c r="R640" s="3" t="s">
        <v>1551</v>
      </c>
    </row>
    <row r="641" spans="1:18" ht="25.5" hidden="1" x14ac:dyDescent="0.2">
      <c r="A641" s="2">
        <v>834</v>
      </c>
      <c r="B641" s="3" t="s">
        <v>267</v>
      </c>
      <c r="C641" s="3" t="s">
        <v>1546</v>
      </c>
      <c r="D641" s="3" t="s">
        <v>1547</v>
      </c>
      <c r="E641" s="3" t="s">
        <v>1892</v>
      </c>
      <c r="F641" s="3" t="s">
        <v>1549</v>
      </c>
      <c r="G641" s="2" t="s">
        <v>1550</v>
      </c>
      <c r="H641" s="3" t="s">
        <v>1551</v>
      </c>
      <c r="I641" s="2">
        <v>20.5</v>
      </c>
      <c r="J641" s="2">
        <v>20.5</v>
      </c>
      <c r="K641" s="3" t="s">
        <v>1552</v>
      </c>
      <c r="L641" s="3" t="s">
        <v>1553</v>
      </c>
      <c r="M641" s="2">
        <v>0</v>
      </c>
      <c r="N641" s="3" t="s">
        <v>1550</v>
      </c>
      <c r="O641" s="4">
        <v>54789</v>
      </c>
      <c r="P641" s="3" t="s">
        <v>1550</v>
      </c>
      <c r="Q641" s="4" t="s">
        <v>1550</v>
      </c>
      <c r="R641" s="3" t="s">
        <v>1551</v>
      </c>
    </row>
    <row r="642" spans="1:18" ht="25.5" hidden="1" x14ac:dyDescent="0.2">
      <c r="A642" s="2">
        <v>835</v>
      </c>
      <c r="B642" s="3" t="s">
        <v>268</v>
      </c>
      <c r="C642" s="3" t="s">
        <v>1546</v>
      </c>
      <c r="D642" s="3" t="s">
        <v>1555</v>
      </c>
      <c r="E642" s="3" t="s">
        <v>269</v>
      </c>
      <c r="F642" s="3" t="s">
        <v>1616</v>
      </c>
      <c r="G642" s="2" t="s">
        <v>1550</v>
      </c>
      <c r="H642" s="3" t="s">
        <v>1551</v>
      </c>
      <c r="I642" s="2">
        <v>2.8</v>
      </c>
      <c r="J642" s="2">
        <v>2.8</v>
      </c>
      <c r="K642" s="3" t="s">
        <v>1552</v>
      </c>
      <c r="L642" s="3" t="s">
        <v>1553</v>
      </c>
      <c r="M642" s="2">
        <v>0</v>
      </c>
      <c r="N642" s="3" t="s">
        <v>1550</v>
      </c>
      <c r="O642" s="4">
        <v>54789</v>
      </c>
      <c r="P642" s="3" t="s">
        <v>1550</v>
      </c>
      <c r="Q642" s="4">
        <v>32143</v>
      </c>
      <c r="R642" s="3" t="s">
        <v>1551</v>
      </c>
    </row>
    <row r="643" spans="1:18" ht="25.5" hidden="1" x14ac:dyDescent="0.2">
      <c r="A643" s="2">
        <v>848</v>
      </c>
      <c r="B643" s="3" t="s">
        <v>270</v>
      </c>
      <c r="C643" s="3" t="s">
        <v>1546</v>
      </c>
      <c r="D643" s="3" t="s">
        <v>1559</v>
      </c>
      <c r="E643" s="3" t="s">
        <v>271</v>
      </c>
      <c r="F643" s="3" t="s">
        <v>1549</v>
      </c>
      <c r="G643" s="2" t="s">
        <v>1550</v>
      </c>
      <c r="H643" s="3" t="s">
        <v>1551</v>
      </c>
      <c r="I643" s="2">
        <v>1.3</v>
      </c>
      <c r="J643" s="2">
        <v>1.3</v>
      </c>
      <c r="K643" s="3" t="s">
        <v>1552</v>
      </c>
      <c r="L643" s="3" t="s">
        <v>1553</v>
      </c>
      <c r="M643" s="2">
        <v>0</v>
      </c>
      <c r="N643" s="3" t="s">
        <v>1550</v>
      </c>
      <c r="O643" s="4">
        <v>54789</v>
      </c>
      <c r="P643" s="3" t="s">
        <v>1550</v>
      </c>
      <c r="Q643" s="4" t="s">
        <v>1550</v>
      </c>
      <c r="R643" s="3" t="s">
        <v>1551</v>
      </c>
    </row>
    <row r="644" spans="1:18" ht="25.5" hidden="1" x14ac:dyDescent="0.2">
      <c r="A644" s="2">
        <v>850</v>
      </c>
      <c r="B644" s="3" t="s">
        <v>272</v>
      </c>
      <c r="C644" s="3" t="s">
        <v>1546</v>
      </c>
      <c r="D644" s="3" t="s">
        <v>1559</v>
      </c>
      <c r="E644" s="3" t="s">
        <v>273</v>
      </c>
      <c r="F644" s="3" t="s">
        <v>1549</v>
      </c>
      <c r="G644" s="2" t="s">
        <v>1550</v>
      </c>
      <c r="H644" s="3" t="s">
        <v>1551</v>
      </c>
      <c r="I644" s="2">
        <v>1.42</v>
      </c>
      <c r="J644" s="2">
        <v>1.42</v>
      </c>
      <c r="K644" s="3" t="s">
        <v>1552</v>
      </c>
      <c r="L644" s="3" t="s">
        <v>1553</v>
      </c>
      <c r="M644" s="2">
        <v>0</v>
      </c>
      <c r="N644" s="3" t="s">
        <v>1550</v>
      </c>
      <c r="O644" s="4">
        <v>54789</v>
      </c>
      <c r="P644" s="3" t="s">
        <v>1550</v>
      </c>
      <c r="Q644" s="4" t="s">
        <v>1550</v>
      </c>
      <c r="R644" s="3" t="s">
        <v>1551</v>
      </c>
    </row>
    <row r="645" spans="1:18" ht="25.5" hidden="1" x14ac:dyDescent="0.2">
      <c r="A645" s="2">
        <v>853</v>
      </c>
      <c r="B645" s="3" t="s">
        <v>274</v>
      </c>
      <c r="C645" s="3" t="s">
        <v>1546</v>
      </c>
      <c r="D645" s="3" t="s">
        <v>1559</v>
      </c>
      <c r="E645" s="3" t="s">
        <v>1548</v>
      </c>
      <c r="F645" s="3" t="s">
        <v>1549</v>
      </c>
      <c r="G645" s="2" t="s">
        <v>1550</v>
      </c>
      <c r="H645" s="3" t="s">
        <v>1551</v>
      </c>
      <c r="I645" s="2">
        <v>80</v>
      </c>
      <c r="J645" s="2">
        <v>80</v>
      </c>
      <c r="K645" s="3" t="s">
        <v>1552</v>
      </c>
      <c r="L645" s="3" t="s">
        <v>150</v>
      </c>
      <c r="M645" s="2">
        <v>0</v>
      </c>
      <c r="N645" s="3" t="s">
        <v>1550</v>
      </c>
      <c r="O645" s="4">
        <v>54789</v>
      </c>
      <c r="P645" s="3" t="s">
        <v>1550</v>
      </c>
      <c r="Q645" s="4" t="s">
        <v>1550</v>
      </c>
      <c r="R645" s="3" t="s">
        <v>1551</v>
      </c>
    </row>
    <row r="646" spans="1:18" ht="25.5" hidden="1" x14ac:dyDescent="0.2">
      <c r="A646" s="2">
        <v>853</v>
      </c>
      <c r="B646" s="3" t="s">
        <v>274</v>
      </c>
      <c r="C646" s="3" t="s">
        <v>1546</v>
      </c>
      <c r="D646" s="3" t="s">
        <v>1559</v>
      </c>
      <c r="E646" s="3" t="s">
        <v>1548</v>
      </c>
      <c r="F646" s="3" t="s">
        <v>1549</v>
      </c>
      <c r="G646" s="2" t="s">
        <v>1550</v>
      </c>
      <c r="H646" s="3" t="s">
        <v>1551</v>
      </c>
      <c r="I646" s="2">
        <v>80</v>
      </c>
      <c r="J646" s="2">
        <v>80</v>
      </c>
      <c r="K646" s="3" t="s">
        <v>1552</v>
      </c>
      <c r="L646" s="3" t="s">
        <v>150</v>
      </c>
      <c r="M646" s="2">
        <v>0</v>
      </c>
      <c r="N646" s="3" t="s">
        <v>1550</v>
      </c>
      <c r="O646" s="4">
        <v>54789</v>
      </c>
      <c r="P646" s="3" t="s">
        <v>1550</v>
      </c>
      <c r="Q646" s="4" t="s">
        <v>1550</v>
      </c>
      <c r="R646" s="3" t="s">
        <v>1551</v>
      </c>
    </row>
    <row r="647" spans="1:18" ht="25.5" hidden="1" x14ac:dyDescent="0.2">
      <c r="A647" s="2">
        <v>856</v>
      </c>
      <c r="B647" s="3" t="s">
        <v>275</v>
      </c>
      <c r="C647" s="3" t="s">
        <v>1546</v>
      </c>
      <c r="D647" s="3" t="s">
        <v>1547</v>
      </c>
      <c r="E647" s="3" t="s">
        <v>276</v>
      </c>
      <c r="F647" s="3" t="s">
        <v>1549</v>
      </c>
      <c r="G647" s="2" t="s">
        <v>1550</v>
      </c>
      <c r="H647" s="3" t="s">
        <v>1551</v>
      </c>
      <c r="I647" s="2">
        <v>28.75</v>
      </c>
      <c r="J647" s="2">
        <v>28.75</v>
      </c>
      <c r="K647" s="3" t="s">
        <v>1552</v>
      </c>
      <c r="L647" s="3" t="s">
        <v>1553</v>
      </c>
      <c r="M647" s="2">
        <v>0</v>
      </c>
      <c r="N647" s="3" t="s">
        <v>1550</v>
      </c>
      <c r="O647" s="4">
        <v>54789</v>
      </c>
      <c r="P647" s="3" t="s">
        <v>1550</v>
      </c>
      <c r="Q647" s="4" t="s">
        <v>1550</v>
      </c>
      <c r="R647" s="3" t="s">
        <v>1551</v>
      </c>
    </row>
    <row r="648" spans="1:18" ht="38.25" hidden="1" x14ac:dyDescent="0.2">
      <c r="A648" s="2">
        <v>858</v>
      </c>
      <c r="B648" s="3" t="s">
        <v>277</v>
      </c>
      <c r="C648" s="3" t="s">
        <v>1546</v>
      </c>
      <c r="D648" s="3" t="s">
        <v>1555</v>
      </c>
      <c r="E648" s="3" t="s">
        <v>278</v>
      </c>
      <c r="F648" s="3" t="s">
        <v>1616</v>
      </c>
      <c r="G648" s="2" t="s">
        <v>1550</v>
      </c>
      <c r="H648" s="3" t="s">
        <v>1551</v>
      </c>
      <c r="I648" s="2">
        <v>9</v>
      </c>
      <c r="J648" s="2">
        <v>9</v>
      </c>
      <c r="K648" s="3" t="s">
        <v>1581</v>
      </c>
      <c r="L648" s="3" t="s">
        <v>1582</v>
      </c>
      <c r="M648" s="2">
        <v>0</v>
      </c>
      <c r="N648" s="3" t="s">
        <v>1550</v>
      </c>
      <c r="O648" s="4">
        <v>54789</v>
      </c>
      <c r="P648" s="3" t="s">
        <v>1550</v>
      </c>
      <c r="Q648" s="4">
        <v>35309</v>
      </c>
      <c r="R648" s="3" t="s">
        <v>1551</v>
      </c>
    </row>
    <row r="649" spans="1:18" ht="25.5" hidden="1" x14ac:dyDescent="0.2">
      <c r="A649" s="2">
        <v>859</v>
      </c>
      <c r="B649" s="3" t="s">
        <v>279</v>
      </c>
      <c r="C649" s="3" t="s">
        <v>1546</v>
      </c>
      <c r="D649" s="3" t="s">
        <v>1555</v>
      </c>
      <c r="E649" s="3" t="s">
        <v>1548</v>
      </c>
      <c r="F649" s="3" t="s">
        <v>1616</v>
      </c>
      <c r="G649" s="2" t="s">
        <v>1550</v>
      </c>
      <c r="H649" s="3" t="s">
        <v>1551</v>
      </c>
      <c r="I649" s="2">
        <v>9</v>
      </c>
      <c r="J649" s="2">
        <v>9</v>
      </c>
      <c r="K649" s="3" t="s">
        <v>1581</v>
      </c>
      <c r="L649" s="3" t="s">
        <v>1582</v>
      </c>
      <c r="M649" s="2">
        <v>10000</v>
      </c>
      <c r="N649" s="3" t="s">
        <v>1550</v>
      </c>
      <c r="O649" s="4">
        <v>54789</v>
      </c>
      <c r="P649" s="3" t="s">
        <v>1550</v>
      </c>
      <c r="Q649" s="4">
        <v>35065</v>
      </c>
      <c r="R649" s="3" t="s">
        <v>1551</v>
      </c>
    </row>
    <row r="650" spans="1:18" ht="25.5" hidden="1" x14ac:dyDescent="0.2">
      <c r="A650" s="2">
        <v>860</v>
      </c>
      <c r="B650" s="3" t="s">
        <v>280</v>
      </c>
      <c r="C650" s="3" t="s">
        <v>1546</v>
      </c>
      <c r="D650" s="3" t="s">
        <v>1559</v>
      </c>
      <c r="E650" s="3" t="s">
        <v>281</v>
      </c>
      <c r="F650" s="3" t="s">
        <v>1549</v>
      </c>
      <c r="G650" s="2" t="s">
        <v>1550</v>
      </c>
      <c r="H650" s="3" t="s">
        <v>1551</v>
      </c>
      <c r="I650" s="2">
        <v>10</v>
      </c>
      <c r="J650" s="2">
        <v>10</v>
      </c>
      <c r="K650" s="3" t="s">
        <v>1552</v>
      </c>
      <c r="L650" s="3" t="s">
        <v>1808</v>
      </c>
      <c r="M650" s="2">
        <v>10010</v>
      </c>
      <c r="N650" s="3" t="s">
        <v>1550</v>
      </c>
      <c r="O650" s="4">
        <v>54789</v>
      </c>
      <c r="P650" s="3" t="s">
        <v>1550</v>
      </c>
      <c r="Q650" s="4" t="s">
        <v>1550</v>
      </c>
      <c r="R650" s="3" t="s">
        <v>1551</v>
      </c>
    </row>
    <row r="651" spans="1:18" ht="25.5" hidden="1" x14ac:dyDescent="0.2">
      <c r="A651" s="2">
        <v>860</v>
      </c>
      <c r="B651" s="3" t="s">
        <v>280</v>
      </c>
      <c r="C651" s="3" t="s">
        <v>1546</v>
      </c>
      <c r="D651" s="3" t="s">
        <v>1559</v>
      </c>
      <c r="E651" s="3" t="s">
        <v>281</v>
      </c>
      <c r="F651" s="3" t="s">
        <v>1549</v>
      </c>
      <c r="G651" s="2" t="s">
        <v>1550</v>
      </c>
      <c r="H651" s="3" t="s">
        <v>1551</v>
      </c>
      <c r="I651" s="2">
        <v>21</v>
      </c>
      <c r="J651" s="2">
        <v>21</v>
      </c>
      <c r="K651" s="3" t="s">
        <v>1581</v>
      </c>
      <c r="L651" s="3" t="s">
        <v>1582</v>
      </c>
      <c r="M651" s="2">
        <v>11827</v>
      </c>
      <c r="N651" s="3" t="s">
        <v>1550</v>
      </c>
      <c r="O651" s="4">
        <v>54789</v>
      </c>
      <c r="P651" s="3" t="s">
        <v>1550</v>
      </c>
      <c r="Q651" s="4" t="s">
        <v>1550</v>
      </c>
      <c r="R651" s="3" t="s">
        <v>1551</v>
      </c>
    </row>
    <row r="652" spans="1:18" ht="25.5" hidden="1" x14ac:dyDescent="0.2">
      <c r="A652" s="2">
        <v>860</v>
      </c>
      <c r="B652" s="3" t="s">
        <v>280</v>
      </c>
      <c r="C652" s="3" t="s">
        <v>1546</v>
      </c>
      <c r="D652" s="3" t="s">
        <v>1559</v>
      </c>
      <c r="E652" s="3" t="s">
        <v>281</v>
      </c>
      <c r="F652" s="3" t="s">
        <v>1549</v>
      </c>
      <c r="G652" s="2" t="s">
        <v>1550</v>
      </c>
      <c r="H652" s="3" t="s">
        <v>1551</v>
      </c>
      <c r="I652" s="2">
        <v>31.5</v>
      </c>
      <c r="J652" s="2">
        <v>31.5</v>
      </c>
      <c r="K652" s="3" t="s">
        <v>1581</v>
      </c>
      <c r="L652" s="3" t="s">
        <v>1582</v>
      </c>
      <c r="M652" s="2">
        <v>11100</v>
      </c>
      <c r="N652" s="3" t="s">
        <v>1550</v>
      </c>
      <c r="O652" s="4">
        <v>54789</v>
      </c>
      <c r="P652" s="3" t="s">
        <v>1550</v>
      </c>
      <c r="Q652" s="4" t="s">
        <v>1550</v>
      </c>
      <c r="R652" s="3" t="s">
        <v>1551</v>
      </c>
    </row>
    <row r="653" spans="1:18" ht="25.5" hidden="1" x14ac:dyDescent="0.2">
      <c r="A653" s="2">
        <v>860</v>
      </c>
      <c r="B653" s="3" t="s">
        <v>280</v>
      </c>
      <c r="C653" s="3" t="s">
        <v>1546</v>
      </c>
      <c r="D653" s="3" t="s">
        <v>1559</v>
      </c>
      <c r="E653" s="3" t="s">
        <v>281</v>
      </c>
      <c r="F653" s="3" t="s">
        <v>1549</v>
      </c>
      <c r="G653" s="2" t="s">
        <v>1550</v>
      </c>
      <c r="H653" s="3" t="s">
        <v>1551</v>
      </c>
      <c r="I653" s="2">
        <v>21.7</v>
      </c>
      <c r="J653" s="2">
        <v>21.7</v>
      </c>
      <c r="K653" s="3" t="s">
        <v>1581</v>
      </c>
      <c r="L653" s="3" t="s">
        <v>1582</v>
      </c>
      <c r="M653" s="2">
        <v>14268</v>
      </c>
      <c r="N653" s="3" t="s">
        <v>1550</v>
      </c>
      <c r="O653" s="4">
        <v>54789</v>
      </c>
      <c r="P653" s="3" t="s">
        <v>1550</v>
      </c>
      <c r="Q653" s="4" t="s">
        <v>1550</v>
      </c>
      <c r="R653" s="3" t="s">
        <v>1551</v>
      </c>
    </row>
    <row r="654" spans="1:18" ht="25.5" hidden="1" x14ac:dyDescent="0.2">
      <c r="A654" s="2">
        <v>865</v>
      </c>
      <c r="B654" s="3" t="s">
        <v>282</v>
      </c>
      <c r="C654" s="3" t="s">
        <v>1546</v>
      </c>
      <c r="D654" s="3" t="s">
        <v>1547</v>
      </c>
      <c r="E654" s="3" t="s">
        <v>283</v>
      </c>
      <c r="F654" s="3" t="s">
        <v>1549</v>
      </c>
      <c r="G654" s="2" t="s">
        <v>1550</v>
      </c>
      <c r="H654" s="3" t="s">
        <v>1551</v>
      </c>
      <c r="I654" s="2">
        <v>10</v>
      </c>
      <c r="J654" s="2">
        <v>10</v>
      </c>
      <c r="K654" s="3" t="s">
        <v>1552</v>
      </c>
      <c r="L654" s="3" t="s">
        <v>1574</v>
      </c>
      <c r="M654" s="2">
        <v>0</v>
      </c>
      <c r="N654" s="3" t="s">
        <v>1550</v>
      </c>
      <c r="O654" s="4">
        <v>54789</v>
      </c>
      <c r="P654" s="3" t="s">
        <v>1550</v>
      </c>
      <c r="Q654" s="4" t="s">
        <v>1550</v>
      </c>
      <c r="R654" s="3" t="s">
        <v>1551</v>
      </c>
    </row>
    <row r="655" spans="1:18" ht="25.5" hidden="1" x14ac:dyDescent="0.2">
      <c r="A655" s="2">
        <v>866</v>
      </c>
      <c r="B655" s="3" t="s">
        <v>284</v>
      </c>
      <c r="C655" s="3" t="s">
        <v>1546</v>
      </c>
      <c r="D655" s="3" t="s">
        <v>1547</v>
      </c>
      <c r="E655" s="3" t="s">
        <v>283</v>
      </c>
      <c r="F655" s="3" t="s">
        <v>1549</v>
      </c>
      <c r="G655" s="2" t="s">
        <v>1550</v>
      </c>
      <c r="H655" s="3" t="s">
        <v>1551</v>
      </c>
      <c r="I655" s="2">
        <v>15</v>
      </c>
      <c r="J655" s="2">
        <v>15</v>
      </c>
      <c r="K655" s="3" t="s">
        <v>1552</v>
      </c>
      <c r="L655" s="3" t="s">
        <v>1574</v>
      </c>
      <c r="M655" s="2">
        <v>0</v>
      </c>
      <c r="N655" s="3" t="s">
        <v>1550</v>
      </c>
      <c r="O655" s="4">
        <v>54789</v>
      </c>
      <c r="P655" s="3" t="s">
        <v>1550</v>
      </c>
      <c r="Q655" s="4" t="s">
        <v>1550</v>
      </c>
      <c r="R655" s="3" t="s">
        <v>1551</v>
      </c>
    </row>
    <row r="656" spans="1:18" ht="25.5" hidden="1" x14ac:dyDescent="0.2">
      <c r="A656" s="2">
        <v>867</v>
      </c>
      <c r="B656" s="3" t="s">
        <v>285</v>
      </c>
      <c r="C656" s="3" t="s">
        <v>1546</v>
      </c>
      <c r="D656" s="3" t="s">
        <v>1547</v>
      </c>
      <c r="E656" s="3" t="s">
        <v>283</v>
      </c>
      <c r="F656" s="3" t="s">
        <v>1549</v>
      </c>
      <c r="G656" s="2" t="s">
        <v>1550</v>
      </c>
      <c r="H656" s="3" t="s">
        <v>1551</v>
      </c>
      <c r="I656" s="2">
        <v>15</v>
      </c>
      <c r="J656" s="2">
        <v>15</v>
      </c>
      <c r="K656" s="3" t="s">
        <v>1552</v>
      </c>
      <c r="L656" s="3" t="s">
        <v>1574</v>
      </c>
      <c r="M656" s="2">
        <v>0</v>
      </c>
      <c r="N656" s="3" t="s">
        <v>1550</v>
      </c>
      <c r="O656" s="4">
        <v>54789</v>
      </c>
      <c r="P656" s="3" t="s">
        <v>1550</v>
      </c>
      <c r="Q656" s="4" t="s">
        <v>1550</v>
      </c>
      <c r="R656" s="3" t="s">
        <v>1551</v>
      </c>
    </row>
    <row r="657" spans="1:18" ht="25.5" hidden="1" x14ac:dyDescent="0.2">
      <c r="A657" s="2">
        <v>868</v>
      </c>
      <c r="B657" s="3" t="s">
        <v>286</v>
      </c>
      <c r="C657" s="3" t="s">
        <v>1546</v>
      </c>
      <c r="D657" s="3" t="s">
        <v>1559</v>
      </c>
      <c r="E657" s="3" t="s">
        <v>1890</v>
      </c>
      <c r="F657" s="3" t="s">
        <v>1549</v>
      </c>
      <c r="G657" s="2" t="s">
        <v>1550</v>
      </c>
      <c r="H657" s="3" t="s">
        <v>1551</v>
      </c>
      <c r="I657" s="2">
        <v>215</v>
      </c>
      <c r="J657" s="2">
        <v>215</v>
      </c>
      <c r="K657" s="3" t="s">
        <v>1581</v>
      </c>
      <c r="L657" s="3" t="s">
        <v>1582</v>
      </c>
      <c r="M657" s="2">
        <v>9519</v>
      </c>
      <c r="N657" s="3" t="s">
        <v>1550</v>
      </c>
      <c r="O657" s="4">
        <v>54789</v>
      </c>
      <c r="P657" s="3" t="s">
        <v>1550</v>
      </c>
      <c r="Q657" s="4">
        <v>21671</v>
      </c>
      <c r="R657" s="3" t="s">
        <v>1551</v>
      </c>
    </row>
    <row r="658" spans="1:18" ht="25.5" hidden="1" x14ac:dyDescent="0.2">
      <c r="A658" s="2">
        <v>868</v>
      </c>
      <c r="B658" s="3" t="s">
        <v>286</v>
      </c>
      <c r="C658" s="3" t="s">
        <v>1546</v>
      </c>
      <c r="D658" s="3" t="s">
        <v>1559</v>
      </c>
      <c r="E658" s="3" t="s">
        <v>1890</v>
      </c>
      <c r="F658" s="3" t="s">
        <v>1549</v>
      </c>
      <c r="G658" s="2" t="s">
        <v>1550</v>
      </c>
      <c r="H658" s="3" t="s">
        <v>1551</v>
      </c>
      <c r="I658" s="2">
        <v>215</v>
      </c>
      <c r="J658" s="2">
        <v>215</v>
      </c>
      <c r="K658" s="3" t="s">
        <v>1581</v>
      </c>
      <c r="L658" s="3" t="s">
        <v>1582</v>
      </c>
      <c r="M658" s="2">
        <v>9579</v>
      </c>
      <c r="N658" s="3" t="s">
        <v>1550</v>
      </c>
      <c r="O658" s="4">
        <v>54789</v>
      </c>
      <c r="P658" s="3" t="s">
        <v>1550</v>
      </c>
      <c r="Q658" s="4">
        <v>21763</v>
      </c>
      <c r="R658" s="3" t="s">
        <v>1551</v>
      </c>
    </row>
    <row r="659" spans="1:18" ht="25.5" hidden="1" x14ac:dyDescent="0.2">
      <c r="A659" s="2">
        <v>868</v>
      </c>
      <c r="B659" s="3" t="s">
        <v>286</v>
      </c>
      <c r="C659" s="3" t="s">
        <v>1546</v>
      </c>
      <c r="D659" s="3" t="s">
        <v>1559</v>
      </c>
      <c r="E659" s="3" t="s">
        <v>1890</v>
      </c>
      <c r="F659" s="3" t="s">
        <v>1549</v>
      </c>
      <c r="G659" s="2" t="s">
        <v>1550</v>
      </c>
      <c r="H659" s="3" t="s">
        <v>1551</v>
      </c>
      <c r="I659" s="2">
        <v>147</v>
      </c>
      <c r="J659" s="2">
        <v>140</v>
      </c>
      <c r="K659" s="3" t="s">
        <v>1599</v>
      </c>
      <c r="L659" s="3" t="s">
        <v>1582</v>
      </c>
      <c r="M659" s="2">
        <v>14393</v>
      </c>
      <c r="N659" s="3" t="s">
        <v>1550</v>
      </c>
      <c r="O659" s="4">
        <v>54789</v>
      </c>
      <c r="P659" s="3" t="s">
        <v>1550</v>
      </c>
      <c r="Q659" s="4">
        <v>25659</v>
      </c>
      <c r="R659" s="3" t="s">
        <v>1551</v>
      </c>
    </row>
    <row r="660" spans="1:18" ht="38.25" hidden="1" x14ac:dyDescent="0.2">
      <c r="A660" s="2">
        <v>872</v>
      </c>
      <c r="B660" s="3" t="s">
        <v>287</v>
      </c>
      <c r="C660" s="3" t="s">
        <v>1546</v>
      </c>
      <c r="D660" s="3" t="s">
        <v>1555</v>
      </c>
      <c r="E660" s="3" t="s">
        <v>288</v>
      </c>
      <c r="F660" s="3" t="s">
        <v>1629</v>
      </c>
      <c r="G660" s="2" t="s">
        <v>1550</v>
      </c>
      <c r="H660" s="3" t="s">
        <v>1551</v>
      </c>
      <c r="I660" s="2">
        <v>95.45</v>
      </c>
      <c r="J660" s="2">
        <v>95.45</v>
      </c>
      <c r="K660" s="3" t="s">
        <v>1581</v>
      </c>
      <c r="L660" s="3" t="s">
        <v>1582</v>
      </c>
      <c r="M660" s="2">
        <v>10000</v>
      </c>
      <c r="N660" s="3" t="s">
        <v>1550</v>
      </c>
      <c r="O660" s="4">
        <v>54789</v>
      </c>
      <c r="P660" s="3" t="s">
        <v>1550</v>
      </c>
      <c r="Q660" s="4">
        <v>33239</v>
      </c>
      <c r="R660" s="3" t="s">
        <v>1551</v>
      </c>
    </row>
    <row r="661" spans="1:18" ht="38.25" hidden="1" x14ac:dyDescent="0.2">
      <c r="A661" s="2">
        <v>872</v>
      </c>
      <c r="B661" s="3" t="s">
        <v>287</v>
      </c>
      <c r="C661" s="3" t="s">
        <v>1546</v>
      </c>
      <c r="D661" s="3" t="s">
        <v>1555</v>
      </c>
      <c r="E661" s="3" t="s">
        <v>288</v>
      </c>
      <c r="F661" s="3" t="s">
        <v>1629</v>
      </c>
      <c r="G661" s="2" t="s">
        <v>1550</v>
      </c>
      <c r="H661" s="3" t="s">
        <v>1551</v>
      </c>
      <c r="I661" s="2">
        <v>71.59</v>
      </c>
      <c r="J661" s="2">
        <v>71.59</v>
      </c>
      <c r="K661" s="3" t="s">
        <v>1581</v>
      </c>
      <c r="L661" s="3" t="s">
        <v>1582</v>
      </c>
      <c r="M661" s="2">
        <v>10000</v>
      </c>
      <c r="N661" s="3" t="s">
        <v>1550</v>
      </c>
      <c r="O661" s="4">
        <v>54789</v>
      </c>
      <c r="P661" s="3" t="s">
        <v>1550</v>
      </c>
      <c r="Q661" s="4">
        <v>33970</v>
      </c>
      <c r="R661" s="3" t="s">
        <v>1551</v>
      </c>
    </row>
    <row r="662" spans="1:18" ht="25.5" hidden="1" x14ac:dyDescent="0.2">
      <c r="A662" s="2">
        <v>873</v>
      </c>
      <c r="B662" s="3" t="s">
        <v>289</v>
      </c>
      <c r="C662" s="3" t="s">
        <v>1546</v>
      </c>
      <c r="D662" s="3" t="s">
        <v>1547</v>
      </c>
      <c r="E662" s="3" t="s">
        <v>1548</v>
      </c>
      <c r="F662" s="3" t="s">
        <v>1549</v>
      </c>
      <c r="G662" s="2" t="s">
        <v>1550</v>
      </c>
      <c r="H662" s="3" t="s">
        <v>1551</v>
      </c>
      <c r="I662" s="2">
        <v>2.1</v>
      </c>
      <c r="J662" s="2">
        <v>2.1</v>
      </c>
      <c r="K662" s="3" t="s">
        <v>1552</v>
      </c>
      <c r="L662" s="3" t="s">
        <v>1859</v>
      </c>
      <c r="M662" s="2">
        <v>0</v>
      </c>
      <c r="N662" s="3" t="s">
        <v>1550</v>
      </c>
      <c r="O662" s="4">
        <v>54789</v>
      </c>
      <c r="P662" s="3" t="s">
        <v>1550</v>
      </c>
      <c r="Q662" s="4" t="s">
        <v>1550</v>
      </c>
      <c r="R662" s="3" t="s">
        <v>1551</v>
      </c>
    </row>
    <row r="663" spans="1:18" ht="38.25" hidden="1" x14ac:dyDescent="0.2">
      <c r="A663" s="2">
        <v>874</v>
      </c>
      <c r="B663" s="3" t="s">
        <v>290</v>
      </c>
      <c r="C663" s="3" t="s">
        <v>1546</v>
      </c>
      <c r="D663" s="3" t="s">
        <v>1555</v>
      </c>
      <c r="E663" s="3" t="s">
        <v>291</v>
      </c>
      <c r="F663" s="3" t="s">
        <v>1603</v>
      </c>
      <c r="G663" s="2" t="s">
        <v>1550</v>
      </c>
      <c r="H663" s="3" t="s">
        <v>1551</v>
      </c>
      <c r="I663" s="2">
        <v>15</v>
      </c>
      <c r="J663" s="2">
        <v>15</v>
      </c>
      <c r="K663" s="3" t="s">
        <v>1552</v>
      </c>
      <c r="L663" s="3" t="s">
        <v>185</v>
      </c>
      <c r="M663" s="2">
        <v>0</v>
      </c>
      <c r="N663" s="3" t="s">
        <v>1550</v>
      </c>
      <c r="O663" s="4">
        <v>54789</v>
      </c>
      <c r="P663" s="3" t="s">
        <v>1550</v>
      </c>
      <c r="Q663" s="4">
        <v>31413</v>
      </c>
      <c r="R663" s="3" t="s">
        <v>1551</v>
      </c>
    </row>
    <row r="664" spans="1:18" ht="25.5" hidden="1" x14ac:dyDescent="0.2">
      <c r="A664" s="2">
        <v>875</v>
      </c>
      <c r="B664" s="3" t="s">
        <v>292</v>
      </c>
      <c r="C664" s="3" t="s">
        <v>1546</v>
      </c>
      <c r="D664" s="3" t="s">
        <v>1547</v>
      </c>
      <c r="E664" s="3" t="s">
        <v>81</v>
      </c>
      <c r="F664" s="3" t="s">
        <v>1549</v>
      </c>
      <c r="G664" s="2" t="s">
        <v>1550</v>
      </c>
      <c r="H664" s="3" t="s">
        <v>1551</v>
      </c>
      <c r="I664" s="2">
        <v>2</v>
      </c>
      <c r="J664" s="2">
        <v>2</v>
      </c>
      <c r="K664" s="3" t="s">
        <v>1552</v>
      </c>
      <c r="L664" s="3" t="s">
        <v>1553</v>
      </c>
      <c r="M664" s="2">
        <v>0</v>
      </c>
      <c r="N664" s="3" t="s">
        <v>1550</v>
      </c>
      <c r="O664" s="4">
        <v>54789</v>
      </c>
      <c r="P664" s="3" t="s">
        <v>1550</v>
      </c>
      <c r="Q664" s="4" t="s">
        <v>1550</v>
      </c>
      <c r="R664" s="3" t="s">
        <v>1551</v>
      </c>
    </row>
    <row r="665" spans="1:18" ht="25.5" hidden="1" x14ac:dyDescent="0.2">
      <c r="A665" s="2">
        <v>877</v>
      </c>
      <c r="B665" s="3" t="s">
        <v>293</v>
      </c>
      <c r="C665" s="3" t="s">
        <v>1546</v>
      </c>
      <c r="D665" s="3" t="s">
        <v>1547</v>
      </c>
      <c r="E665" s="3" t="s">
        <v>294</v>
      </c>
      <c r="F665" s="3" t="s">
        <v>1549</v>
      </c>
      <c r="G665" s="2" t="s">
        <v>1550</v>
      </c>
      <c r="H665" s="3" t="s">
        <v>1551</v>
      </c>
      <c r="I665" s="2">
        <v>23</v>
      </c>
      <c r="J665" s="2">
        <v>23</v>
      </c>
      <c r="K665" s="3" t="s">
        <v>1552</v>
      </c>
      <c r="L665" s="3" t="s">
        <v>1859</v>
      </c>
      <c r="M665" s="2">
        <v>0</v>
      </c>
      <c r="N665" s="3" t="s">
        <v>1550</v>
      </c>
      <c r="O665" s="4">
        <v>54789</v>
      </c>
      <c r="P665" s="3" t="s">
        <v>1550</v>
      </c>
      <c r="Q665" s="4" t="s">
        <v>1550</v>
      </c>
      <c r="R665" s="3" t="s">
        <v>1551</v>
      </c>
    </row>
    <row r="666" spans="1:18" ht="25.5" hidden="1" x14ac:dyDescent="0.2">
      <c r="A666" s="2">
        <v>879</v>
      </c>
      <c r="B666" s="3" t="s">
        <v>295</v>
      </c>
      <c r="C666" s="3" t="s">
        <v>1546</v>
      </c>
      <c r="D666" s="3" t="s">
        <v>1547</v>
      </c>
      <c r="E666" s="3" t="s">
        <v>1548</v>
      </c>
      <c r="F666" s="3" t="s">
        <v>1549</v>
      </c>
      <c r="G666" s="2" t="s">
        <v>1550</v>
      </c>
      <c r="H666" s="3" t="s">
        <v>1551</v>
      </c>
      <c r="I666" s="2">
        <v>100</v>
      </c>
      <c r="J666" s="2">
        <v>100</v>
      </c>
      <c r="K666" s="3" t="s">
        <v>1552</v>
      </c>
      <c r="L666" s="3" t="s">
        <v>1553</v>
      </c>
      <c r="M666" s="2">
        <v>0</v>
      </c>
      <c r="N666" s="3" t="s">
        <v>1550</v>
      </c>
      <c r="O666" s="4">
        <v>54789</v>
      </c>
      <c r="P666" s="3" t="s">
        <v>1550</v>
      </c>
      <c r="Q666" s="4" t="s">
        <v>1550</v>
      </c>
      <c r="R666" s="3" t="s">
        <v>1551</v>
      </c>
    </row>
    <row r="667" spans="1:18" ht="25.5" hidden="1" x14ac:dyDescent="0.2">
      <c r="A667" s="2">
        <v>880</v>
      </c>
      <c r="B667" s="3" t="s">
        <v>296</v>
      </c>
      <c r="C667" s="3" t="s">
        <v>1546</v>
      </c>
      <c r="D667" s="3" t="s">
        <v>1547</v>
      </c>
      <c r="E667" s="3" t="s">
        <v>1548</v>
      </c>
      <c r="F667" s="3" t="s">
        <v>1549</v>
      </c>
      <c r="G667" s="2" t="s">
        <v>1550</v>
      </c>
      <c r="H667" s="3" t="s">
        <v>1551</v>
      </c>
      <c r="I667" s="2">
        <v>4</v>
      </c>
      <c r="J667" s="2">
        <v>4</v>
      </c>
      <c r="K667" s="3" t="s">
        <v>1552</v>
      </c>
      <c r="L667" s="3" t="s">
        <v>1553</v>
      </c>
      <c r="M667" s="2">
        <v>0</v>
      </c>
      <c r="N667" s="3" t="s">
        <v>1550</v>
      </c>
      <c r="O667" s="4">
        <v>54789</v>
      </c>
      <c r="P667" s="3" t="s">
        <v>1550</v>
      </c>
      <c r="Q667" s="4" t="s">
        <v>1550</v>
      </c>
      <c r="R667" s="3" t="s">
        <v>1551</v>
      </c>
    </row>
    <row r="668" spans="1:18" ht="25.5" hidden="1" x14ac:dyDescent="0.2">
      <c r="A668" s="2">
        <v>885</v>
      </c>
      <c r="B668" s="3" t="s">
        <v>297</v>
      </c>
      <c r="C668" s="3" t="s">
        <v>1546</v>
      </c>
      <c r="D668" s="3" t="s">
        <v>1547</v>
      </c>
      <c r="E668" s="3" t="s">
        <v>1548</v>
      </c>
      <c r="F668" s="3" t="s">
        <v>1549</v>
      </c>
      <c r="G668" s="2" t="s">
        <v>1550</v>
      </c>
      <c r="H668" s="3" t="s">
        <v>1551</v>
      </c>
      <c r="I668" s="2">
        <v>49</v>
      </c>
      <c r="J668" s="2">
        <v>49</v>
      </c>
      <c r="K668" s="3" t="s">
        <v>1581</v>
      </c>
      <c r="L668" s="3" t="s">
        <v>1582</v>
      </c>
      <c r="M668" s="2">
        <v>13695</v>
      </c>
      <c r="N668" s="3" t="s">
        <v>1550</v>
      </c>
      <c r="O668" s="4">
        <v>54789</v>
      </c>
      <c r="P668" s="3" t="s">
        <v>1550</v>
      </c>
      <c r="Q668" s="4" t="s">
        <v>1550</v>
      </c>
      <c r="R668" s="3" t="s">
        <v>1551</v>
      </c>
    </row>
    <row r="669" spans="1:18" ht="25.5" hidden="1" x14ac:dyDescent="0.2">
      <c r="A669" s="2">
        <v>886</v>
      </c>
      <c r="B669" s="3" t="s">
        <v>298</v>
      </c>
      <c r="C669" s="3" t="s">
        <v>1546</v>
      </c>
      <c r="D669" s="3" t="s">
        <v>1547</v>
      </c>
      <c r="E669" s="3" t="s">
        <v>1548</v>
      </c>
      <c r="F669" s="3" t="s">
        <v>1549</v>
      </c>
      <c r="G669" s="2" t="s">
        <v>1550</v>
      </c>
      <c r="H669" s="3" t="s">
        <v>1551</v>
      </c>
      <c r="I669" s="2">
        <v>61</v>
      </c>
      <c r="J669" s="2">
        <v>61</v>
      </c>
      <c r="K669" s="3" t="s">
        <v>1599</v>
      </c>
      <c r="L669" s="3" t="s">
        <v>1600</v>
      </c>
      <c r="M669" s="2">
        <v>12829</v>
      </c>
      <c r="N669" s="3" t="s">
        <v>1550</v>
      </c>
      <c r="O669" s="4">
        <v>54789</v>
      </c>
      <c r="P669" s="3" t="s">
        <v>1550</v>
      </c>
      <c r="Q669" s="4" t="s">
        <v>1550</v>
      </c>
      <c r="R669" s="3" t="s">
        <v>1551</v>
      </c>
    </row>
    <row r="670" spans="1:18" ht="25.5" hidden="1" x14ac:dyDescent="0.2">
      <c r="A670" s="2">
        <v>886</v>
      </c>
      <c r="B670" s="3" t="s">
        <v>298</v>
      </c>
      <c r="C670" s="3" t="s">
        <v>1546</v>
      </c>
      <c r="D670" s="3" t="s">
        <v>1547</v>
      </c>
      <c r="E670" s="3" t="s">
        <v>1548</v>
      </c>
      <c r="F670" s="3" t="s">
        <v>1549</v>
      </c>
      <c r="G670" s="2" t="s">
        <v>1550</v>
      </c>
      <c r="H670" s="3" t="s">
        <v>1551</v>
      </c>
      <c r="I670" s="2">
        <v>61</v>
      </c>
      <c r="J670" s="2">
        <v>61</v>
      </c>
      <c r="K670" s="3" t="s">
        <v>1599</v>
      </c>
      <c r="L670" s="3" t="s">
        <v>1600</v>
      </c>
      <c r="M670" s="2">
        <v>12829</v>
      </c>
      <c r="N670" s="3" t="s">
        <v>1550</v>
      </c>
      <c r="O670" s="4">
        <v>54789</v>
      </c>
      <c r="P670" s="3" t="s">
        <v>1550</v>
      </c>
      <c r="Q670" s="4" t="s">
        <v>1550</v>
      </c>
      <c r="R670" s="3" t="s">
        <v>1551</v>
      </c>
    </row>
    <row r="671" spans="1:18" ht="25.5" hidden="1" x14ac:dyDescent="0.2">
      <c r="A671" s="2">
        <v>887</v>
      </c>
      <c r="B671" s="3" t="s">
        <v>299</v>
      </c>
      <c r="C671" s="3" t="s">
        <v>1546</v>
      </c>
      <c r="D671" s="3" t="s">
        <v>1547</v>
      </c>
      <c r="E671" s="3" t="s">
        <v>1842</v>
      </c>
      <c r="F671" s="3" t="s">
        <v>1549</v>
      </c>
      <c r="G671" s="2" t="s">
        <v>1550</v>
      </c>
      <c r="H671" s="3" t="s">
        <v>1551</v>
      </c>
      <c r="I671" s="2">
        <v>6.1</v>
      </c>
      <c r="J671" s="2">
        <v>6.1</v>
      </c>
      <c r="K671" s="3" t="s">
        <v>1552</v>
      </c>
      <c r="L671" s="3" t="s">
        <v>1553</v>
      </c>
      <c r="M671" s="2">
        <v>0</v>
      </c>
      <c r="N671" s="3" t="s">
        <v>1550</v>
      </c>
      <c r="O671" s="4">
        <v>54789</v>
      </c>
      <c r="P671" s="3" t="s">
        <v>1550</v>
      </c>
      <c r="Q671" s="4" t="s">
        <v>1550</v>
      </c>
      <c r="R671" s="3" t="s">
        <v>1551</v>
      </c>
    </row>
    <row r="672" spans="1:18" ht="25.5" hidden="1" x14ac:dyDescent="0.2">
      <c r="A672" s="2">
        <v>888</v>
      </c>
      <c r="B672" s="3" t="s">
        <v>300</v>
      </c>
      <c r="C672" s="3" t="s">
        <v>1546</v>
      </c>
      <c r="D672" s="3" t="s">
        <v>1645</v>
      </c>
      <c r="E672" s="3" t="s">
        <v>1764</v>
      </c>
      <c r="F672" s="3" t="s">
        <v>1549</v>
      </c>
      <c r="G672" s="2" t="s">
        <v>1550</v>
      </c>
      <c r="H672" s="3" t="s">
        <v>1551</v>
      </c>
      <c r="I672" s="2">
        <v>46</v>
      </c>
      <c r="J672" s="2">
        <v>46</v>
      </c>
      <c r="K672" s="3" t="s">
        <v>1552</v>
      </c>
      <c r="L672" s="3" t="s">
        <v>1582</v>
      </c>
      <c r="M672" s="2">
        <v>8960</v>
      </c>
      <c r="N672" s="3" t="s">
        <v>1550</v>
      </c>
      <c r="O672" s="4">
        <v>54789</v>
      </c>
      <c r="P672" s="3" t="s">
        <v>1550</v>
      </c>
      <c r="Q672" s="4" t="s">
        <v>1550</v>
      </c>
      <c r="R672" s="3" t="s">
        <v>1551</v>
      </c>
    </row>
    <row r="673" spans="1:18" ht="38.25" hidden="1" x14ac:dyDescent="0.2">
      <c r="A673" s="2">
        <v>889</v>
      </c>
      <c r="B673" s="3" t="s">
        <v>301</v>
      </c>
      <c r="C673" s="3" t="s">
        <v>1546</v>
      </c>
      <c r="D673" s="3" t="s">
        <v>1645</v>
      </c>
      <c r="E673" s="3" t="s">
        <v>1764</v>
      </c>
      <c r="F673" s="3" t="s">
        <v>1549</v>
      </c>
      <c r="G673" s="2" t="s">
        <v>1550</v>
      </c>
      <c r="H673" s="3" t="s">
        <v>1551</v>
      </c>
      <c r="I673" s="2">
        <v>9.8699999999999992</v>
      </c>
      <c r="J673" s="2">
        <v>9.8699999999999992</v>
      </c>
      <c r="K673" s="3" t="s">
        <v>1552</v>
      </c>
      <c r="L673" s="3" t="s">
        <v>63</v>
      </c>
      <c r="M673" s="2">
        <v>0</v>
      </c>
      <c r="N673" s="3" t="s">
        <v>1550</v>
      </c>
      <c r="O673" s="4">
        <v>54789</v>
      </c>
      <c r="P673" s="3" t="s">
        <v>1550</v>
      </c>
      <c r="Q673" s="4" t="s">
        <v>1550</v>
      </c>
      <c r="R673" s="3" t="s">
        <v>1551</v>
      </c>
    </row>
    <row r="674" spans="1:18" ht="25.5" hidden="1" x14ac:dyDescent="0.2">
      <c r="A674" s="2">
        <v>894</v>
      </c>
      <c r="B674" s="3" t="s">
        <v>302</v>
      </c>
      <c r="C674" s="3" t="s">
        <v>1546</v>
      </c>
      <c r="D674" s="3" t="s">
        <v>1555</v>
      </c>
      <c r="E674" s="3" t="s">
        <v>1548</v>
      </c>
      <c r="F674" s="3" t="s">
        <v>1603</v>
      </c>
      <c r="G674" s="2" t="s">
        <v>1550</v>
      </c>
      <c r="H674" s="3" t="s">
        <v>1551</v>
      </c>
      <c r="I674" s="2">
        <v>2</v>
      </c>
      <c r="J674" s="2">
        <v>2</v>
      </c>
      <c r="K674" s="3" t="s">
        <v>1552</v>
      </c>
      <c r="L674" s="3" t="s">
        <v>1859</v>
      </c>
      <c r="M674" s="2">
        <v>0</v>
      </c>
      <c r="N674" s="3" t="s">
        <v>1550</v>
      </c>
      <c r="O674" s="4">
        <v>54789</v>
      </c>
      <c r="P674" s="3" t="s">
        <v>1550</v>
      </c>
      <c r="Q674" s="4">
        <v>35643</v>
      </c>
      <c r="R674" s="3" t="s">
        <v>1551</v>
      </c>
    </row>
    <row r="675" spans="1:18" ht="25.5" hidden="1" x14ac:dyDescent="0.2">
      <c r="A675" s="2">
        <v>895</v>
      </c>
      <c r="B675" s="3" t="s">
        <v>303</v>
      </c>
      <c r="C675" s="3" t="s">
        <v>1546</v>
      </c>
      <c r="D675" s="3" t="s">
        <v>1559</v>
      </c>
      <c r="E675" s="3" t="s">
        <v>304</v>
      </c>
      <c r="F675" s="3" t="s">
        <v>1549</v>
      </c>
      <c r="G675" s="2" t="s">
        <v>1550</v>
      </c>
      <c r="H675" s="3" t="s">
        <v>1551</v>
      </c>
      <c r="I675" s="2">
        <v>55.5</v>
      </c>
      <c r="J675" s="2">
        <v>55.5</v>
      </c>
      <c r="K675" s="3" t="s">
        <v>1552</v>
      </c>
      <c r="L675" s="3" t="s">
        <v>1553</v>
      </c>
      <c r="M675" s="2">
        <v>0</v>
      </c>
      <c r="N675" s="3" t="s">
        <v>1550</v>
      </c>
      <c r="O675" s="4">
        <v>54789</v>
      </c>
      <c r="P675" s="3" t="s">
        <v>1550</v>
      </c>
      <c r="Q675" s="4" t="s">
        <v>1550</v>
      </c>
      <c r="R675" s="3" t="s">
        <v>1551</v>
      </c>
    </row>
    <row r="676" spans="1:18" ht="38.25" hidden="1" x14ac:dyDescent="0.2">
      <c r="A676" s="2">
        <v>899</v>
      </c>
      <c r="B676" s="3" t="s">
        <v>305</v>
      </c>
      <c r="C676" s="3" t="s">
        <v>1546</v>
      </c>
      <c r="D676" s="3" t="s">
        <v>1547</v>
      </c>
      <c r="E676" s="3" t="s">
        <v>306</v>
      </c>
      <c r="F676" s="3" t="s">
        <v>1549</v>
      </c>
      <c r="G676" s="2" t="s">
        <v>1550</v>
      </c>
      <c r="H676" s="3" t="s">
        <v>1551</v>
      </c>
      <c r="I676" s="2">
        <v>28</v>
      </c>
      <c r="J676" s="2">
        <v>28</v>
      </c>
      <c r="K676" s="3" t="s">
        <v>1552</v>
      </c>
      <c r="L676" s="3" t="s">
        <v>1859</v>
      </c>
      <c r="M676" s="2">
        <v>12500</v>
      </c>
      <c r="N676" s="3" t="s">
        <v>1550</v>
      </c>
      <c r="O676" s="4">
        <v>54789</v>
      </c>
      <c r="P676" s="3" t="s">
        <v>1550</v>
      </c>
      <c r="Q676" s="4" t="s">
        <v>1550</v>
      </c>
      <c r="R676" s="3" t="s">
        <v>1551</v>
      </c>
    </row>
    <row r="677" spans="1:18" ht="38.25" hidden="1" x14ac:dyDescent="0.2">
      <c r="A677" s="2">
        <v>902</v>
      </c>
      <c r="B677" s="3" t="s">
        <v>307</v>
      </c>
      <c r="C677" s="3" t="s">
        <v>1546</v>
      </c>
      <c r="D677" s="3" t="s">
        <v>1559</v>
      </c>
      <c r="E677" s="3" t="s">
        <v>3</v>
      </c>
      <c r="F677" s="3" t="s">
        <v>1549</v>
      </c>
      <c r="G677" s="2" t="s">
        <v>1550</v>
      </c>
      <c r="H677" s="3" t="s">
        <v>1551</v>
      </c>
      <c r="I677" s="2">
        <v>17.89</v>
      </c>
      <c r="J677" s="2">
        <v>17.89</v>
      </c>
      <c r="K677" s="3" t="s">
        <v>1552</v>
      </c>
      <c r="L677" s="3" t="s">
        <v>1553</v>
      </c>
      <c r="M677" s="2">
        <v>0</v>
      </c>
      <c r="N677" s="3" t="s">
        <v>1550</v>
      </c>
      <c r="O677" s="4">
        <v>54789</v>
      </c>
      <c r="P677" s="3" t="s">
        <v>1550</v>
      </c>
      <c r="Q677" s="4" t="s">
        <v>1550</v>
      </c>
      <c r="R677" s="3" t="s">
        <v>1551</v>
      </c>
    </row>
    <row r="678" spans="1:18" ht="38.25" hidden="1" x14ac:dyDescent="0.2">
      <c r="A678" s="2">
        <v>903</v>
      </c>
      <c r="B678" s="3" t="s">
        <v>308</v>
      </c>
      <c r="C678" s="3" t="s">
        <v>1546</v>
      </c>
      <c r="D678" s="3" t="s">
        <v>1566</v>
      </c>
      <c r="E678" s="3" t="s">
        <v>1641</v>
      </c>
      <c r="F678" s="3" t="s">
        <v>1567</v>
      </c>
      <c r="G678" s="2" t="s">
        <v>1550</v>
      </c>
      <c r="H678" s="3" t="s">
        <v>1551</v>
      </c>
      <c r="I678" s="2">
        <v>4.8</v>
      </c>
      <c r="J678" s="2">
        <v>4.8</v>
      </c>
      <c r="K678" s="3" t="s">
        <v>1552</v>
      </c>
      <c r="L678" s="3" t="s">
        <v>1553</v>
      </c>
      <c r="M678" s="2">
        <v>0</v>
      </c>
      <c r="N678" s="3" t="s">
        <v>1550</v>
      </c>
      <c r="O678" s="4">
        <v>54789</v>
      </c>
      <c r="P678" s="3" t="s">
        <v>1550</v>
      </c>
      <c r="Q678" s="4">
        <v>32143</v>
      </c>
      <c r="R678" s="3" t="s">
        <v>1551</v>
      </c>
    </row>
    <row r="679" spans="1:18" ht="25.5" hidden="1" x14ac:dyDescent="0.2">
      <c r="A679" s="2">
        <v>905</v>
      </c>
      <c r="B679" s="3" t="s">
        <v>309</v>
      </c>
      <c r="C679" s="3" t="s">
        <v>1546</v>
      </c>
      <c r="D679" s="3" t="s">
        <v>1555</v>
      </c>
      <c r="E679" s="3" t="s">
        <v>1548</v>
      </c>
      <c r="F679" s="3" t="s">
        <v>1616</v>
      </c>
      <c r="G679" s="2" t="s">
        <v>1550</v>
      </c>
      <c r="H679" s="3" t="s">
        <v>1551</v>
      </c>
      <c r="I679" s="2">
        <v>1.5</v>
      </c>
      <c r="J679" s="2">
        <v>1.5</v>
      </c>
      <c r="K679" s="3" t="s">
        <v>1552</v>
      </c>
      <c r="L679" s="3" t="s">
        <v>1553</v>
      </c>
      <c r="M679" s="2">
        <v>0</v>
      </c>
      <c r="N679" s="3" t="s">
        <v>1550</v>
      </c>
      <c r="O679" s="4">
        <v>54789</v>
      </c>
      <c r="P679" s="3" t="s">
        <v>1550</v>
      </c>
      <c r="Q679" s="4">
        <v>32143</v>
      </c>
      <c r="R679" s="3" t="s">
        <v>1551</v>
      </c>
    </row>
    <row r="680" spans="1:18" ht="25.5" hidden="1" x14ac:dyDescent="0.2">
      <c r="A680" s="2">
        <v>906</v>
      </c>
      <c r="B680" s="3" t="s">
        <v>310</v>
      </c>
      <c r="C680" s="3" t="s">
        <v>1546</v>
      </c>
      <c r="D680" s="3" t="s">
        <v>1555</v>
      </c>
      <c r="E680" s="3" t="s">
        <v>1548</v>
      </c>
      <c r="F680" s="3" t="s">
        <v>1603</v>
      </c>
      <c r="G680" s="2" t="s">
        <v>1550</v>
      </c>
      <c r="H680" s="3" t="s">
        <v>1551</v>
      </c>
      <c r="I680" s="2">
        <v>1.87</v>
      </c>
      <c r="J680" s="2">
        <v>1.87</v>
      </c>
      <c r="K680" s="3" t="s">
        <v>1552</v>
      </c>
      <c r="L680" s="3" t="s">
        <v>1553</v>
      </c>
      <c r="M680" s="2">
        <v>0</v>
      </c>
      <c r="N680" s="3" t="s">
        <v>1550</v>
      </c>
      <c r="O680" s="4">
        <v>54789</v>
      </c>
      <c r="P680" s="3" t="s">
        <v>1550</v>
      </c>
      <c r="Q680" s="4">
        <v>32143</v>
      </c>
      <c r="R680" s="3" t="s">
        <v>1551</v>
      </c>
    </row>
    <row r="681" spans="1:18" ht="25.5" hidden="1" x14ac:dyDescent="0.2">
      <c r="A681" s="2">
        <v>908</v>
      </c>
      <c r="B681" s="3" t="s">
        <v>311</v>
      </c>
      <c r="C681" s="3" t="s">
        <v>1546</v>
      </c>
      <c r="D681" s="3" t="s">
        <v>1555</v>
      </c>
      <c r="E681" s="3" t="s">
        <v>1548</v>
      </c>
      <c r="F681" s="3" t="s">
        <v>1603</v>
      </c>
      <c r="G681" s="2" t="s">
        <v>1550</v>
      </c>
      <c r="H681" s="3" t="s">
        <v>1551</v>
      </c>
      <c r="I681" s="2">
        <v>3.35</v>
      </c>
      <c r="J681" s="2">
        <v>3.35</v>
      </c>
      <c r="K681" s="3" t="s">
        <v>1552</v>
      </c>
      <c r="L681" s="3" t="s">
        <v>1553</v>
      </c>
      <c r="M681" s="2">
        <v>0</v>
      </c>
      <c r="N681" s="3" t="s">
        <v>1550</v>
      </c>
      <c r="O681" s="4">
        <v>54789</v>
      </c>
      <c r="P681" s="3" t="s">
        <v>1550</v>
      </c>
      <c r="Q681" s="4">
        <v>32143</v>
      </c>
      <c r="R681" s="3" t="s">
        <v>1551</v>
      </c>
    </row>
    <row r="682" spans="1:18" ht="38.25" hidden="1" x14ac:dyDescent="0.2">
      <c r="A682" s="2">
        <v>910</v>
      </c>
      <c r="B682" s="3" t="s">
        <v>312</v>
      </c>
      <c r="C682" s="3" t="s">
        <v>1546</v>
      </c>
      <c r="D682" s="3" t="s">
        <v>1645</v>
      </c>
      <c r="E682" s="3" t="s">
        <v>1650</v>
      </c>
      <c r="F682" s="3" t="s">
        <v>1549</v>
      </c>
      <c r="G682" s="2" t="s">
        <v>1550</v>
      </c>
      <c r="H682" s="3" t="s">
        <v>1551</v>
      </c>
      <c r="I682" s="2">
        <v>39.1</v>
      </c>
      <c r="J682" s="2">
        <v>39.1</v>
      </c>
      <c r="K682" s="3" t="s">
        <v>1552</v>
      </c>
      <c r="L682" s="3" t="s">
        <v>63</v>
      </c>
      <c r="M682" s="2">
        <v>0</v>
      </c>
      <c r="N682" s="3" t="s">
        <v>1550</v>
      </c>
      <c r="O682" s="4">
        <v>54789</v>
      </c>
      <c r="P682" s="3" t="s">
        <v>1550</v>
      </c>
      <c r="Q682" s="4" t="s">
        <v>1550</v>
      </c>
      <c r="R682" s="3" t="s">
        <v>1551</v>
      </c>
    </row>
    <row r="683" spans="1:18" ht="25.5" hidden="1" x14ac:dyDescent="0.2">
      <c r="A683" s="2">
        <v>911</v>
      </c>
      <c r="B683" s="3" t="s">
        <v>313</v>
      </c>
      <c r="C683" s="3" t="s">
        <v>1546</v>
      </c>
      <c r="D683" s="3" t="s">
        <v>1645</v>
      </c>
      <c r="E683" s="3" t="s">
        <v>1650</v>
      </c>
      <c r="F683" s="3" t="s">
        <v>1549</v>
      </c>
      <c r="G683" s="2" t="s">
        <v>1550</v>
      </c>
      <c r="H683" s="3" t="s">
        <v>1551</v>
      </c>
      <c r="I683" s="2">
        <v>26.98</v>
      </c>
      <c r="J683" s="2">
        <v>26.98</v>
      </c>
      <c r="K683" s="3" t="s">
        <v>1552</v>
      </c>
      <c r="L683" s="3" t="s">
        <v>1553</v>
      </c>
      <c r="M683" s="2">
        <v>0</v>
      </c>
      <c r="N683" s="3" t="s">
        <v>1550</v>
      </c>
      <c r="O683" s="4">
        <v>54789</v>
      </c>
      <c r="P683" s="3" t="s">
        <v>1550</v>
      </c>
      <c r="Q683" s="4" t="s">
        <v>1550</v>
      </c>
      <c r="R683" s="3" t="s">
        <v>1551</v>
      </c>
    </row>
    <row r="684" spans="1:18" ht="38.25" hidden="1" x14ac:dyDescent="0.2">
      <c r="A684" s="2">
        <v>912</v>
      </c>
      <c r="B684" s="3" t="s">
        <v>314</v>
      </c>
      <c r="C684" s="3" t="s">
        <v>1546</v>
      </c>
      <c r="D684" s="3" t="s">
        <v>1645</v>
      </c>
      <c r="E684" s="3" t="s">
        <v>1650</v>
      </c>
      <c r="F684" s="3" t="s">
        <v>1549</v>
      </c>
      <c r="G684" s="2" t="s">
        <v>1550</v>
      </c>
      <c r="H684" s="3" t="s">
        <v>1551</v>
      </c>
      <c r="I684" s="2">
        <v>234</v>
      </c>
      <c r="J684" s="2">
        <v>234</v>
      </c>
      <c r="K684" s="3" t="s">
        <v>1581</v>
      </c>
      <c r="L684" s="3" t="s">
        <v>1582</v>
      </c>
      <c r="M684" s="2">
        <v>10580</v>
      </c>
      <c r="N684" s="3" t="s">
        <v>1550</v>
      </c>
      <c r="O684" s="4">
        <v>54789</v>
      </c>
      <c r="P684" s="3" t="s">
        <v>1550</v>
      </c>
      <c r="Q684" s="4">
        <v>31929</v>
      </c>
      <c r="R684" s="3" t="s">
        <v>1551</v>
      </c>
    </row>
    <row r="685" spans="1:18" ht="38.25" hidden="1" x14ac:dyDescent="0.2">
      <c r="A685" s="2">
        <v>913</v>
      </c>
      <c r="B685" s="3" t="s">
        <v>315</v>
      </c>
      <c r="C685" s="3" t="s">
        <v>1546</v>
      </c>
      <c r="D685" s="3" t="s">
        <v>1645</v>
      </c>
      <c r="E685" s="3" t="s">
        <v>1768</v>
      </c>
      <c r="F685" s="3" t="s">
        <v>1549</v>
      </c>
      <c r="G685" s="2" t="s">
        <v>1550</v>
      </c>
      <c r="H685" s="3" t="s">
        <v>1551</v>
      </c>
      <c r="I685" s="2">
        <v>38.700000000000003</v>
      </c>
      <c r="J685" s="2">
        <v>38.700000000000003</v>
      </c>
      <c r="K685" s="3" t="s">
        <v>1552</v>
      </c>
      <c r="L685" s="3" t="s">
        <v>1553</v>
      </c>
      <c r="M685" s="2">
        <v>0</v>
      </c>
      <c r="N685" s="3" t="s">
        <v>1550</v>
      </c>
      <c r="O685" s="4">
        <v>54789</v>
      </c>
      <c r="P685" s="3" t="s">
        <v>1550</v>
      </c>
      <c r="Q685" s="4" t="s">
        <v>1550</v>
      </c>
      <c r="R685" s="3" t="s">
        <v>1551</v>
      </c>
    </row>
    <row r="686" spans="1:18" ht="38.25" hidden="1" x14ac:dyDescent="0.2">
      <c r="A686" s="2">
        <v>914</v>
      </c>
      <c r="B686" s="3" t="s">
        <v>316</v>
      </c>
      <c r="C686" s="3" t="s">
        <v>1546</v>
      </c>
      <c r="D686" s="3" t="s">
        <v>1589</v>
      </c>
      <c r="E686" s="3" t="s">
        <v>1548</v>
      </c>
      <c r="F686" s="3" t="s">
        <v>1635</v>
      </c>
      <c r="G686" s="2" t="s">
        <v>1550</v>
      </c>
      <c r="H686" s="3" t="s">
        <v>1551</v>
      </c>
      <c r="I686" s="2">
        <v>32</v>
      </c>
      <c r="J686" s="2">
        <v>32</v>
      </c>
      <c r="K686" s="3" t="s">
        <v>1581</v>
      </c>
      <c r="L686" s="3" t="s">
        <v>1582</v>
      </c>
      <c r="M686" s="2">
        <v>0</v>
      </c>
      <c r="N686" s="3" t="s">
        <v>1550</v>
      </c>
      <c r="O686" s="4">
        <v>54789</v>
      </c>
      <c r="P686" s="3" t="s">
        <v>1550</v>
      </c>
      <c r="Q686" s="4">
        <v>35010</v>
      </c>
      <c r="R686" s="3" t="s">
        <v>1551</v>
      </c>
    </row>
    <row r="687" spans="1:18" ht="38.25" hidden="1" x14ac:dyDescent="0.2">
      <c r="A687" s="2">
        <v>914</v>
      </c>
      <c r="B687" s="3" t="s">
        <v>316</v>
      </c>
      <c r="C687" s="3" t="s">
        <v>1546</v>
      </c>
      <c r="D687" s="3" t="s">
        <v>1589</v>
      </c>
      <c r="E687" s="3" t="s">
        <v>1548</v>
      </c>
      <c r="F687" s="3" t="s">
        <v>1635</v>
      </c>
      <c r="G687" s="2" t="s">
        <v>1550</v>
      </c>
      <c r="H687" s="3" t="s">
        <v>1551</v>
      </c>
      <c r="I687" s="2">
        <v>32</v>
      </c>
      <c r="J687" s="2">
        <v>32</v>
      </c>
      <c r="K687" s="3" t="s">
        <v>1581</v>
      </c>
      <c r="L687" s="3" t="s">
        <v>1582</v>
      </c>
      <c r="M687" s="2">
        <v>0</v>
      </c>
      <c r="N687" s="3" t="s">
        <v>1550</v>
      </c>
      <c r="O687" s="4">
        <v>54789</v>
      </c>
      <c r="P687" s="3" t="s">
        <v>1550</v>
      </c>
      <c r="Q687" s="4">
        <v>32143</v>
      </c>
      <c r="R687" s="3" t="s">
        <v>1551</v>
      </c>
    </row>
    <row r="688" spans="1:18" ht="25.5" hidden="1" x14ac:dyDescent="0.2">
      <c r="A688" s="2">
        <v>923</v>
      </c>
      <c r="B688" s="3" t="s">
        <v>317</v>
      </c>
      <c r="C688" s="3" t="s">
        <v>1546</v>
      </c>
      <c r="D688" s="3" t="s">
        <v>1559</v>
      </c>
      <c r="E688" s="3" t="s">
        <v>1548</v>
      </c>
      <c r="F688" s="3" t="s">
        <v>1549</v>
      </c>
      <c r="G688" s="2" t="s">
        <v>1550</v>
      </c>
      <c r="H688" s="3" t="s">
        <v>1551</v>
      </c>
      <c r="I688" s="2">
        <v>47</v>
      </c>
      <c r="J688" s="2">
        <v>39</v>
      </c>
      <c r="K688" s="3" t="s">
        <v>1581</v>
      </c>
      <c r="L688" s="3" t="s">
        <v>1582</v>
      </c>
      <c r="M688" s="2">
        <v>15100</v>
      </c>
      <c r="N688" s="3" t="s">
        <v>1550</v>
      </c>
      <c r="O688" s="4">
        <v>54789</v>
      </c>
      <c r="P688" s="3" t="s">
        <v>1550</v>
      </c>
      <c r="Q688" s="4" t="s">
        <v>1550</v>
      </c>
      <c r="R688" s="3" t="s">
        <v>1551</v>
      </c>
    </row>
    <row r="689" spans="1:18" ht="25.5" hidden="1" x14ac:dyDescent="0.2">
      <c r="A689" s="2">
        <v>927</v>
      </c>
      <c r="B689" s="3" t="s">
        <v>318</v>
      </c>
      <c r="C689" s="3" t="s">
        <v>1546</v>
      </c>
      <c r="D689" s="3" t="s">
        <v>1559</v>
      </c>
      <c r="E689" s="3" t="s">
        <v>1548</v>
      </c>
      <c r="F689" s="3" t="s">
        <v>1549</v>
      </c>
      <c r="G689" s="2" t="s">
        <v>1550</v>
      </c>
      <c r="H689" s="3" t="s">
        <v>1551</v>
      </c>
      <c r="I689" s="2">
        <v>1</v>
      </c>
      <c r="J689" s="2">
        <v>1</v>
      </c>
      <c r="K689" s="3" t="s">
        <v>1552</v>
      </c>
      <c r="L689" s="3" t="s">
        <v>319</v>
      </c>
      <c r="M689" s="2">
        <v>0</v>
      </c>
      <c r="N689" s="3" t="s">
        <v>1550</v>
      </c>
      <c r="O689" s="4">
        <v>54789</v>
      </c>
      <c r="P689" s="3" t="s">
        <v>1550</v>
      </c>
      <c r="Q689" s="4" t="s">
        <v>1550</v>
      </c>
      <c r="R689" s="3" t="s">
        <v>1551</v>
      </c>
    </row>
    <row r="690" spans="1:18" ht="25.5" hidden="1" x14ac:dyDescent="0.2">
      <c r="A690" s="2">
        <v>927</v>
      </c>
      <c r="B690" s="3" t="s">
        <v>318</v>
      </c>
      <c r="C690" s="3" t="s">
        <v>1546</v>
      </c>
      <c r="D690" s="3" t="s">
        <v>1559</v>
      </c>
      <c r="E690" s="3" t="s">
        <v>1548</v>
      </c>
      <c r="F690" s="3" t="s">
        <v>1549</v>
      </c>
      <c r="G690" s="2" t="s">
        <v>1550</v>
      </c>
      <c r="H690" s="3" t="s">
        <v>1551</v>
      </c>
      <c r="I690" s="2">
        <v>2</v>
      </c>
      <c r="J690" s="2">
        <v>2</v>
      </c>
      <c r="K690" s="3" t="s">
        <v>1552</v>
      </c>
      <c r="L690" s="3" t="s">
        <v>319</v>
      </c>
      <c r="M690" s="2">
        <v>0</v>
      </c>
      <c r="N690" s="3" t="s">
        <v>1550</v>
      </c>
      <c r="O690" s="4">
        <v>54789</v>
      </c>
      <c r="P690" s="3" t="s">
        <v>1550</v>
      </c>
      <c r="Q690" s="4" t="s">
        <v>1550</v>
      </c>
      <c r="R690" s="3" t="s">
        <v>1551</v>
      </c>
    </row>
    <row r="691" spans="1:18" ht="25.5" hidden="1" x14ac:dyDescent="0.2">
      <c r="A691" s="2">
        <v>927</v>
      </c>
      <c r="B691" s="3" t="s">
        <v>318</v>
      </c>
      <c r="C691" s="3" t="s">
        <v>1546</v>
      </c>
      <c r="D691" s="3" t="s">
        <v>1559</v>
      </c>
      <c r="E691" s="3" t="s">
        <v>1548</v>
      </c>
      <c r="F691" s="3" t="s">
        <v>1549</v>
      </c>
      <c r="G691" s="2" t="s">
        <v>1550</v>
      </c>
      <c r="H691" s="3" t="s">
        <v>1551</v>
      </c>
      <c r="I691" s="2">
        <v>2</v>
      </c>
      <c r="J691" s="2">
        <v>2</v>
      </c>
      <c r="K691" s="3" t="s">
        <v>1552</v>
      </c>
      <c r="L691" s="3" t="s">
        <v>319</v>
      </c>
      <c r="M691" s="2">
        <v>0</v>
      </c>
      <c r="N691" s="3" t="s">
        <v>1550</v>
      </c>
      <c r="O691" s="4">
        <v>54789</v>
      </c>
      <c r="P691" s="3" t="s">
        <v>1550</v>
      </c>
      <c r="Q691" s="4" t="s">
        <v>1550</v>
      </c>
      <c r="R691" s="3" t="s">
        <v>1551</v>
      </c>
    </row>
    <row r="692" spans="1:18" ht="25.5" hidden="1" x14ac:dyDescent="0.2">
      <c r="A692" s="2">
        <v>927</v>
      </c>
      <c r="B692" s="3" t="s">
        <v>318</v>
      </c>
      <c r="C692" s="3" t="s">
        <v>1546</v>
      </c>
      <c r="D692" s="3" t="s">
        <v>1559</v>
      </c>
      <c r="E692" s="3" t="s">
        <v>1548</v>
      </c>
      <c r="F692" s="3" t="s">
        <v>1549</v>
      </c>
      <c r="G692" s="2" t="s">
        <v>1550</v>
      </c>
      <c r="H692" s="3" t="s">
        <v>1551</v>
      </c>
      <c r="I692" s="2">
        <v>1</v>
      </c>
      <c r="J692" s="2">
        <v>1</v>
      </c>
      <c r="K692" s="3" t="s">
        <v>1552</v>
      </c>
      <c r="L692" s="3" t="s">
        <v>319</v>
      </c>
      <c r="M692" s="2">
        <v>0</v>
      </c>
      <c r="N692" s="3" t="s">
        <v>1550</v>
      </c>
      <c r="O692" s="4">
        <v>54789</v>
      </c>
      <c r="P692" s="3" t="s">
        <v>1550</v>
      </c>
      <c r="Q692" s="4" t="s">
        <v>1550</v>
      </c>
      <c r="R692" s="3" t="s">
        <v>1551</v>
      </c>
    </row>
    <row r="693" spans="1:18" ht="25.5" hidden="1" x14ac:dyDescent="0.2">
      <c r="A693" s="2">
        <v>927</v>
      </c>
      <c r="B693" s="3" t="s">
        <v>318</v>
      </c>
      <c r="C693" s="3" t="s">
        <v>1546</v>
      </c>
      <c r="D693" s="3" t="s">
        <v>1559</v>
      </c>
      <c r="E693" s="3" t="s">
        <v>1548</v>
      </c>
      <c r="F693" s="3" t="s">
        <v>1549</v>
      </c>
      <c r="G693" s="2" t="s">
        <v>1550</v>
      </c>
      <c r="H693" s="3" t="s">
        <v>1551</v>
      </c>
      <c r="I693" s="2">
        <v>2</v>
      </c>
      <c r="J693" s="2">
        <v>2</v>
      </c>
      <c r="K693" s="3" t="s">
        <v>1552</v>
      </c>
      <c r="L693" s="3" t="s">
        <v>319</v>
      </c>
      <c r="M693" s="2">
        <v>0</v>
      </c>
      <c r="N693" s="3" t="s">
        <v>1550</v>
      </c>
      <c r="O693" s="4">
        <v>54789</v>
      </c>
      <c r="P693" s="3" t="s">
        <v>1550</v>
      </c>
      <c r="Q693" s="4" t="s">
        <v>1550</v>
      </c>
      <c r="R693" s="3" t="s">
        <v>1551</v>
      </c>
    </row>
    <row r="694" spans="1:18" ht="25.5" hidden="1" x14ac:dyDescent="0.2">
      <c r="A694" s="2">
        <v>927</v>
      </c>
      <c r="B694" s="3" t="s">
        <v>318</v>
      </c>
      <c r="C694" s="3" t="s">
        <v>1546</v>
      </c>
      <c r="D694" s="3" t="s">
        <v>1559</v>
      </c>
      <c r="E694" s="3" t="s">
        <v>1548</v>
      </c>
      <c r="F694" s="3" t="s">
        <v>1549</v>
      </c>
      <c r="G694" s="2" t="s">
        <v>1550</v>
      </c>
      <c r="H694" s="3" t="s">
        <v>1551</v>
      </c>
      <c r="I694" s="2">
        <v>2</v>
      </c>
      <c r="J694" s="2">
        <v>2</v>
      </c>
      <c r="K694" s="3" t="s">
        <v>1552</v>
      </c>
      <c r="L694" s="3" t="s">
        <v>319</v>
      </c>
      <c r="M694" s="2">
        <v>0</v>
      </c>
      <c r="N694" s="3" t="s">
        <v>1550</v>
      </c>
      <c r="O694" s="4">
        <v>54789</v>
      </c>
      <c r="P694" s="3" t="s">
        <v>1550</v>
      </c>
      <c r="Q694" s="4" t="s">
        <v>1550</v>
      </c>
      <c r="R694" s="3" t="s">
        <v>1551</v>
      </c>
    </row>
    <row r="695" spans="1:18" ht="25.5" hidden="1" x14ac:dyDescent="0.2">
      <c r="A695" s="2">
        <v>927</v>
      </c>
      <c r="B695" s="3" t="s">
        <v>318</v>
      </c>
      <c r="C695" s="3" t="s">
        <v>1546</v>
      </c>
      <c r="D695" s="3" t="s">
        <v>1559</v>
      </c>
      <c r="E695" s="3" t="s">
        <v>1548</v>
      </c>
      <c r="F695" s="3" t="s">
        <v>1549</v>
      </c>
      <c r="G695" s="2" t="s">
        <v>1550</v>
      </c>
      <c r="H695" s="3" t="s">
        <v>1551</v>
      </c>
      <c r="I695" s="2">
        <v>1</v>
      </c>
      <c r="J695" s="2">
        <v>1</v>
      </c>
      <c r="K695" s="3" t="s">
        <v>1552</v>
      </c>
      <c r="L695" s="3" t="s">
        <v>319</v>
      </c>
      <c r="M695" s="2">
        <v>0</v>
      </c>
      <c r="N695" s="3" t="s">
        <v>1550</v>
      </c>
      <c r="O695" s="4">
        <v>54789</v>
      </c>
      <c r="P695" s="3" t="s">
        <v>1550</v>
      </c>
      <c r="Q695" s="4" t="s">
        <v>1550</v>
      </c>
      <c r="R695" s="3" t="s">
        <v>1551</v>
      </c>
    </row>
    <row r="696" spans="1:18" ht="25.5" hidden="1" x14ac:dyDescent="0.2">
      <c r="A696" s="2">
        <v>927</v>
      </c>
      <c r="B696" s="3" t="s">
        <v>318</v>
      </c>
      <c r="C696" s="3" t="s">
        <v>1546</v>
      </c>
      <c r="D696" s="3" t="s">
        <v>1559</v>
      </c>
      <c r="E696" s="3" t="s">
        <v>1548</v>
      </c>
      <c r="F696" s="3" t="s">
        <v>1549</v>
      </c>
      <c r="G696" s="2" t="s">
        <v>1550</v>
      </c>
      <c r="H696" s="3" t="s">
        <v>1551</v>
      </c>
      <c r="I696" s="2">
        <v>2</v>
      </c>
      <c r="J696" s="2">
        <v>2</v>
      </c>
      <c r="K696" s="3" t="s">
        <v>1552</v>
      </c>
      <c r="L696" s="3" t="s">
        <v>319</v>
      </c>
      <c r="M696" s="2">
        <v>0</v>
      </c>
      <c r="N696" s="3" t="s">
        <v>1550</v>
      </c>
      <c r="O696" s="4">
        <v>54789</v>
      </c>
      <c r="P696" s="3" t="s">
        <v>1550</v>
      </c>
      <c r="Q696" s="4" t="s">
        <v>1550</v>
      </c>
      <c r="R696" s="3" t="s">
        <v>1551</v>
      </c>
    </row>
    <row r="697" spans="1:18" ht="25.5" hidden="1" x14ac:dyDescent="0.2">
      <c r="A697" s="2">
        <v>927</v>
      </c>
      <c r="B697" s="3" t="s">
        <v>318</v>
      </c>
      <c r="C697" s="3" t="s">
        <v>1546</v>
      </c>
      <c r="D697" s="3" t="s">
        <v>1559</v>
      </c>
      <c r="E697" s="3" t="s">
        <v>1548</v>
      </c>
      <c r="F697" s="3" t="s">
        <v>1549</v>
      </c>
      <c r="G697" s="2" t="s">
        <v>1550</v>
      </c>
      <c r="H697" s="3" t="s">
        <v>1551</v>
      </c>
      <c r="I697" s="2">
        <v>2</v>
      </c>
      <c r="J697" s="2">
        <v>2</v>
      </c>
      <c r="K697" s="3" t="s">
        <v>1581</v>
      </c>
      <c r="L697" s="3" t="s">
        <v>1582</v>
      </c>
      <c r="M697" s="2">
        <v>0</v>
      </c>
      <c r="N697" s="3" t="s">
        <v>1550</v>
      </c>
      <c r="O697" s="4">
        <v>54789</v>
      </c>
      <c r="P697" s="3" t="s">
        <v>1550</v>
      </c>
      <c r="Q697" s="4" t="s">
        <v>1550</v>
      </c>
      <c r="R697" s="3" t="s">
        <v>1551</v>
      </c>
    </row>
    <row r="698" spans="1:18" ht="25.5" hidden="1" x14ac:dyDescent="0.2">
      <c r="A698" s="2">
        <v>933</v>
      </c>
      <c r="B698" s="3" t="s">
        <v>320</v>
      </c>
      <c r="C698" s="3" t="s">
        <v>1546</v>
      </c>
      <c r="D698" s="3" t="s">
        <v>1547</v>
      </c>
      <c r="E698" s="3" t="s">
        <v>321</v>
      </c>
      <c r="F698" s="3" t="s">
        <v>1549</v>
      </c>
      <c r="G698" s="2" t="s">
        <v>1550</v>
      </c>
      <c r="H698" s="3" t="s">
        <v>1551</v>
      </c>
      <c r="I698" s="2">
        <v>14.4</v>
      </c>
      <c r="J698" s="2">
        <v>14.4</v>
      </c>
      <c r="K698" s="3" t="s">
        <v>1552</v>
      </c>
      <c r="L698" s="3" t="s">
        <v>1859</v>
      </c>
      <c r="M698" s="2">
        <v>12500</v>
      </c>
      <c r="N698" s="3" t="s">
        <v>1550</v>
      </c>
      <c r="O698" s="4">
        <v>54789</v>
      </c>
      <c r="P698" s="3" t="s">
        <v>1550</v>
      </c>
      <c r="Q698" s="4" t="s">
        <v>1550</v>
      </c>
      <c r="R698" s="3" t="s">
        <v>1551</v>
      </c>
    </row>
    <row r="699" spans="1:18" ht="25.5" hidden="1" x14ac:dyDescent="0.2">
      <c r="A699" s="2">
        <v>935</v>
      </c>
      <c r="B699" s="3" t="s">
        <v>322</v>
      </c>
      <c r="C699" s="3" t="s">
        <v>1546</v>
      </c>
      <c r="D699" s="3" t="s">
        <v>1559</v>
      </c>
      <c r="E699" s="3" t="s">
        <v>1548</v>
      </c>
      <c r="F699" s="3" t="s">
        <v>1549</v>
      </c>
      <c r="G699" s="2" t="s">
        <v>1550</v>
      </c>
      <c r="H699" s="3" t="s">
        <v>1551</v>
      </c>
      <c r="I699" s="2">
        <v>4</v>
      </c>
      <c r="J699" s="2">
        <v>4</v>
      </c>
      <c r="K699" s="3" t="s">
        <v>1552</v>
      </c>
      <c r="L699" s="3" t="s">
        <v>1553</v>
      </c>
      <c r="M699" s="2">
        <v>0</v>
      </c>
      <c r="N699" s="3" t="s">
        <v>1550</v>
      </c>
      <c r="O699" s="4">
        <v>54789</v>
      </c>
      <c r="P699" s="3" t="s">
        <v>1550</v>
      </c>
      <c r="Q699" s="4" t="s">
        <v>1550</v>
      </c>
      <c r="R699" s="3" t="s">
        <v>1551</v>
      </c>
    </row>
    <row r="700" spans="1:18" ht="25.5" hidden="1" x14ac:dyDescent="0.2">
      <c r="A700" s="2">
        <v>936</v>
      </c>
      <c r="B700" s="3" t="s">
        <v>323</v>
      </c>
      <c r="C700" s="3" t="s">
        <v>1546</v>
      </c>
      <c r="D700" s="3" t="s">
        <v>1589</v>
      </c>
      <c r="E700" s="3" t="s">
        <v>324</v>
      </c>
      <c r="F700" s="3" t="s">
        <v>1666</v>
      </c>
      <c r="G700" s="2" t="s">
        <v>1550</v>
      </c>
      <c r="H700" s="3" t="s">
        <v>1551</v>
      </c>
      <c r="I700" s="2">
        <v>790</v>
      </c>
      <c r="J700" s="2">
        <v>790</v>
      </c>
      <c r="K700" s="3" t="s">
        <v>1577</v>
      </c>
      <c r="L700" s="3" t="s">
        <v>1639</v>
      </c>
      <c r="M700" s="2">
        <v>10217</v>
      </c>
      <c r="N700" s="3" t="s">
        <v>1550</v>
      </c>
      <c r="O700" s="4">
        <v>54789</v>
      </c>
      <c r="P700" s="3" t="s">
        <v>1550</v>
      </c>
      <c r="Q700" s="4">
        <v>26024</v>
      </c>
      <c r="R700" s="3" t="s">
        <v>1551</v>
      </c>
    </row>
    <row r="701" spans="1:18" ht="25.5" hidden="1" x14ac:dyDescent="0.2">
      <c r="A701" s="2">
        <v>936</v>
      </c>
      <c r="B701" s="3" t="s">
        <v>323</v>
      </c>
      <c r="C701" s="3" t="s">
        <v>1546</v>
      </c>
      <c r="D701" s="3" t="s">
        <v>1589</v>
      </c>
      <c r="E701" s="3" t="s">
        <v>324</v>
      </c>
      <c r="F701" s="3" t="s">
        <v>1666</v>
      </c>
      <c r="G701" s="2" t="s">
        <v>1550</v>
      </c>
      <c r="H701" s="3" t="s">
        <v>1551</v>
      </c>
      <c r="I701" s="2">
        <v>790</v>
      </c>
      <c r="J701" s="2">
        <v>790</v>
      </c>
      <c r="K701" s="3" t="s">
        <v>1577</v>
      </c>
      <c r="L701" s="3" t="s">
        <v>1639</v>
      </c>
      <c r="M701" s="2">
        <v>10452</v>
      </c>
      <c r="N701" s="3" t="s">
        <v>1550</v>
      </c>
      <c r="O701" s="4">
        <v>54789</v>
      </c>
      <c r="P701" s="3" t="s">
        <v>1550</v>
      </c>
      <c r="Q701" s="4">
        <v>26207</v>
      </c>
      <c r="R701" s="3" t="s">
        <v>1551</v>
      </c>
    </row>
    <row r="702" spans="1:18" ht="25.5" hidden="1" x14ac:dyDescent="0.2">
      <c r="A702" s="2">
        <v>937</v>
      </c>
      <c r="B702" s="3" t="s">
        <v>325</v>
      </c>
      <c r="C702" s="3" t="s">
        <v>1546</v>
      </c>
      <c r="D702" s="3" t="s">
        <v>1559</v>
      </c>
      <c r="E702" s="3" t="s">
        <v>1737</v>
      </c>
      <c r="F702" s="3" t="s">
        <v>1549</v>
      </c>
      <c r="G702" s="2" t="s">
        <v>1550</v>
      </c>
      <c r="H702" s="3" t="s">
        <v>1551</v>
      </c>
      <c r="I702" s="2">
        <v>30</v>
      </c>
      <c r="J702" s="2">
        <v>30</v>
      </c>
      <c r="K702" s="3" t="s">
        <v>1552</v>
      </c>
      <c r="L702" s="3" t="s">
        <v>1553</v>
      </c>
      <c r="M702" s="2">
        <v>0</v>
      </c>
      <c r="N702" s="3" t="s">
        <v>1550</v>
      </c>
      <c r="O702" s="4">
        <v>54789</v>
      </c>
      <c r="P702" s="3" t="s">
        <v>1550</v>
      </c>
      <c r="Q702" s="4" t="s">
        <v>1550</v>
      </c>
      <c r="R702" s="3" t="s">
        <v>1551</v>
      </c>
    </row>
    <row r="703" spans="1:18" ht="25.5" hidden="1" x14ac:dyDescent="0.2">
      <c r="A703" s="2">
        <v>938</v>
      </c>
      <c r="B703" s="3" t="s">
        <v>326</v>
      </c>
      <c r="C703" s="3" t="s">
        <v>1546</v>
      </c>
      <c r="D703" s="3" t="s">
        <v>1559</v>
      </c>
      <c r="E703" s="3" t="s">
        <v>1737</v>
      </c>
      <c r="F703" s="3" t="s">
        <v>1549</v>
      </c>
      <c r="G703" s="2" t="s">
        <v>1550</v>
      </c>
      <c r="H703" s="3" t="s">
        <v>1551</v>
      </c>
      <c r="I703" s="2">
        <v>25</v>
      </c>
      <c r="J703" s="2">
        <v>25</v>
      </c>
      <c r="K703" s="3" t="s">
        <v>1552</v>
      </c>
      <c r="L703" s="3" t="s">
        <v>1553</v>
      </c>
      <c r="M703" s="2">
        <v>0</v>
      </c>
      <c r="N703" s="3" t="s">
        <v>1550</v>
      </c>
      <c r="O703" s="4">
        <v>54789</v>
      </c>
      <c r="P703" s="3" t="s">
        <v>1550</v>
      </c>
      <c r="Q703" s="4" t="s">
        <v>1550</v>
      </c>
      <c r="R703" s="3" t="s">
        <v>1551</v>
      </c>
    </row>
    <row r="704" spans="1:18" ht="25.5" hidden="1" x14ac:dyDescent="0.2">
      <c r="A704" s="2">
        <v>939</v>
      </c>
      <c r="B704" s="3" t="s">
        <v>327</v>
      </c>
      <c r="C704" s="3" t="s">
        <v>1546</v>
      </c>
      <c r="D704" s="3" t="s">
        <v>1559</v>
      </c>
      <c r="E704" s="3" t="s">
        <v>1737</v>
      </c>
      <c r="F704" s="3" t="s">
        <v>1549</v>
      </c>
      <c r="G704" s="2" t="s">
        <v>1550</v>
      </c>
      <c r="H704" s="3" t="s">
        <v>1551</v>
      </c>
      <c r="I704" s="2">
        <v>30</v>
      </c>
      <c r="J704" s="2">
        <v>30</v>
      </c>
      <c r="K704" s="3" t="s">
        <v>1552</v>
      </c>
      <c r="L704" s="3" t="s">
        <v>1553</v>
      </c>
      <c r="M704" s="2">
        <v>0</v>
      </c>
      <c r="N704" s="3" t="s">
        <v>1550</v>
      </c>
      <c r="O704" s="4">
        <v>54789</v>
      </c>
      <c r="P704" s="3" t="s">
        <v>1550</v>
      </c>
      <c r="Q704" s="4" t="s">
        <v>1550</v>
      </c>
      <c r="R704" s="3" t="s">
        <v>1551</v>
      </c>
    </row>
    <row r="705" spans="1:18" ht="25.5" hidden="1" x14ac:dyDescent="0.2">
      <c r="A705" s="2">
        <v>940</v>
      </c>
      <c r="B705" s="3" t="s">
        <v>328</v>
      </c>
      <c r="C705" s="3" t="s">
        <v>1546</v>
      </c>
      <c r="D705" s="3" t="s">
        <v>1559</v>
      </c>
      <c r="E705" s="3" t="s">
        <v>1737</v>
      </c>
      <c r="F705" s="3" t="s">
        <v>1549</v>
      </c>
      <c r="G705" s="2" t="s">
        <v>1550</v>
      </c>
      <c r="H705" s="3" t="s">
        <v>1551</v>
      </c>
      <c r="I705" s="2">
        <v>23.5</v>
      </c>
      <c r="J705" s="2">
        <v>23.5</v>
      </c>
      <c r="K705" s="3" t="s">
        <v>1552</v>
      </c>
      <c r="L705" s="3" t="s">
        <v>1553</v>
      </c>
      <c r="M705" s="2">
        <v>0</v>
      </c>
      <c r="N705" s="3" t="s">
        <v>1550</v>
      </c>
      <c r="O705" s="4">
        <v>54789</v>
      </c>
      <c r="P705" s="3" t="s">
        <v>1550</v>
      </c>
      <c r="Q705" s="4" t="s">
        <v>1550</v>
      </c>
      <c r="R705" s="3" t="s">
        <v>1551</v>
      </c>
    </row>
    <row r="706" spans="1:18" ht="25.5" hidden="1" x14ac:dyDescent="0.2">
      <c r="A706" s="2">
        <v>941</v>
      </c>
      <c r="B706" s="3" t="s">
        <v>329</v>
      </c>
      <c r="C706" s="3" t="s">
        <v>1546</v>
      </c>
      <c r="D706" s="3" t="s">
        <v>1559</v>
      </c>
      <c r="E706" s="3" t="s">
        <v>1737</v>
      </c>
      <c r="F706" s="3" t="s">
        <v>1549</v>
      </c>
      <c r="G706" s="2" t="s">
        <v>1550</v>
      </c>
      <c r="H706" s="3" t="s">
        <v>1551</v>
      </c>
      <c r="I706" s="2">
        <v>29</v>
      </c>
      <c r="J706" s="2">
        <v>29</v>
      </c>
      <c r="K706" s="3" t="s">
        <v>1552</v>
      </c>
      <c r="L706" s="3" t="s">
        <v>1553</v>
      </c>
      <c r="M706" s="2">
        <v>0</v>
      </c>
      <c r="N706" s="3" t="s">
        <v>1550</v>
      </c>
      <c r="O706" s="4">
        <v>54789</v>
      </c>
      <c r="P706" s="3" t="s">
        <v>1550</v>
      </c>
      <c r="Q706" s="4" t="s">
        <v>1550</v>
      </c>
      <c r="R706" s="3" t="s">
        <v>1551</v>
      </c>
    </row>
    <row r="707" spans="1:18" ht="25.5" hidden="1" x14ac:dyDescent="0.2">
      <c r="A707" s="2">
        <v>942</v>
      </c>
      <c r="B707" s="3" t="s">
        <v>330</v>
      </c>
      <c r="C707" s="3" t="s">
        <v>1546</v>
      </c>
      <c r="D707" s="3" t="s">
        <v>1559</v>
      </c>
      <c r="E707" s="3" t="s">
        <v>1737</v>
      </c>
      <c r="F707" s="3" t="s">
        <v>1549</v>
      </c>
      <c r="G707" s="2" t="s">
        <v>1550</v>
      </c>
      <c r="H707" s="3" t="s">
        <v>1551</v>
      </c>
      <c r="I707" s="2">
        <v>22.5</v>
      </c>
      <c r="J707" s="2">
        <v>22.5</v>
      </c>
      <c r="K707" s="3" t="s">
        <v>1552</v>
      </c>
      <c r="L707" s="3" t="s">
        <v>1553</v>
      </c>
      <c r="M707" s="2">
        <v>0</v>
      </c>
      <c r="N707" s="3" t="s">
        <v>1550</v>
      </c>
      <c r="O707" s="4">
        <v>54789</v>
      </c>
      <c r="P707" s="3" t="s">
        <v>1550</v>
      </c>
      <c r="Q707" s="4" t="s">
        <v>1550</v>
      </c>
      <c r="R707" s="3" t="s">
        <v>1551</v>
      </c>
    </row>
    <row r="708" spans="1:18" ht="38.25" hidden="1" x14ac:dyDescent="0.2">
      <c r="A708" s="2">
        <v>943</v>
      </c>
      <c r="B708" s="3" t="s">
        <v>331</v>
      </c>
      <c r="C708" s="3" t="s">
        <v>1546</v>
      </c>
      <c r="D708" s="3" t="s">
        <v>1559</v>
      </c>
      <c r="E708" s="3" t="s">
        <v>332</v>
      </c>
      <c r="F708" s="3" t="s">
        <v>1549</v>
      </c>
      <c r="G708" s="2" t="s">
        <v>1550</v>
      </c>
      <c r="H708" s="3" t="s">
        <v>1551</v>
      </c>
      <c r="I708" s="2">
        <v>56.5</v>
      </c>
      <c r="J708" s="2">
        <v>56.5</v>
      </c>
      <c r="K708" s="3" t="s">
        <v>1552</v>
      </c>
      <c r="L708" s="3" t="s">
        <v>63</v>
      </c>
      <c r="M708" s="2">
        <v>0</v>
      </c>
      <c r="N708" s="3" t="s">
        <v>1550</v>
      </c>
      <c r="O708" s="4">
        <v>54789</v>
      </c>
      <c r="P708" s="3" t="s">
        <v>1550</v>
      </c>
      <c r="Q708" s="4" t="s">
        <v>1550</v>
      </c>
      <c r="R708" s="3" t="s">
        <v>1551</v>
      </c>
    </row>
    <row r="709" spans="1:18" ht="25.5" hidden="1" x14ac:dyDescent="0.2">
      <c r="A709" s="2">
        <v>946</v>
      </c>
      <c r="B709" s="3" t="s">
        <v>333</v>
      </c>
      <c r="C709" s="3" t="s">
        <v>1546</v>
      </c>
      <c r="D709" s="3" t="s">
        <v>1589</v>
      </c>
      <c r="E709" s="3" t="s">
        <v>1548</v>
      </c>
      <c r="F709" s="3" t="s">
        <v>1635</v>
      </c>
      <c r="G709" s="2" t="s">
        <v>1550</v>
      </c>
      <c r="H709" s="3" t="s">
        <v>1551</v>
      </c>
      <c r="I709" s="2">
        <v>18.75</v>
      </c>
      <c r="J709" s="2">
        <v>18.75</v>
      </c>
      <c r="K709" s="3" t="s">
        <v>1552</v>
      </c>
      <c r="L709" s="3" t="s">
        <v>1553</v>
      </c>
      <c r="M709" s="2">
        <v>0</v>
      </c>
      <c r="N709" s="3" t="s">
        <v>1550</v>
      </c>
      <c r="O709" s="4">
        <v>54789</v>
      </c>
      <c r="P709" s="3" t="s">
        <v>1550</v>
      </c>
      <c r="Q709" s="4">
        <v>32143</v>
      </c>
      <c r="R709" s="3" t="s">
        <v>1551</v>
      </c>
    </row>
    <row r="710" spans="1:18" ht="25.5" hidden="1" x14ac:dyDescent="0.2">
      <c r="A710" s="2">
        <v>949</v>
      </c>
      <c r="B710" s="3" t="s">
        <v>334</v>
      </c>
      <c r="C710" s="3" t="s">
        <v>1546</v>
      </c>
      <c r="D710" s="3" t="s">
        <v>1555</v>
      </c>
      <c r="E710" s="3" t="s">
        <v>1548</v>
      </c>
      <c r="F710" s="3" t="s">
        <v>1681</v>
      </c>
      <c r="G710" s="2" t="s">
        <v>1550</v>
      </c>
      <c r="H710" s="3" t="s">
        <v>1551</v>
      </c>
      <c r="I710" s="2">
        <v>39</v>
      </c>
      <c r="J710" s="2">
        <v>39</v>
      </c>
      <c r="K710" s="3" t="s">
        <v>1552</v>
      </c>
      <c r="L710" s="3" t="s">
        <v>335</v>
      </c>
      <c r="M710" s="2">
        <v>0</v>
      </c>
      <c r="N710" s="3" t="s">
        <v>1550</v>
      </c>
      <c r="O710" s="4">
        <v>54789</v>
      </c>
      <c r="P710" s="3" t="s">
        <v>1550</v>
      </c>
      <c r="Q710" s="4">
        <v>32874</v>
      </c>
      <c r="R710" s="3" t="s">
        <v>1551</v>
      </c>
    </row>
    <row r="711" spans="1:18" ht="38.25" hidden="1" x14ac:dyDescent="0.2">
      <c r="A711" s="2">
        <v>950</v>
      </c>
      <c r="B711" s="3" t="s">
        <v>336</v>
      </c>
      <c r="C711" s="3" t="s">
        <v>1546</v>
      </c>
      <c r="D711" s="3" t="s">
        <v>1547</v>
      </c>
      <c r="E711" s="3" t="s">
        <v>337</v>
      </c>
      <c r="F711" s="3" t="s">
        <v>1549</v>
      </c>
      <c r="G711" s="2" t="s">
        <v>1550</v>
      </c>
      <c r="H711" s="3" t="s">
        <v>1551</v>
      </c>
      <c r="I711" s="2">
        <v>6</v>
      </c>
      <c r="J711" s="2">
        <v>6</v>
      </c>
      <c r="K711" s="3" t="s">
        <v>1581</v>
      </c>
      <c r="L711" s="3" t="s">
        <v>1582</v>
      </c>
      <c r="M711" s="2">
        <v>0</v>
      </c>
      <c r="N711" s="3" t="s">
        <v>1550</v>
      </c>
      <c r="O711" s="4">
        <v>54789</v>
      </c>
      <c r="P711" s="3" t="s">
        <v>1550</v>
      </c>
      <c r="Q711" s="4" t="s">
        <v>1550</v>
      </c>
      <c r="R711" s="3" t="s">
        <v>1551</v>
      </c>
    </row>
    <row r="712" spans="1:18" ht="51" hidden="1" x14ac:dyDescent="0.2">
      <c r="A712" s="2">
        <v>951</v>
      </c>
      <c r="B712" s="3" t="s">
        <v>338</v>
      </c>
      <c r="C712" s="3" t="s">
        <v>1546</v>
      </c>
      <c r="D712" s="3" t="s">
        <v>1547</v>
      </c>
      <c r="E712" s="3" t="s">
        <v>339</v>
      </c>
      <c r="F712" s="3" t="s">
        <v>1549</v>
      </c>
      <c r="G712" s="2" t="s">
        <v>1550</v>
      </c>
      <c r="H712" s="3" t="s">
        <v>1551</v>
      </c>
      <c r="I712" s="2">
        <v>1.74</v>
      </c>
      <c r="J712" s="2">
        <v>1.74</v>
      </c>
      <c r="K712" s="3" t="s">
        <v>1581</v>
      </c>
      <c r="L712" s="3" t="s">
        <v>1581</v>
      </c>
      <c r="M712" s="2">
        <v>0</v>
      </c>
      <c r="N712" s="3" t="s">
        <v>1550</v>
      </c>
      <c r="O712" s="4">
        <v>54789</v>
      </c>
      <c r="P712" s="3" t="s">
        <v>1550</v>
      </c>
      <c r="Q712" s="4" t="s">
        <v>1550</v>
      </c>
      <c r="R712" s="3" t="s">
        <v>1551</v>
      </c>
    </row>
    <row r="713" spans="1:18" ht="38.25" hidden="1" x14ac:dyDescent="0.2">
      <c r="A713" s="2">
        <v>955</v>
      </c>
      <c r="B713" s="3" t="s">
        <v>340</v>
      </c>
      <c r="C713" s="3" t="s">
        <v>1546</v>
      </c>
      <c r="D713" s="3" t="s">
        <v>1547</v>
      </c>
      <c r="E713" s="3" t="s">
        <v>1548</v>
      </c>
      <c r="F713" s="3" t="s">
        <v>1549</v>
      </c>
      <c r="G713" s="2" t="s">
        <v>1550</v>
      </c>
      <c r="H713" s="3" t="s">
        <v>1551</v>
      </c>
      <c r="I713" s="2">
        <v>4</v>
      </c>
      <c r="J713" s="2">
        <v>4</v>
      </c>
      <c r="K713" s="3" t="s">
        <v>1552</v>
      </c>
      <c r="L713" s="3" t="s">
        <v>1808</v>
      </c>
      <c r="M713" s="2">
        <v>0</v>
      </c>
      <c r="N713" s="3" t="s">
        <v>1550</v>
      </c>
      <c r="O713" s="4">
        <v>54789</v>
      </c>
      <c r="P713" s="3" t="s">
        <v>1550</v>
      </c>
      <c r="Q713" s="4" t="s">
        <v>1550</v>
      </c>
      <c r="R713" s="3" t="s">
        <v>1551</v>
      </c>
    </row>
    <row r="714" spans="1:18" ht="25.5" hidden="1" x14ac:dyDescent="0.2">
      <c r="A714" s="2">
        <v>959</v>
      </c>
      <c r="B714" s="3" t="s">
        <v>341</v>
      </c>
      <c r="C714" s="3" t="s">
        <v>1546</v>
      </c>
      <c r="D714" s="3" t="s">
        <v>1645</v>
      </c>
      <c r="E714" s="3" t="s">
        <v>341</v>
      </c>
      <c r="F714" s="3" t="s">
        <v>1549</v>
      </c>
      <c r="G714" s="2" t="s">
        <v>1550</v>
      </c>
      <c r="H714" s="3" t="s">
        <v>1551</v>
      </c>
      <c r="I714" s="2">
        <v>163</v>
      </c>
      <c r="J714" s="2">
        <v>163</v>
      </c>
      <c r="K714" s="3" t="s">
        <v>1581</v>
      </c>
      <c r="L714" s="3" t="s">
        <v>1582</v>
      </c>
      <c r="M714" s="2">
        <v>10293</v>
      </c>
      <c r="N714" s="3" t="s">
        <v>1550</v>
      </c>
      <c r="O714" s="4">
        <v>54789</v>
      </c>
      <c r="P714" s="3" t="s">
        <v>1550</v>
      </c>
      <c r="Q714" s="4">
        <v>20637</v>
      </c>
      <c r="R714" s="3" t="s">
        <v>1551</v>
      </c>
    </row>
    <row r="715" spans="1:18" ht="25.5" hidden="1" x14ac:dyDescent="0.2">
      <c r="A715" s="2">
        <v>959</v>
      </c>
      <c r="B715" s="3" t="s">
        <v>341</v>
      </c>
      <c r="C715" s="3" t="s">
        <v>1546</v>
      </c>
      <c r="D715" s="3" t="s">
        <v>1645</v>
      </c>
      <c r="E715" s="3" t="s">
        <v>341</v>
      </c>
      <c r="F715" s="3" t="s">
        <v>1549</v>
      </c>
      <c r="G715" s="2" t="s">
        <v>1550</v>
      </c>
      <c r="H715" s="3" t="s">
        <v>1551</v>
      </c>
      <c r="I715" s="2">
        <v>163</v>
      </c>
      <c r="J715" s="2">
        <v>163</v>
      </c>
      <c r="K715" s="3" t="s">
        <v>1581</v>
      </c>
      <c r="L715" s="3" t="s">
        <v>1582</v>
      </c>
      <c r="M715" s="2">
        <v>10207</v>
      </c>
      <c r="N715" s="3" t="s">
        <v>1550</v>
      </c>
      <c r="O715" s="4">
        <v>54789</v>
      </c>
      <c r="P715" s="3" t="s">
        <v>1550</v>
      </c>
      <c r="Q715" s="4">
        <v>20363</v>
      </c>
      <c r="R715" s="3" t="s">
        <v>1551</v>
      </c>
    </row>
    <row r="716" spans="1:18" ht="25.5" hidden="1" x14ac:dyDescent="0.2">
      <c r="A716" s="2">
        <v>959</v>
      </c>
      <c r="B716" s="3" t="s">
        <v>341</v>
      </c>
      <c r="C716" s="3" t="s">
        <v>1546</v>
      </c>
      <c r="D716" s="3" t="s">
        <v>1645</v>
      </c>
      <c r="E716" s="3" t="s">
        <v>341</v>
      </c>
      <c r="F716" s="3" t="s">
        <v>1549</v>
      </c>
      <c r="G716" s="2" t="s">
        <v>1550</v>
      </c>
      <c r="H716" s="3" t="s">
        <v>1551</v>
      </c>
      <c r="I716" s="2">
        <v>338</v>
      </c>
      <c r="J716" s="2">
        <v>338</v>
      </c>
      <c r="K716" s="3" t="s">
        <v>1581</v>
      </c>
      <c r="L716" s="3" t="s">
        <v>1582</v>
      </c>
      <c r="M716" s="2">
        <v>9496</v>
      </c>
      <c r="N716" s="3" t="s">
        <v>1550</v>
      </c>
      <c r="O716" s="4">
        <v>54789</v>
      </c>
      <c r="P716" s="3" t="s">
        <v>1550</v>
      </c>
      <c r="Q716" s="4">
        <v>22981</v>
      </c>
      <c r="R716" s="3" t="s">
        <v>1551</v>
      </c>
    </row>
    <row r="717" spans="1:18" ht="25.5" hidden="1" x14ac:dyDescent="0.2">
      <c r="A717" s="2">
        <v>959</v>
      </c>
      <c r="B717" s="3" t="s">
        <v>341</v>
      </c>
      <c r="C717" s="3" t="s">
        <v>1546</v>
      </c>
      <c r="D717" s="3" t="s">
        <v>1645</v>
      </c>
      <c r="E717" s="3" t="s">
        <v>341</v>
      </c>
      <c r="F717" s="3" t="s">
        <v>1549</v>
      </c>
      <c r="G717" s="2" t="s">
        <v>1550</v>
      </c>
      <c r="H717" s="3" t="s">
        <v>1551</v>
      </c>
      <c r="I717" s="2">
        <v>338</v>
      </c>
      <c r="J717" s="2">
        <v>338</v>
      </c>
      <c r="K717" s="3" t="s">
        <v>1581</v>
      </c>
      <c r="L717" s="3" t="s">
        <v>1582</v>
      </c>
      <c r="M717" s="2">
        <v>9532</v>
      </c>
      <c r="N717" s="3" t="s">
        <v>1550</v>
      </c>
      <c r="O717" s="4">
        <v>54789</v>
      </c>
      <c r="P717" s="3" t="s">
        <v>1550</v>
      </c>
      <c r="Q717" s="4">
        <v>23224</v>
      </c>
      <c r="R717" s="3" t="s">
        <v>1551</v>
      </c>
    </row>
    <row r="718" spans="1:18" ht="25.5" hidden="1" x14ac:dyDescent="0.2">
      <c r="A718" s="2">
        <v>962</v>
      </c>
      <c r="B718" s="3" t="s">
        <v>342</v>
      </c>
      <c r="C718" s="3" t="s">
        <v>1546</v>
      </c>
      <c r="D718" s="3" t="s">
        <v>1547</v>
      </c>
      <c r="E718" s="3" t="s">
        <v>342</v>
      </c>
      <c r="F718" s="3" t="s">
        <v>1549</v>
      </c>
      <c r="G718" s="2" t="s">
        <v>1550</v>
      </c>
      <c r="H718" s="3" t="s">
        <v>1551</v>
      </c>
      <c r="I718" s="2">
        <v>739</v>
      </c>
      <c r="J718" s="2">
        <v>739</v>
      </c>
      <c r="K718" s="3" t="s">
        <v>1581</v>
      </c>
      <c r="L718" s="3" t="s">
        <v>1582</v>
      </c>
      <c r="M718" s="2">
        <v>8882</v>
      </c>
      <c r="N718" s="3" t="s">
        <v>1550</v>
      </c>
      <c r="O718" s="4">
        <v>54789</v>
      </c>
      <c r="P718" s="3" t="s">
        <v>1550</v>
      </c>
      <c r="Q718" s="4">
        <v>24807</v>
      </c>
      <c r="R718" s="3" t="s">
        <v>1551</v>
      </c>
    </row>
    <row r="719" spans="1:18" ht="25.5" hidden="1" x14ac:dyDescent="0.2">
      <c r="A719" s="2">
        <v>962</v>
      </c>
      <c r="B719" s="3" t="s">
        <v>342</v>
      </c>
      <c r="C719" s="3" t="s">
        <v>1546</v>
      </c>
      <c r="D719" s="3" t="s">
        <v>1547</v>
      </c>
      <c r="E719" s="3" t="s">
        <v>342</v>
      </c>
      <c r="F719" s="3" t="s">
        <v>1549</v>
      </c>
      <c r="G719" s="2" t="s">
        <v>1550</v>
      </c>
      <c r="H719" s="3" t="s">
        <v>1551</v>
      </c>
      <c r="I719" s="2">
        <v>739</v>
      </c>
      <c r="J719" s="2">
        <v>739</v>
      </c>
      <c r="K719" s="3" t="s">
        <v>1581</v>
      </c>
      <c r="L719" s="3" t="s">
        <v>1582</v>
      </c>
      <c r="M719" s="2">
        <v>8981</v>
      </c>
      <c r="N719" s="3" t="s">
        <v>1550</v>
      </c>
      <c r="O719" s="4">
        <v>54789</v>
      </c>
      <c r="P719" s="3" t="s">
        <v>1550</v>
      </c>
      <c r="Q719" s="4">
        <v>25051</v>
      </c>
      <c r="R719" s="3" t="s">
        <v>1551</v>
      </c>
    </row>
    <row r="720" spans="1:18" ht="25.5" hidden="1" x14ac:dyDescent="0.2">
      <c r="A720" s="2">
        <v>965</v>
      </c>
      <c r="B720" s="3" t="s">
        <v>343</v>
      </c>
      <c r="C720" s="3" t="s">
        <v>1546</v>
      </c>
      <c r="D720" s="3" t="s">
        <v>1547</v>
      </c>
      <c r="E720" s="3" t="s">
        <v>344</v>
      </c>
      <c r="F720" s="3" t="s">
        <v>1549</v>
      </c>
      <c r="G720" s="2" t="s">
        <v>1550</v>
      </c>
      <c r="H720" s="3" t="s">
        <v>1551</v>
      </c>
      <c r="I720" s="2">
        <v>11.4</v>
      </c>
      <c r="J720" s="2">
        <v>11.4</v>
      </c>
      <c r="K720" s="3" t="s">
        <v>1552</v>
      </c>
      <c r="L720" s="3" t="s">
        <v>1859</v>
      </c>
      <c r="M720" s="2">
        <v>0</v>
      </c>
      <c r="N720" s="3" t="s">
        <v>1550</v>
      </c>
      <c r="O720" s="4">
        <v>54789</v>
      </c>
      <c r="P720" s="3" t="s">
        <v>1550</v>
      </c>
      <c r="Q720" s="4" t="s">
        <v>1550</v>
      </c>
      <c r="R720" s="3" t="s">
        <v>1551</v>
      </c>
    </row>
    <row r="721" spans="1:18" ht="25.5" hidden="1" x14ac:dyDescent="0.2">
      <c r="A721" s="2">
        <v>966</v>
      </c>
      <c r="B721" s="3" t="s">
        <v>345</v>
      </c>
      <c r="C721" s="3" t="s">
        <v>1546</v>
      </c>
      <c r="D721" s="3" t="s">
        <v>1645</v>
      </c>
      <c r="E721" s="3" t="s">
        <v>1646</v>
      </c>
      <c r="F721" s="3" t="s">
        <v>1549</v>
      </c>
      <c r="G721" s="2" t="s">
        <v>1550</v>
      </c>
      <c r="H721" s="3" t="s">
        <v>1551</v>
      </c>
      <c r="I721" s="2">
        <v>62.03</v>
      </c>
      <c r="J721" s="2">
        <v>62.03</v>
      </c>
      <c r="K721" s="3" t="s">
        <v>1577</v>
      </c>
      <c r="L721" s="3" t="s">
        <v>1577</v>
      </c>
      <c r="M721" s="2">
        <v>0</v>
      </c>
      <c r="N721" s="3" t="s">
        <v>1550</v>
      </c>
      <c r="O721" s="4">
        <v>54789</v>
      </c>
      <c r="P721" s="3" t="s">
        <v>1550</v>
      </c>
      <c r="Q721" s="4" t="s">
        <v>1550</v>
      </c>
      <c r="R721" s="3" t="s">
        <v>1551</v>
      </c>
    </row>
    <row r="722" spans="1:18" ht="25.5" hidden="1" x14ac:dyDescent="0.2">
      <c r="A722" s="2">
        <v>967</v>
      </c>
      <c r="B722" s="3" t="s">
        <v>346</v>
      </c>
      <c r="C722" s="3" t="s">
        <v>1546</v>
      </c>
      <c r="D722" s="3" t="s">
        <v>1547</v>
      </c>
      <c r="E722" s="3" t="s">
        <v>347</v>
      </c>
      <c r="F722" s="3" t="s">
        <v>1549</v>
      </c>
      <c r="G722" s="2" t="s">
        <v>1550</v>
      </c>
      <c r="H722" s="3" t="s">
        <v>1551</v>
      </c>
      <c r="I722" s="2">
        <v>3.5</v>
      </c>
      <c r="J722" s="2">
        <v>3.5</v>
      </c>
      <c r="K722" s="3" t="s">
        <v>1552</v>
      </c>
      <c r="L722" s="3" t="s">
        <v>1553</v>
      </c>
      <c r="M722" s="2">
        <v>0</v>
      </c>
      <c r="N722" s="3" t="s">
        <v>1550</v>
      </c>
      <c r="O722" s="4">
        <v>54789</v>
      </c>
      <c r="P722" s="3" t="s">
        <v>1550</v>
      </c>
      <c r="Q722" s="4" t="s">
        <v>1550</v>
      </c>
      <c r="R722" s="3" t="s">
        <v>1551</v>
      </c>
    </row>
    <row r="723" spans="1:18" ht="25.5" hidden="1" x14ac:dyDescent="0.2">
      <c r="A723" s="2">
        <v>972</v>
      </c>
      <c r="B723" s="3" t="s">
        <v>348</v>
      </c>
      <c r="C723" s="3" t="s">
        <v>1546</v>
      </c>
      <c r="D723" s="3" t="s">
        <v>1547</v>
      </c>
      <c r="E723" s="3" t="s">
        <v>349</v>
      </c>
      <c r="F723" s="3" t="s">
        <v>1549</v>
      </c>
      <c r="G723" s="2" t="s">
        <v>1550</v>
      </c>
      <c r="H723" s="3" t="s">
        <v>1551</v>
      </c>
      <c r="I723" s="2">
        <v>26</v>
      </c>
      <c r="J723" s="2">
        <v>26</v>
      </c>
      <c r="K723" s="3" t="s">
        <v>1552</v>
      </c>
      <c r="L723" s="3" t="s">
        <v>1553</v>
      </c>
      <c r="M723" s="2">
        <v>0</v>
      </c>
      <c r="N723" s="3" t="s">
        <v>1550</v>
      </c>
      <c r="O723" s="4">
        <v>54789</v>
      </c>
      <c r="P723" s="3" t="s">
        <v>1550</v>
      </c>
      <c r="Q723" s="4" t="s">
        <v>1550</v>
      </c>
      <c r="R723" s="3" t="s">
        <v>1551</v>
      </c>
    </row>
    <row r="724" spans="1:18" ht="25.5" hidden="1" x14ac:dyDescent="0.2">
      <c r="A724" s="2">
        <v>973</v>
      </c>
      <c r="B724" s="3" t="s">
        <v>350</v>
      </c>
      <c r="C724" s="3" t="s">
        <v>1546</v>
      </c>
      <c r="D724" s="3" t="s">
        <v>1559</v>
      </c>
      <c r="E724" s="3" t="s">
        <v>351</v>
      </c>
      <c r="F724" s="3" t="s">
        <v>1549</v>
      </c>
      <c r="G724" s="2" t="s">
        <v>1550</v>
      </c>
      <c r="H724" s="3" t="s">
        <v>1551</v>
      </c>
      <c r="I724" s="2">
        <v>1.3</v>
      </c>
      <c r="J724" s="2">
        <v>1.3</v>
      </c>
      <c r="K724" s="3" t="s">
        <v>1552</v>
      </c>
      <c r="L724" s="3" t="s">
        <v>1553</v>
      </c>
      <c r="M724" s="2">
        <v>0</v>
      </c>
      <c r="N724" s="3" t="s">
        <v>1550</v>
      </c>
      <c r="O724" s="4">
        <v>54789</v>
      </c>
      <c r="P724" s="3" t="s">
        <v>1550</v>
      </c>
      <c r="Q724" s="4" t="s">
        <v>1550</v>
      </c>
      <c r="R724" s="3" t="s">
        <v>1551</v>
      </c>
    </row>
    <row r="725" spans="1:18" ht="25.5" hidden="1" x14ac:dyDescent="0.2">
      <c r="A725" s="2">
        <v>975</v>
      </c>
      <c r="B725" s="3" t="s">
        <v>352</v>
      </c>
      <c r="C725" s="3" t="s">
        <v>1546</v>
      </c>
      <c r="D725" s="3" t="s">
        <v>1555</v>
      </c>
      <c r="E725" s="3" t="s">
        <v>353</v>
      </c>
      <c r="F725" s="3" t="s">
        <v>1557</v>
      </c>
      <c r="G725" s="2" t="s">
        <v>1550</v>
      </c>
      <c r="H725" s="3" t="s">
        <v>1551</v>
      </c>
      <c r="I725" s="2">
        <v>2.2999999999999998</v>
      </c>
      <c r="J725" s="2">
        <v>2.2999999999999998</v>
      </c>
      <c r="K725" s="3" t="s">
        <v>1581</v>
      </c>
      <c r="L725" s="3" t="s">
        <v>1582</v>
      </c>
      <c r="M725" s="2">
        <v>8932</v>
      </c>
      <c r="N725" s="3" t="s">
        <v>1550</v>
      </c>
      <c r="O725" s="4">
        <v>54789</v>
      </c>
      <c r="P725" s="3" t="s">
        <v>1550</v>
      </c>
      <c r="Q725" s="4">
        <v>21186</v>
      </c>
      <c r="R725" s="3" t="s">
        <v>1551</v>
      </c>
    </row>
    <row r="726" spans="1:18" ht="25.5" hidden="1" x14ac:dyDescent="0.2">
      <c r="A726" s="2">
        <v>975</v>
      </c>
      <c r="B726" s="3" t="s">
        <v>352</v>
      </c>
      <c r="C726" s="3" t="s">
        <v>1546</v>
      </c>
      <c r="D726" s="3" t="s">
        <v>1555</v>
      </c>
      <c r="E726" s="3" t="s">
        <v>353</v>
      </c>
      <c r="F726" s="3" t="s">
        <v>1557</v>
      </c>
      <c r="G726" s="2" t="s">
        <v>1550</v>
      </c>
      <c r="H726" s="3" t="s">
        <v>1551</v>
      </c>
      <c r="I726" s="2">
        <v>0.9</v>
      </c>
      <c r="J726" s="2">
        <v>0.9</v>
      </c>
      <c r="K726" s="3" t="s">
        <v>1581</v>
      </c>
      <c r="L726" s="3" t="s">
        <v>1582</v>
      </c>
      <c r="M726" s="2">
        <v>11928</v>
      </c>
      <c r="N726" s="3" t="s">
        <v>1550</v>
      </c>
      <c r="O726" s="4">
        <v>54789</v>
      </c>
      <c r="P726" s="3" t="s">
        <v>1550</v>
      </c>
      <c r="Q726" s="4">
        <v>17533</v>
      </c>
      <c r="R726" s="3" t="s">
        <v>1551</v>
      </c>
    </row>
    <row r="727" spans="1:18" ht="25.5" hidden="1" x14ac:dyDescent="0.2">
      <c r="A727" s="2">
        <v>975</v>
      </c>
      <c r="B727" s="3" t="s">
        <v>352</v>
      </c>
      <c r="C727" s="3" t="s">
        <v>1546</v>
      </c>
      <c r="D727" s="3" t="s">
        <v>1555</v>
      </c>
      <c r="E727" s="3" t="s">
        <v>353</v>
      </c>
      <c r="F727" s="3" t="s">
        <v>1557</v>
      </c>
      <c r="G727" s="2" t="s">
        <v>1550</v>
      </c>
      <c r="H727" s="3" t="s">
        <v>1551</v>
      </c>
      <c r="I727" s="2">
        <v>0.9</v>
      </c>
      <c r="J727" s="2">
        <v>0.9</v>
      </c>
      <c r="K727" s="3" t="s">
        <v>1581</v>
      </c>
      <c r="L727" s="3" t="s">
        <v>1582</v>
      </c>
      <c r="M727" s="2">
        <v>10748</v>
      </c>
      <c r="N727" s="3" t="s">
        <v>1550</v>
      </c>
      <c r="O727" s="4">
        <v>54789</v>
      </c>
      <c r="P727" s="3" t="s">
        <v>1550</v>
      </c>
      <c r="Q727" s="4">
        <v>17533</v>
      </c>
      <c r="R727" s="3" t="s">
        <v>1551</v>
      </c>
    </row>
    <row r="728" spans="1:18" ht="25.5" hidden="1" x14ac:dyDescent="0.2">
      <c r="A728" s="2">
        <v>975</v>
      </c>
      <c r="B728" s="3" t="s">
        <v>352</v>
      </c>
      <c r="C728" s="3" t="s">
        <v>1546</v>
      </c>
      <c r="D728" s="3" t="s">
        <v>1555</v>
      </c>
      <c r="E728" s="3" t="s">
        <v>353</v>
      </c>
      <c r="F728" s="3" t="s">
        <v>1557</v>
      </c>
      <c r="G728" s="2" t="s">
        <v>1550</v>
      </c>
      <c r="H728" s="3" t="s">
        <v>1551</v>
      </c>
      <c r="I728" s="2">
        <v>2</v>
      </c>
      <c r="J728" s="2">
        <v>2</v>
      </c>
      <c r="K728" s="3" t="s">
        <v>1581</v>
      </c>
      <c r="L728" s="3" t="s">
        <v>1582</v>
      </c>
      <c r="M728" s="2">
        <v>8989</v>
      </c>
      <c r="N728" s="3" t="s">
        <v>1550</v>
      </c>
      <c r="O728" s="4">
        <v>54789</v>
      </c>
      <c r="P728" s="3" t="s">
        <v>1550</v>
      </c>
      <c r="Q728" s="4">
        <v>18994</v>
      </c>
      <c r="R728" s="3" t="s">
        <v>1551</v>
      </c>
    </row>
    <row r="729" spans="1:18" ht="25.5" hidden="1" x14ac:dyDescent="0.2">
      <c r="A729" s="2">
        <v>980</v>
      </c>
      <c r="B729" s="3" t="s">
        <v>354</v>
      </c>
      <c r="C729" s="3" t="s">
        <v>1546</v>
      </c>
      <c r="D729" s="3" t="s">
        <v>1589</v>
      </c>
      <c r="E729" s="3" t="s">
        <v>1548</v>
      </c>
      <c r="F729" s="3" t="s">
        <v>1591</v>
      </c>
      <c r="G729" s="2" t="s">
        <v>1550</v>
      </c>
      <c r="H729" s="3" t="s">
        <v>1551</v>
      </c>
      <c r="I729" s="2">
        <v>83.33</v>
      </c>
      <c r="J729" s="2">
        <v>75.459999999999994</v>
      </c>
      <c r="K729" s="3" t="s">
        <v>1581</v>
      </c>
      <c r="L729" s="3" t="s">
        <v>1582</v>
      </c>
      <c r="M729" s="2">
        <v>0</v>
      </c>
      <c r="N729" s="3" t="s">
        <v>1550</v>
      </c>
      <c r="O729" s="4">
        <v>54789</v>
      </c>
      <c r="P729" s="3" t="s">
        <v>1550</v>
      </c>
      <c r="Q729" s="4">
        <v>36220</v>
      </c>
      <c r="R729" s="3" t="s">
        <v>1551</v>
      </c>
    </row>
    <row r="730" spans="1:18" ht="25.5" hidden="1" x14ac:dyDescent="0.2">
      <c r="A730" s="2">
        <v>984</v>
      </c>
      <c r="B730" s="3" t="s">
        <v>355</v>
      </c>
      <c r="C730" s="3" t="s">
        <v>1546</v>
      </c>
      <c r="D730" s="3" t="s">
        <v>1547</v>
      </c>
      <c r="E730" s="3" t="s">
        <v>356</v>
      </c>
      <c r="F730" s="3" t="s">
        <v>1549</v>
      </c>
      <c r="G730" s="2" t="s">
        <v>1550</v>
      </c>
      <c r="H730" s="3" t="s">
        <v>1551</v>
      </c>
      <c r="I730" s="2">
        <v>1.33</v>
      </c>
      <c r="J730" s="2">
        <v>1.33</v>
      </c>
      <c r="K730" s="3" t="s">
        <v>1581</v>
      </c>
      <c r="L730" s="3" t="s">
        <v>1582</v>
      </c>
      <c r="M730" s="2">
        <v>0</v>
      </c>
      <c r="N730" s="3" t="s">
        <v>1550</v>
      </c>
      <c r="O730" s="4">
        <v>54789</v>
      </c>
      <c r="P730" s="3" t="s">
        <v>1550</v>
      </c>
      <c r="Q730" s="4" t="s">
        <v>1550</v>
      </c>
      <c r="R730" s="3" t="s">
        <v>1551</v>
      </c>
    </row>
    <row r="731" spans="1:18" ht="25.5" hidden="1" x14ac:dyDescent="0.2">
      <c r="A731" s="2">
        <v>986</v>
      </c>
      <c r="B731" s="3" t="s">
        <v>357</v>
      </c>
      <c r="C731" s="3" t="s">
        <v>1546</v>
      </c>
      <c r="D731" s="3" t="s">
        <v>1566</v>
      </c>
      <c r="E731" s="3" t="s">
        <v>358</v>
      </c>
      <c r="F731" s="3" t="s">
        <v>1567</v>
      </c>
      <c r="G731" s="2" t="s">
        <v>1550</v>
      </c>
      <c r="H731" s="3" t="s">
        <v>1551</v>
      </c>
      <c r="I731" s="2">
        <v>8</v>
      </c>
      <c r="J731" s="2">
        <v>8</v>
      </c>
      <c r="K731" s="3" t="s">
        <v>1552</v>
      </c>
      <c r="L731" s="3" t="s">
        <v>1553</v>
      </c>
      <c r="M731" s="2">
        <v>0</v>
      </c>
      <c r="N731" s="3" t="s">
        <v>1550</v>
      </c>
      <c r="O731" s="4">
        <v>54789</v>
      </c>
      <c r="P731" s="3" t="s">
        <v>1550</v>
      </c>
      <c r="Q731" s="4">
        <v>32143</v>
      </c>
      <c r="R731" s="3" t="s">
        <v>1551</v>
      </c>
    </row>
    <row r="732" spans="1:18" ht="25.5" hidden="1" x14ac:dyDescent="0.2">
      <c r="A732" s="2">
        <v>987</v>
      </c>
      <c r="B732" s="3" t="s">
        <v>359</v>
      </c>
      <c r="C732" s="3" t="s">
        <v>1546</v>
      </c>
      <c r="D732" s="3" t="s">
        <v>1555</v>
      </c>
      <c r="E732" s="3" t="s">
        <v>360</v>
      </c>
      <c r="F732" s="3" t="s">
        <v>1585</v>
      </c>
      <c r="G732" s="2" t="s">
        <v>1550</v>
      </c>
      <c r="H732" s="3" t="s">
        <v>1551</v>
      </c>
      <c r="I732" s="2">
        <v>160</v>
      </c>
      <c r="J732" s="2">
        <v>160</v>
      </c>
      <c r="K732" s="3" t="s">
        <v>1577</v>
      </c>
      <c r="L732" s="3" t="s">
        <v>1578</v>
      </c>
      <c r="M732" s="2">
        <v>10200</v>
      </c>
      <c r="N732" s="3" t="s">
        <v>1550</v>
      </c>
      <c r="O732" s="4">
        <v>54789</v>
      </c>
      <c r="P732" s="3" t="s">
        <v>1550</v>
      </c>
      <c r="Q732" s="4">
        <v>23132</v>
      </c>
      <c r="R732" s="3" t="s">
        <v>1551</v>
      </c>
    </row>
    <row r="733" spans="1:18" ht="25.5" hidden="1" x14ac:dyDescent="0.2">
      <c r="A733" s="2">
        <v>987</v>
      </c>
      <c r="B733" s="3" t="s">
        <v>359</v>
      </c>
      <c r="C733" s="3" t="s">
        <v>1546</v>
      </c>
      <c r="D733" s="3" t="s">
        <v>1555</v>
      </c>
      <c r="E733" s="3" t="s">
        <v>360</v>
      </c>
      <c r="F733" s="3" t="s">
        <v>1585</v>
      </c>
      <c r="G733" s="2" t="s">
        <v>1550</v>
      </c>
      <c r="H733" s="3" t="s">
        <v>1551</v>
      </c>
      <c r="I733" s="2">
        <v>330</v>
      </c>
      <c r="J733" s="2">
        <v>330</v>
      </c>
      <c r="K733" s="3" t="s">
        <v>1577</v>
      </c>
      <c r="L733" s="3" t="s">
        <v>1578</v>
      </c>
      <c r="M733" s="2">
        <v>10000</v>
      </c>
      <c r="N733" s="3" t="s">
        <v>1550</v>
      </c>
      <c r="O733" s="4">
        <v>54789</v>
      </c>
      <c r="P733" s="3" t="s">
        <v>1550</v>
      </c>
      <c r="Q733" s="4">
        <v>26207</v>
      </c>
      <c r="R733" s="3" t="s">
        <v>1551</v>
      </c>
    </row>
    <row r="734" spans="1:18" ht="25.5" hidden="1" x14ac:dyDescent="0.2">
      <c r="A734" s="2">
        <v>987</v>
      </c>
      <c r="B734" s="3" t="s">
        <v>359</v>
      </c>
      <c r="C734" s="3" t="s">
        <v>1546</v>
      </c>
      <c r="D734" s="3" t="s">
        <v>1555</v>
      </c>
      <c r="E734" s="3" t="s">
        <v>360</v>
      </c>
      <c r="F734" s="3" t="s">
        <v>1585</v>
      </c>
      <c r="G734" s="2" t="s">
        <v>1550</v>
      </c>
      <c r="H734" s="3" t="s">
        <v>1551</v>
      </c>
      <c r="I734" s="2">
        <v>210</v>
      </c>
      <c r="J734" s="2">
        <v>210</v>
      </c>
      <c r="K734" s="3" t="s">
        <v>1577</v>
      </c>
      <c r="L734" s="3" t="s">
        <v>1578</v>
      </c>
      <c r="M734" s="2">
        <v>10100</v>
      </c>
      <c r="N734" s="3" t="s">
        <v>1550</v>
      </c>
      <c r="O734" s="4">
        <v>54789</v>
      </c>
      <c r="P734" s="3" t="s">
        <v>1550</v>
      </c>
      <c r="Q734" s="4">
        <v>25112</v>
      </c>
      <c r="R734" s="3" t="s">
        <v>1551</v>
      </c>
    </row>
    <row r="735" spans="1:18" ht="25.5" hidden="1" x14ac:dyDescent="0.2">
      <c r="A735" s="2">
        <v>988</v>
      </c>
      <c r="B735" s="3" t="s">
        <v>361</v>
      </c>
      <c r="C735" s="3" t="s">
        <v>1546</v>
      </c>
      <c r="D735" s="3" t="s">
        <v>1589</v>
      </c>
      <c r="E735" s="3" t="s">
        <v>1590</v>
      </c>
      <c r="F735" s="3" t="s">
        <v>1591</v>
      </c>
      <c r="G735" s="2" t="s">
        <v>1550</v>
      </c>
      <c r="H735" s="3" t="s">
        <v>1551</v>
      </c>
      <c r="I735" s="2">
        <v>750</v>
      </c>
      <c r="J735" s="2">
        <v>750</v>
      </c>
      <c r="K735" s="3" t="s">
        <v>1577</v>
      </c>
      <c r="L735" s="3" t="s">
        <v>1639</v>
      </c>
      <c r="M735" s="2">
        <v>9780</v>
      </c>
      <c r="N735" s="3" t="s">
        <v>1550</v>
      </c>
      <c r="O735" s="4">
        <v>54789</v>
      </c>
      <c r="P735" s="3" t="s">
        <v>1550</v>
      </c>
      <c r="Q735" s="4">
        <v>27851</v>
      </c>
      <c r="R735" s="3" t="s">
        <v>1551</v>
      </c>
    </row>
    <row r="736" spans="1:18" ht="25.5" hidden="1" x14ac:dyDescent="0.2">
      <c r="A736" s="2">
        <v>988</v>
      </c>
      <c r="B736" s="3" t="s">
        <v>361</v>
      </c>
      <c r="C736" s="3" t="s">
        <v>1546</v>
      </c>
      <c r="D736" s="3" t="s">
        <v>1589</v>
      </c>
      <c r="E736" s="3" t="s">
        <v>1590</v>
      </c>
      <c r="F736" s="3" t="s">
        <v>1591</v>
      </c>
      <c r="G736" s="2" t="s">
        <v>1550</v>
      </c>
      <c r="H736" s="3" t="s">
        <v>1551</v>
      </c>
      <c r="I736" s="2">
        <v>750</v>
      </c>
      <c r="J736" s="2">
        <v>750</v>
      </c>
      <c r="K736" s="3" t="s">
        <v>1577</v>
      </c>
      <c r="L736" s="3" t="s">
        <v>1639</v>
      </c>
      <c r="M736" s="2">
        <v>9700</v>
      </c>
      <c r="N736" s="3" t="s">
        <v>1550</v>
      </c>
      <c r="O736" s="4">
        <v>54789</v>
      </c>
      <c r="P736" s="3" t="s">
        <v>1550</v>
      </c>
      <c r="Q736" s="4">
        <v>27150</v>
      </c>
      <c r="R736" s="3" t="s">
        <v>1551</v>
      </c>
    </row>
    <row r="737" spans="1:18" ht="25.5" hidden="1" x14ac:dyDescent="0.2">
      <c r="A737" s="2">
        <v>988</v>
      </c>
      <c r="B737" s="3" t="s">
        <v>361</v>
      </c>
      <c r="C737" s="3" t="s">
        <v>1546</v>
      </c>
      <c r="D737" s="3" t="s">
        <v>1589</v>
      </c>
      <c r="E737" s="3" t="s">
        <v>1590</v>
      </c>
      <c r="F737" s="3" t="s">
        <v>1591</v>
      </c>
      <c r="G737" s="2" t="s">
        <v>1550</v>
      </c>
      <c r="H737" s="3" t="s">
        <v>1551</v>
      </c>
      <c r="I737" s="2">
        <v>750</v>
      </c>
      <c r="J737" s="2">
        <v>750</v>
      </c>
      <c r="K737" s="3" t="s">
        <v>1577</v>
      </c>
      <c r="L737" s="3" t="s">
        <v>1639</v>
      </c>
      <c r="M737" s="2">
        <v>9640</v>
      </c>
      <c r="N737" s="3" t="s">
        <v>1550</v>
      </c>
      <c r="O737" s="4">
        <v>54789</v>
      </c>
      <c r="P737" s="3" t="s">
        <v>1550</v>
      </c>
      <c r="Q737" s="4">
        <v>27485</v>
      </c>
      <c r="R737" s="3" t="s">
        <v>1551</v>
      </c>
    </row>
    <row r="738" spans="1:18" ht="25.5" hidden="1" x14ac:dyDescent="0.2">
      <c r="A738" s="2">
        <v>990</v>
      </c>
      <c r="B738" s="3" t="s">
        <v>362</v>
      </c>
      <c r="C738" s="3" t="s">
        <v>1546</v>
      </c>
      <c r="D738" s="3" t="s">
        <v>1559</v>
      </c>
      <c r="E738" s="3" t="s">
        <v>1564</v>
      </c>
      <c r="F738" s="3" t="s">
        <v>1549</v>
      </c>
      <c r="G738" s="2" t="s">
        <v>1550</v>
      </c>
      <c r="H738" s="3" t="s">
        <v>1551</v>
      </c>
      <c r="I738" s="2">
        <v>2.4</v>
      </c>
      <c r="J738" s="2">
        <v>2.4</v>
      </c>
      <c r="K738" s="3" t="s">
        <v>1552</v>
      </c>
      <c r="L738" s="3" t="s">
        <v>1553</v>
      </c>
      <c r="M738" s="2">
        <v>0</v>
      </c>
      <c r="N738" s="3" t="s">
        <v>1550</v>
      </c>
      <c r="O738" s="4">
        <v>54789</v>
      </c>
      <c r="P738" s="3" t="s">
        <v>1550</v>
      </c>
      <c r="Q738" s="4" t="s">
        <v>1550</v>
      </c>
      <c r="R738" s="3" t="s">
        <v>1551</v>
      </c>
    </row>
    <row r="739" spans="1:18" ht="25.5" hidden="1" x14ac:dyDescent="0.2">
      <c r="A739" s="2">
        <v>991</v>
      </c>
      <c r="B739" s="3" t="s">
        <v>363</v>
      </c>
      <c r="C739" s="3" t="s">
        <v>1546</v>
      </c>
      <c r="D739" s="3" t="s">
        <v>1559</v>
      </c>
      <c r="E739" s="3" t="s">
        <v>1564</v>
      </c>
      <c r="F739" s="3" t="s">
        <v>1549</v>
      </c>
      <c r="G739" s="2" t="s">
        <v>1550</v>
      </c>
      <c r="H739" s="3" t="s">
        <v>1551</v>
      </c>
      <c r="I739" s="2">
        <v>29</v>
      </c>
      <c r="J739" s="2">
        <v>23</v>
      </c>
      <c r="K739" s="3" t="s">
        <v>1581</v>
      </c>
      <c r="L739" s="3" t="s">
        <v>1582</v>
      </c>
      <c r="M739" s="2">
        <v>13700</v>
      </c>
      <c r="N739" s="3" t="s">
        <v>1550</v>
      </c>
      <c r="O739" s="4">
        <v>54789</v>
      </c>
      <c r="P739" s="3" t="s">
        <v>1550</v>
      </c>
      <c r="Q739" s="4" t="s">
        <v>1550</v>
      </c>
      <c r="R739" s="3" t="s">
        <v>1551</v>
      </c>
    </row>
    <row r="740" spans="1:18" ht="38.25" hidden="1" x14ac:dyDescent="0.2">
      <c r="A740" s="2">
        <v>992</v>
      </c>
      <c r="B740" s="3" t="s">
        <v>364</v>
      </c>
      <c r="C740" s="3" t="s">
        <v>1546</v>
      </c>
      <c r="D740" s="3" t="s">
        <v>1559</v>
      </c>
      <c r="E740" s="3" t="s">
        <v>1564</v>
      </c>
      <c r="F740" s="3" t="s">
        <v>1549</v>
      </c>
      <c r="G740" s="2" t="s">
        <v>1550</v>
      </c>
      <c r="H740" s="3" t="s">
        <v>1551</v>
      </c>
      <c r="I740" s="2">
        <v>49.9</v>
      </c>
      <c r="J740" s="2">
        <v>49.9</v>
      </c>
      <c r="K740" s="3" t="s">
        <v>1552</v>
      </c>
      <c r="L740" s="3" t="s">
        <v>1553</v>
      </c>
      <c r="M740" s="2">
        <v>0</v>
      </c>
      <c r="N740" s="3" t="s">
        <v>1550</v>
      </c>
      <c r="O740" s="4">
        <v>54789</v>
      </c>
      <c r="P740" s="3" t="s">
        <v>1550</v>
      </c>
      <c r="Q740" s="4" t="s">
        <v>1550</v>
      </c>
      <c r="R740" s="3" t="s">
        <v>1551</v>
      </c>
    </row>
    <row r="741" spans="1:18" ht="25.5" hidden="1" x14ac:dyDescent="0.2">
      <c r="A741" s="2">
        <v>993</v>
      </c>
      <c r="B741" s="3" t="s">
        <v>365</v>
      </c>
      <c r="C741" s="3" t="s">
        <v>1546</v>
      </c>
      <c r="D741" s="3" t="s">
        <v>1645</v>
      </c>
      <c r="E741" s="3" t="s">
        <v>366</v>
      </c>
      <c r="F741" s="3" t="s">
        <v>1549</v>
      </c>
      <c r="G741" s="2" t="s">
        <v>1550</v>
      </c>
      <c r="H741" s="3" t="s">
        <v>1551</v>
      </c>
      <c r="I741" s="2">
        <v>58.914000000000001</v>
      </c>
      <c r="J741" s="2">
        <v>58.914000000000001</v>
      </c>
      <c r="K741" s="3" t="s">
        <v>1581</v>
      </c>
      <c r="L741" s="3" t="s">
        <v>1582</v>
      </c>
      <c r="M741" s="2">
        <v>11500</v>
      </c>
      <c r="N741" s="3" t="s">
        <v>1550</v>
      </c>
      <c r="O741" s="4">
        <v>54789</v>
      </c>
      <c r="P741" s="3" t="s">
        <v>1550</v>
      </c>
      <c r="Q741" s="4" t="s">
        <v>1550</v>
      </c>
      <c r="R741" s="3" t="s">
        <v>1551</v>
      </c>
    </row>
    <row r="742" spans="1:18" ht="25.5" hidden="1" x14ac:dyDescent="0.2">
      <c r="A742" s="2">
        <v>994</v>
      </c>
      <c r="B742" s="3" t="s">
        <v>367</v>
      </c>
      <c r="C742" s="3" t="s">
        <v>1546</v>
      </c>
      <c r="D742" s="3" t="s">
        <v>1559</v>
      </c>
      <c r="E742" s="3" t="s">
        <v>1564</v>
      </c>
      <c r="F742" s="3" t="s">
        <v>1549</v>
      </c>
      <c r="G742" s="2" t="s">
        <v>1550</v>
      </c>
      <c r="H742" s="3" t="s">
        <v>1551</v>
      </c>
      <c r="I742" s="2">
        <v>2.6</v>
      </c>
      <c r="J742" s="2">
        <v>2.6</v>
      </c>
      <c r="K742" s="3" t="s">
        <v>1552</v>
      </c>
      <c r="L742" s="3" t="s">
        <v>1553</v>
      </c>
      <c r="M742" s="2">
        <v>0</v>
      </c>
      <c r="N742" s="3" t="s">
        <v>1550</v>
      </c>
      <c r="O742" s="4">
        <v>54789</v>
      </c>
      <c r="P742" s="3" t="s">
        <v>1550</v>
      </c>
      <c r="Q742" s="4" t="s">
        <v>1550</v>
      </c>
      <c r="R742" s="3" t="s">
        <v>1551</v>
      </c>
    </row>
    <row r="743" spans="1:18" ht="25.5" hidden="1" x14ac:dyDescent="0.2">
      <c r="A743" s="2">
        <v>995</v>
      </c>
      <c r="B743" s="3" t="s">
        <v>368</v>
      </c>
      <c r="C743" s="3" t="s">
        <v>1546</v>
      </c>
      <c r="D743" s="3" t="s">
        <v>1555</v>
      </c>
      <c r="E743" s="3" t="s">
        <v>369</v>
      </c>
      <c r="F743" s="3" t="s">
        <v>1585</v>
      </c>
      <c r="G743" s="2" t="s">
        <v>1550</v>
      </c>
      <c r="H743" s="3" t="s">
        <v>1551</v>
      </c>
      <c r="I743" s="2">
        <v>18.600000000000001</v>
      </c>
      <c r="J743" s="2">
        <v>14.6</v>
      </c>
      <c r="K743" s="3" t="s">
        <v>1577</v>
      </c>
      <c r="L743" s="3" t="s">
        <v>1639</v>
      </c>
      <c r="M743" s="2">
        <v>13900</v>
      </c>
      <c r="N743" s="3" t="s">
        <v>1550</v>
      </c>
      <c r="O743" s="4">
        <v>54789</v>
      </c>
      <c r="P743" s="3" t="s">
        <v>1550</v>
      </c>
      <c r="Q743" s="4">
        <v>25447</v>
      </c>
      <c r="R743" s="3" t="s">
        <v>1551</v>
      </c>
    </row>
    <row r="744" spans="1:18" ht="25.5" hidden="1" x14ac:dyDescent="0.2">
      <c r="A744" s="2">
        <v>996</v>
      </c>
      <c r="B744" s="3" t="s">
        <v>370</v>
      </c>
      <c r="C744" s="3" t="s">
        <v>1546</v>
      </c>
      <c r="D744" s="3" t="s">
        <v>1555</v>
      </c>
      <c r="E744" s="3" t="s">
        <v>369</v>
      </c>
      <c r="F744" s="3" t="s">
        <v>1585</v>
      </c>
      <c r="G744" s="2" t="s">
        <v>1550</v>
      </c>
      <c r="H744" s="3" t="s">
        <v>1551</v>
      </c>
      <c r="I744" s="2">
        <v>80</v>
      </c>
      <c r="J744" s="2">
        <v>80</v>
      </c>
      <c r="K744" s="3" t="s">
        <v>1577</v>
      </c>
      <c r="L744" s="3" t="s">
        <v>1639</v>
      </c>
      <c r="M744" s="2">
        <v>11500</v>
      </c>
      <c r="N744" s="3" t="s">
        <v>1550</v>
      </c>
      <c r="O744" s="4">
        <v>54789</v>
      </c>
      <c r="P744" s="3" t="s">
        <v>1550</v>
      </c>
      <c r="Q744" s="4">
        <v>34939</v>
      </c>
      <c r="R744" s="3" t="s">
        <v>1551</v>
      </c>
    </row>
    <row r="745" spans="1:18" ht="25.5" hidden="1" x14ac:dyDescent="0.2">
      <c r="A745" s="2">
        <v>997</v>
      </c>
      <c r="B745" s="3" t="s">
        <v>371</v>
      </c>
      <c r="C745" s="3" t="s">
        <v>1546</v>
      </c>
      <c r="D745" s="3" t="s">
        <v>1547</v>
      </c>
      <c r="E745" s="3" t="s">
        <v>372</v>
      </c>
      <c r="F745" s="3" t="s">
        <v>1549</v>
      </c>
      <c r="G745" s="2" t="s">
        <v>1550</v>
      </c>
      <c r="H745" s="3" t="s">
        <v>1551</v>
      </c>
      <c r="I745" s="2">
        <v>1.3</v>
      </c>
      <c r="J745" s="2">
        <v>1.3</v>
      </c>
      <c r="K745" s="3" t="s">
        <v>1552</v>
      </c>
      <c r="L745" s="3" t="s">
        <v>1553</v>
      </c>
      <c r="M745" s="2">
        <v>0</v>
      </c>
      <c r="N745" s="3" t="s">
        <v>1550</v>
      </c>
      <c r="O745" s="4">
        <v>54789</v>
      </c>
      <c r="P745" s="3" t="s">
        <v>1550</v>
      </c>
      <c r="Q745" s="4" t="s">
        <v>1550</v>
      </c>
      <c r="R745" s="3" t="s">
        <v>1551</v>
      </c>
    </row>
    <row r="746" spans="1:18" ht="25.5" hidden="1" x14ac:dyDescent="0.2">
      <c r="A746" s="2">
        <v>998</v>
      </c>
      <c r="B746" s="3" t="s">
        <v>373</v>
      </c>
      <c r="C746" s="3" t="s">
        <v>1546</v>
      </c>
      <c r="D746" s="3" t="s">
        <v>1589</v>
      </c>
      <c r="E746" s="3" t="s">
        <v>1548</v>
      </c>
      <c r="F746" s="3" t="s">
        <v>1591</v>
      </c>
      <c r="G746" s="2" t="s">
        <v>1550</v>
      </c>
      <c r="H746" s="3" t="s">
        <v>1551</v>
      </c>
      <c r="I746" s="2">
        <v>2.27</v>
      </c>
      <c r="J746" s="2">
        <v>2.27</v>
      </c>
      <c r="K746" s="3" t="s">
        <v>1552</v>
      </c>
      <c r="L746" s="3" t="s">
        <v>1553</v>
      </c>
      <c r="M746" s="2">
        <v>0</v>
      </c>
      <c r="N746" s="3" t="s">
        <v>1550</v>
      </c>
      <c r="O746" s="4">
        <v>54789</v>
      </c>
      <c r="P746" s="3" t="s">
        <v>1550</v>
      </c>
      <c r="Q746" s="4">
        <v>32143</v>
      </c>
      <c r="R746" s="3" t="s">
        <v>1551</v>
      </c>
    </row>
    <row r="747" spans="1:18" ht="51" hidden="1" x14ac:dyDescent="0.2">
      <c r="A747" s="2">
        <v>999</v>
      </c>
      <c r="B747" s="3" t="s">
        <v>374</v>
      </c>
      <c r="C747" s="3" t="s">
        <v>1546</v>
      </c>
      <c r="D747" s="3" t="s">
        <v>1589</v>
      </c>
      <c r="E747" s="3" t="s">
        <v>142</v>
      </c>
      <c r="F747" s="3" t="s">
        <v>1666</v>
      </c>
      <c r="G747" s="2" t="s">
        <v>1550</v>
      </c>
      <c r="H747" s="3" t="s">
        <v>1551</v>
      </c>
      <c r="I747" s="2">
        <v>107.18</v>
      </c>
      <c r="J747" s="2">
        <v>107.18</v>
      </c>
      <c r="K747" s="3" t="s">
        <v>1581</v>
      </c>
      <c r="L747" s="3" t="s">
        <v>1582</v>
      </c>
      <c r="M747" s="2">
        <v>0</v>
      </c>
      <c r="N747" s="3" t="s">
        <v>1550</v>
      </c>
      <c r="O747" s="4">
        <v>54789</v>
      </c>
      <c r="P747" s="3" t="s">
        <v>1550</v>
      </c>
      <c r="Q747" s="4">
        <v>33604</v>
      </c>
      <c r="R747" s="3" t="s">
        <v>1551</v>
      </c>
    </row>
    <row r="748" spans="1:18" ht="51" hidden="1" x14ac:dyDescent="0.2">
      <c r="A748" s="2">
        <v>999</v>
      </c>
      <c r="B748" s="3" t="s">
        <v>374</v>
      </c>
      <c r="C748" s="3" t="s">
        <v>1546</v>
      </c>
      <c r="D748" s="3" t="s">
        <v>1589</v>
      </c>
      <c r="E748" s="3" t="s">
        <v>142</v>
      </c>
      <c r="F748" s="3" t="s">
        <v>1666</v>
      </c>
      <c r="G748" s="2" t="s">
        <v>1550</v>
      </c>
      <c r="H748" s="3" t="s">
        <v>1551</v>
      </c>
      <c r="I748" s="2">
        <v>107.18</v>
      </c>
      <c r="J748" s="2">
        <v>107.18</v>
      </c>
      <c r="K748" s="3" t="s">
        <v>1581</v>
      </c>
      <c r="L748" s="3" t="s">
        <v>1582</v>
      </c>
      <c r="M748" s="2">
        <v>0</v>
      </c>
      <c r="N748" s="3" t="s">
        <v>1550</v>
      </c>
      <c r="O748" s="4">
        <v>54789</v>
      </c>
      <c r="P748" s="3" t="s">
        <v>1550</v>
      </c>
      <c r="Q748" s="4">
        <v>33604</v>
      </c>
      <c r="R748" s="3" t="s">
        <v>1551</v>
      </c>
    </row>
    <row r="749" spans="1:18" ht="25.5" hidden="1" x14ac:dyDescent="0.2">
      <c r="A749" s="2">
        <v>1001</v>
      </c>
      <c r="B749" s="3" t="s">
        <v>375</v>
      </c>
      <c r="C749" s="3" t="s">
        <v>1546</v>
      </c>
      <c r="D749" s="3" t="s">
        <v>1589</v>
      </c>
      <c r="E749" s="3" t="s">
        <v>1548</v>
      </c>
      <c r="F749" s="3" t="s">
        <v>1666</v>
      </c>
      <c r="G749" s="2" t="s">
        <v>1550</v>
      </c>
      <c r="H749" s="3" t="s">
        <v>1551</v>
      </c>
      <c r="I749" s="2">
        <v>70</v>
      </c>
      <c r="J749" s="2">
        <v>70</v>
      </c>
      <c r="K749" s="3" t="s">
        <v>1581</v>
      </c>
      <c r="L749" s="3" t="s">
        <v>1582</v>
      </c>
      <c r="M749" s="2">
        <v>12300</v>
      </c>
      <c r="N749" s="3" t="s">
        <v>1550</v>
      </c>
      <c r="O749" s="4">
        <v>54789</v>
      </c>
      <c r="P749" s="3" t="s">
        <v>1550</v>
      </c>
      <c r="Q749" s="4">
        <v>33419</v>
      </c>
      <c r="R749" s="3" t="s">
        <v>1551</v>
      </c>
    </row>
    <row r="750" spans="1:18" ht="25.5" hidden="1" x14ac:dyDescent="0.2">
      <c r="A750" s="2">
        <v>1001</v>
      </c>
      <c r="B750" s="3" t="s">
        <v>375</v>
      </c>
      <c r="C750" s="3" t="s">
        <v>1546</v>
      </c>
      <c r="D750" s="3" t="s">
        <v>1589</v>
      </c>
      <c r="E750" s="3" t="s">
        <v>1548</v>
      </c>
      <c r="F750" s="3" t="s">
        <v>1666</v>
      </c>
      <c r="G750" s="2" t="s">
        <v>1550</v>
      </c>
      <c r="H750" s="3" t="s">
        <v>1551</v>
      </c>
      <c r="I750" s="2">
        <v>70</v>
      </c>
      <c r="J750" s="2">
        <v>70</v>
      </c>
      <c r="K750" s="3" t="s">
        <v>1581</v>
      </c>
      <c r="L750" s="3" t="s">
        <v>1582</v>
      </c>
      <c r="M750" s="2">
        <v>12300</v>
      </c>
      <c r="N750" s="3" t="s">
        <v>1550</v>
      </c>
      <c r="O750" s="4">
        <v>54789</v>
      </c>
      <c r="P750" s="3" t="s">
        <v>1550</v>
      </c>
      <c r="Q750" s="4">
        <v>33419</v>
      </c>
      <c r="R750" s="3" t="s">
        <v>1551</v>
      </c>
    </row>
    <row r="751" spans="1:18" ht="25.5" hidden="1" x14ac:dyDescent="0.2">
      <c r="A751" s="2">
        <v>1001</v>
      </c>
      <c r="B751" s="3" t="s">
        <v>375</v>
      </c>
      <c r="C751" s="3" t="s">
        <v>1546</v>
      </c>
      <c r="D751" s="3" t="s">
        <v>1589</v>
      </c>
      <c r="E751" s="3" t="s">
        <v>1548</v>
      </c>
      <c r="F751" s="3" t="s">
        <v>1666</v>
      </c>
      <c r="G751" s="2" t="s">
        <v>1550</v>
      </c>
      <c r="H751" s="3" t="s">
        <v>1551</v>
      </c>
      <c r="I751" s="2">
        <v>70</v>
      </c>
      <c r="J751" s="2">
        <v>70</v>
      </c>
      <c r="K751" s="3" t="s">
        <v>1581</v>
      </c>
      <c r="L751" s="3" t="s">
        <v>1582</v>
      </c>
      <c r="M751" s="2">
        <v>12300</v>
      </c>
      <c r="N751" s="3" t="s">
        <v>1550</v>
      </c>
      <c r="O751" s="4">
        <v>54789</v>
      </c>
      <c r="P751" s="3" t="s">
        <v>1550</v>
      </c>
      <c r="Q751" s="4">
        <v>33419</v>
      </c>
      <c r="R751" s="3" t="s">
        <v>1551</v>
      </c>
    </row>
    <row r="752" spans="1:18" ht="38.25" hidden="1" x14ac:dyDescent="0.2">
      <c r="A752" s="2">
        <v>1003</v>
      </c>
      <c r="B752" s="3" t="s">
        <v>376</v>
      </c>
      <c r="C752" s="3" t="s">
        <v>1546</v>
      </c>
      <c r="D752" s="3" t="s">
        <v>1589</v>
      </c>
      <c r="E752" s="3" t="s">
        <v>377</v>
      </c>
      <c r="F752" s="3" t="s">
        <v>1591</v>
      </c>
      <c r="G752" s="2" t="s">
        <v>1550</v>
      </c>
      <c r="H752" s="3" t="s">
        <v>1551</v>
      </c>
      <c r="I752" s="2">
        <v>44.5</v>
      </c>
      <c r="J752" s="2">
        <v>44.5</v>
      </c>
      <c r="K752" s="3" t="s">
        <v>1552</v>
      </c>
      <c r="L752" s="3" t="s">
        <v>1553</v>
      </c>
      <c r="M752" s="2">
        <v>0</v>
      </c>
      <c r="N752" s="3" t="s">
        <v>1550</v>
      </c>
      <c r="O752" s="4">
        <v>54789</v>
      </c>
      <c r="P752" s="3" t="s">
        <v>1550</v>
      </c>
      <c r="Q752" s="4">
        <v>32143</v>
      </c>
      <c r="R752" s="3" t="s">
        <v>1551</v>
      </c>
    </row>
    <row r="753" spans="1:18" ht="25.5" hidden="1" x14ac:dyDescent="0.2">
      <c r="A753" s="2">
        <v>1005</v>
      </c>
      <c r="B753" s="3" t="s">
        <v>378</v>
      </c>
      <c r="C753" s="3" t="s">
        <v>1546</v>
      </c>
      <c r="D753" s="3" t="s">
        <v>1555</v>
      </c>
      <c r="E753" s="3" t="s">
        <v>1548</v>
      </c>
      <c r="F753" s="3" t="s">
        <v>1666</v>
      </c>
      <c r="G753" s="2" t="s">
        <v>1550</v>
      </c>
      <c r="H753" s="3" t="s">
        <v>1551</v>
      </c>
      <c r="I753" s="2">
        <v>83</v>
      </c>
      <c r="J753" s="2">
        <v>74</v>
      </c>
      <c r="K753" s="3" t="s">
        <v>1581</v>
      </c>
      <c r="L753" s="3" t="s">
        <v>1582</v>
      </c>
      <c r="M753" s="2">
        <v>0</v>
      </c>
      <c r="N753" s="3" t="s">
        <v>1550</v>
      </c>
      <c r="O753" s="4">
        <v>54789</v>
      </c>
      <c r="P753" s="3" t="s">
        <v>1550</v>
      </c>
      <c r="Q753" s="4">
        <v>36342</v>
      </c>
      <c r="R753" s="3" t="s">
        <v>1551</v>
      </c>
    </row>
    <row r="754" spans="1:18" ht="25.5" hidden="1" x14ac:dyDescent="0.2">
      <c r="A754" s="2">
        <v>1005</v>
      </c>
      <c r="B754" s="3" t="s">
        <v>378</v>
      </c>
      <c r="C754" s="3" t="s">
        <v>1546</v>
      </c>
      <c r="D754" s="3" t="s">
        <v>1555</v>
      </c>
      <c r="E754" s="3" t="s">
        <v>1548</v>
      </c>
      <c r="F754" s="3" t="s">
        <v>1666</v>
      </c>
      <c r="G754" s="2" t="s">
        <v>1550</v>
      </c>
      <c r="H754" s="3" t="s">
        <v>1551</v>
      </c>
      <c r="I754" s="2">
        <v>83</v>
      </c>
      <c r="J754" s="2">
        <v>74</v>
      </c>
      <c r="K754" s="3" t="s">
        <v>1581</v>
      </c>
      <c r="L754" s="3" t="s">
        <v>1582</v>
      </c>
      <c r="M754" s="2">
        <v>0</v>
      </c>
      <c r="N754" s="3" t="s">
        <v>1550</v>
      </c>
      <c r="O754" s="4">
        <v>54789</v>
      </c>
      <c r="P754" s="3" t="s">
        <v>1550</v>
      </c>
      <c r="Q754" s="4">
        <v>35977</v>
      </c>
      <c r="R754" s="3" t="s">
        <v>1551</v>
      </c>
    </row>
    <row r="755" spans="1:18" ht="25.5" hidden="1" x14ac:dyDescent="0.2">
      <c r="A755" s="2">
        <v>1011</v>
      </c>
      <c r="B755" s="3" t="s">
        <v>379</v>
      </c>
      <c r="C755" s="3" t="s">
        <v>1546</v>
      </c>
      <c r="D755" s="3" t="s">
        <v>1589</v>
      </c>
      <c r="E755" s="3" t="s">
        <v>380</v>
      </c>
      <c r="F755" s="3" t="s">
        <v>1635</v>
      </c>
      <c r="G755" s="2" t="s">
        <v>1550</v>
      </c>
      <c r="H755" s="3" t="s">
        <v>1551</v>
      </c>
      <c r="I755" s="2">
        <v>4.75</v>
      </c>
      <c r="J755" s="2">
        <v>4.75</v>
      </c>
      <c r="K755" s="3" t="s">
        <v>1552</v>
      </c>
      <c r="L755" s="3" t="s">
        <v>1553</v>
      </c>
      <c r="M755" s="2">
        <v>0</v>
      </c>
      <c r="N755" s="3" t="s">
        <v>1550</v>
      </c>
      <c r="O755" s="4">
        <v>54789</v>
      </c>
      <c r="P755" s="3" t="s">
        <v>1550</v>
      </c>
      <c r="Q755" s="4">
        <v>35796</v>
      </c>
      <c r="R755" s="3" t="s">
        <v>1551</v>
      </c>
    </row>
    <row r="756" spans="1:18" ht="38.25" hidden="1" x14ac:dyDescent="0.2">
      <c r="A756" s="2">
        <v>1014</v>
      </c>
      <c r="B756" s="3" t="s">
        <v>383</v>
      </c>
      <c r="C756" s="3" t="s">
        <v>1546</v>
      </c>
      <c r="D756" s="3" t="s">
        <v>1555</v>
      </c>
      <c r="E756" s="3" t="s">
        <v>384</v>
      </c>
      <c r="F756" s="3" t="s">
        <v>1603</v>
      </c>
      <c r="G756" s="2" t="s">
        <v>1550</v>
      </c>
      <c r="H756" s="3" t="s">
        <v>1551</v>
      </c>
      <c r="I756" s="2">
        <v>33</v>
      </c>
      <c r="J756" s="2">
        <v>33</v>
      </c>
      <c r="K756" s="3" t="s">
        <v>1552</v>
      </c>
      <c r="L756" s="3" t="s">
        <v>1553</v>
      </c>
      <c r="M756" s="2">
        <v>0</v>
      </c>
      <c r="N756" s="3" t="s">
        <v>1550</v>
      </c>
      <c r="O756" s="4">
        <v>54789</v>
      </c>
      <c r="P756" s="3" t="s">
        <v>1550</v>
      </c>
      <c r="Q756" s="4">
        <v>35796</v>
      </c>
      <c r="R756" s="3" t="s">
        <v>1551</v>
      </c>
    </row>
    <row r="757" spans="1:18" ht="25.5" hidden="1" x14ac:dyDescent="0.2">
      <c r="A757" s="2">
        <v>1015</v>
      </c>
      <c r="B757" s="3" t="s">
        <v>385</v>
      </c>
      <c r="C757" s="3" t="s">
        <v>1546</v>
      </c>
      <c r="D757" s="3" t="s">
        <v>1547</v>
      </c>
      <c r="E757" s="3" t="s">
        <v>386</v>
      </c>
      <c r="F757" s="3" t="s">
        <v>1549</v>
      </c>
      <c r="G757" s="2" t="s">
        <v>1550</v>
      </c>
      <c r="H757" s="3" t="s">
        <v>1551</v>
      </c>
      <c r="I757" s="2">
        <v>2</v>
      </c>
      <c r="J757" s="2">
        <v>2</v>
      </c>
      <c r="K757" s="3" t="s">
        <v>1552</v>
      </c>
      <c r="L757" s="3" t="s">
        <v>1553</v>
      </c>
      <c r="M757" s="2">
        <v>0</v>
      </c>
      <c r="N757" s="3" t="s">
        <v>1550</v>
      </c>
      <c r="O757" s="4">
        <v>54789</v>
      </c>
      <c r="P757" s="3" t="s">
        <v>1550</v>
      </c>
      <c r="Q757" s="4" t="s">
        <v>1550</v>
      </c>
      <c r="R757" s="3" t="s">
        <v>1551</v>
      </c>
    </row>
    <row r="758" spans="1:18" ht="25.5" hidden="1" x14ac:dyDescent="0.2">
      <c r="A758" s="2">
        <v>1016</v>
      </c>
      <c r="B758" s="3" t="s">
        <v>387</v>
      </c>
      <c r="C758" s="3" t="s">
        <v>1546</v>
      </c>
      <c r="D758" s="3" t="s">
        <v>1547</v>
      </c>
      <c r="E758" s="3" t="s">
        <v>386</v>
      </c>
      <c r="F758" s="3" t="s">
        <v>1549</v>
      </c>
      <c r="G758" s="2" t="s">
        <v>1550</v>
      </c>
      <c r="H758" s="3" t="s">
        <v>1551</v>
      </c>
      <c r="I758" s="2">
        <v>3</v>
      </c>
      <c r="J758" s="2">
        <v>3</v>
      </c>
      <c r="K758" s="3" t="s">
        <v>1552</v>
      </c>
      <c r="L758" s="3" t="s">
        <v>1553</v>
      </c>
      <c r="M758" s="2">
        <v>0</v>
      </c>
      <c r="N758" s="3" t="s">
        <v>1550</v>
      </c>
      <c r="O758" s="4">
        <v>54789</v>
      </c>
      <c r="P758" s="3" t="s">
        <v>1550</v>
      </c>
      <c r="Q758" s="4" t="s">
        <v>1550</v>
      </c>
      <c r="R758" s="3" t="s">
        <v>1551</v>
      </c>
    </row>
    <row r="759" spans="1:18" ht="25.5" hidden="1" x14ac:dyDescent="0.2">
      <c r="A759" s="2">
        <v>1019</v>
      </c>
      <c r="B759" s="3" t="s">
        <v>388</v>
      </c>
      <c r="C759" s="3" t="s">
        <v>1546</v>
      </c>
      <c r="D759" s="3" t="s">
        <v>1589</v>
      </c>
      <c r="E759" s="3" t="s">
        <v>1657</v>
      </c>
      <c r="F759" s="3" t="s">
        <v>1658</v>
      </c>
      <c r="G759" s="2" t="s">
        <v>1550</v>
      </c>
      <c r="H759" s="3" t="s">
        <v>1551</v>
      </c>
      <c r="I759" s="2">
        <v>83.1</v>
      </c>
      <c r="J759" s="2">
        <v>81.900000000000006</v>
      </c>
      <c r="K759" s="3" t="s">
        <v>1581</v>
      </c>
      <c r="L759" s="3" t="s">
        <v>1582</v>
      </c>
      <c r="M759" s="2">
        <v>10300</v>
      </c>
      <c r="N759" s="3" t="s">
        <v>1550</v>
      </c>
      <c r="O759" s="4">
        <v>54789</v>
      </c>
      <c r="P759" s="3" t="s">
        <v>1550</v>
      </c>
      <c r="Q759" s="4">
        <v>22037</v>
      </c>
      <c r="R759" s="3" t="s">
        <v>1551</v>
      </c>
    </row>
    <row r="760" spans="1:18" ht="25.5" hidden="1" x14ac:dyDescent="0.2">
      <c r="A760" s="2">
        <v>1019</v>
      </c>
      <c r="B760" s="3" t="s">
        <v>388</v>
      </c>
      <c r="C760" s="3" t="s">
        <v>1546</v>
      </c>
      <c r="D760" s="3" t="s">
        <v>1589</v>
      </c>
      <c r="E760" s="3" t="s">
        <v>1657</v>
      </c>
      <c r="F760" s="3" t="s">
        <v>1658</v>
      </c>
      <c r="G760" s="2" t="s">
        <v>1550</v>
      </c>
      <c r="H760" s="3" t="s">
        <v>1551</v>
      </c>
      <c r="I760" s="2">
        <v>82.2</v>
      </c>
      <c r="J760" s="2">
        <v>81</v>
      </c>
      <c r="K760" s="3" t="s">
        <v>1581</v>
      </c>
      <c r="L760" s="3" t="s">
        <v>1582</v>
      </c>
      <c r="M760" s="2">
        <v>10300</v>
      </c>
      <c r="N760" s="3" t="s">
        <v>1550</v>
      </c>
      <c r="O760" s="4">
        <v>54789</v>
      </c>
      <c r="P760" s="3" t="s">
        <v>1550</v>
      </c>
      <c r="Q760" s="4">
        <v>23163</v>
      </c>
      <c r="R760" s="3" t="s">
        <v>1551</v>
      </c>
    </row>
    <row r="761" spans="1:18" ht="25.5" hidden="1" x14ac:dyDescent="0.2">
      <c r="A761" s="2">
        <v>1019</v>
      </c>
      <c r="B761" s="3" t="s">
        <v>388</v>
      </c>
      <c r="C761" s="3" t="s">
        <v>1546</v>
      </c>
      <c r="D761" s="3" t="s">
        <v>1589</v>
      </c>
      <c r="E761" s="3" t="s">
        <v>1657</v>
      </c>
      <c r="F761" s="3" t="s">
        <v>1658</v>
      </c>
      <c r="G761" s="2" t="s">
        <v>1550</v>
      </c>
      <c r="H761" s="3" t="s">
        <v>1551</v>
      </c>
      <c r="I761" s="2">
        <v>219.7</v>
      </c>
      <c r="J761" s="2">
        <v>211.6</v>
      </c>
      <c r="K761" s="3" t="s">
        <v>1581</v>
      </c>
      <c r="L761" s="3" t="s">
        <v>1582</v>
      </c>
      <c r="M761" s="2">
        <v>10105</v>
      </c>
      <c r="N761" s="3" t="s">
        <v>1550</v>
      </c>
      <c r="O761" s="4">
        <v>54789</v>
      </c>
      <c r="P761" s="3" t="s">
        <v>1550</v>
      </c>
      <c r="Q761" s="4">
        <v>27607</v>
      </c>
      <c r="R761" s="3" t="s">
        <v>1551</v>
      </c>
    </row>
    <row r="762" spans="1:18" ht="25.5" hidden="1" x14ac:dyDescent="0.2">
      <c r="A762" s="2">
        <v>1019</v>
      </c>
      <c r="B762" s="3" t="s">
        <v>388</v>
      </c>
      <c r="C762" s="3" t="s">
        <v>1546</v>
      </c>
      <c r="D762" s="3" t="s">
        <v>1589</v>
      </c>
      <c r="E762" s="3" t="s">
        <v>1657</v>
      </c>
      <c r="F762" s="3" t="s">
        <v>1658</v>
      </c>
      <c r="G762" s="2" t="s">
        <v>1550</v>
      </c>
      <c r="H762" s="3" t="s">
        <v>1551</v>
      </c>
      <c r="I762" s="2">
        <v>104.1</v>
      </c>
      <c r="J762" s="2">
        <v>103</v>
      </c>
      <c r="K762" s="3" t="s">
        <v>1581</v>
      </c>
      <c r="L762" s="3" t="s">
        <v>1582</v>
      </c>
      <c r="M762" s="2">
        <v>9900</v>
      </c>
      <c r="N762" s="3" t="s">
        <v>1550</v>
      </c>
      <c r="O762" s="4">
        <v>54789</v>
      </c>
      <c r="P762" s="3" t="s">
        <v>1550</v>
      </c>
      <c r="Q762" s="4">
        <v>24167</v>
      </c>
      <c r="R762" s="3" t="s">
        <v>1551</v>
      </c>
    </row>
    <row r="763" spans="1:18" ht="25.5" hidden="1" x14ac:dyDescent="0.2">
      <c r="A763" s="2">
        <v>1020</v>
      </c>
      <c r="B763" s="3" t="s">
        <v>389</v>
      </c>
      <c r="C763" s="3" t="s">
        <v>1546</v>
      </c>
      <c r="D763" s="3" t="s">
        <v>1547</v>
      </c>
      <c r="E763" s="3" t="s">
        <v>1892</v>
      </c>
      <c r="F763" s="3" t="s">
        <v>1549</v>
      </c>
      <c r="G763" s="2" t="s">
        <v>1550</v>
      </c>
      <c r="H763" s="3" t="s">
        <v>1551</v>
      </c>
      <c r="I763" s="2">
        <v>20.5</v>
      </c>
      <c r="J763" s="2">
        <v>20.5</v>
      </c>
      <c r="K763" s="3" t="s">
        <v>1552</v>
      </c>
      <c r="L763" s="3" t="s">
        <v>1553</v>
      </c>
      <c r="M763" s="2">
        <v>0</v>
      </c>
      <c r="N763" s="3" t="s">
        <v>1550</v>
      </c>
      <c r="O763" s="4">
        <v>54789</v>
      </c>
      <c r="P763" s="3" t="s">
        <v>1550</v>
      </c>
      <c r="Q763" s="4" t="s">
        <v>1550</v>
      </c>
      <c r="R763" s="3" t="s">
        <v>1551</v>
      </c>
    </row>
    <row r="764" spans="1:18" ht="25.5" hidden="1" x14ac:dyDescent="0.2">
      <c r="A764" s="2">
        <v>1023</v>
      </c>
      <c r="B764" s="3" t="s">
        <v>390</v>
      </c>
      <c r="C764" s="3" t="s">
        <v>1546</v>
      </c>
      <c r="D764" s="3" t="s">
        <v>1566</v>
      </c>
      <c r="E764" s="3" t="s">
        <v>391</v>
      </c>
      <c r="F764" s="3" t="s">
        <v>1567</v>
      </c>
      <c r="G764" s="2" t="s">
        <v>1550</v>
      </c>
      <c r="H764" s="3" t="s">
        <v>1551</v>
      </c>
      <c r="I764" s="2">
        <v>208</v>
      </c>
      <c r="J764" s="2">
        <v>208</v>
      </c>
      <c r="K764" s="3" t="s">
        <v>1577</v>
      </c>
      <c r="L764" s="3" t="s">
        <v>1578</v>
      </c>
      <c r="M764" s="2">
        <v>10050</v>
      </c>
      <c r="N764" s="3" t="s">
        <v>1550</v>
      </c>
      <c r="O764" s="4">
        <v>54789</v>
      </c>
      <c r="P764" s="3" t="s">
        <v>1550</v>
      </c>
      <c r="Q764" s="4">
        <v>29312</v>
      </c>
      <c r="R764" s="3" t="s">
        <v>1551</v>
      </c>
    </row>
    <row r="765" spans="1:18" ht="38.25" hidden="1" x14ac:dyDescent="0.2">
      <c r="A765" s="2">
        <v>1023</v>
      </c>
      <c r="B765" s="3" t="s">
        <v>390</v>
      </c>
      <c r="C765" s="3" t="s">
        <v>1546</v>
      </c>
      <c r="D765" s="3" t="s">
        <v>1566</v>
      </c>
      <c r="E765" s="3" t="s">
        <v>391</v>
      </c>
      <c r="F765" s="3" t="s">
        <v>1567</v>
      </c>
      <c r="G765" s="2" t="s">
        <v>1550</v>
      </c>
      <c r="H765" s="3" t="s">
        <v>26</v>
      </c>
      <c r="I765" s="2">
        <v>80</v>
      </c>
      <c r="J765" s="2">
        <v>68</v>
      </c>
      <c r="K765" s="3" t="s">
        <v>1581</v>
      </c>
      <c r="L765" s="3" t="s">
        <v>1582</v>
      </c>
      <c r="M765" s="2">
        <v>9700</v>
      </c>
      <c r="N765" s="3" t="s">
        <v>1550</v>
      </c>
      <c r="O765" s="4">
        <v>54789</v>
      </c>
      <c r="P765" s="3" t="s">
        <v>1550</v>
      </c>
      <c r="Q765" s="4">
        <v>36800</v>
      </c>
      <c r="R765" s="3" t="s">
        <v>26</v>
      </c>
    </row>
    <row r="766" spans="1:18" ht="25.5" hidden="1" x14ac:dyDescent="0.2">
      <c r="A766" s="2">
        <v>1023</v>
      </c>
      <c r="B766" s="3" t="s">
        <v>390</v>
      </c>
      <c r="C766" s="3" t="s">
        <v>1546</v>
      </c>
      <c r="D766" s="3" t="s">
        <v>1566</v>
      </c>
      <c r="E766" s="3" t="s">
        <v>391</v>
      </c>
      <c r="F766" s="3" t="s">
        <v>1567</v>
      </c>
      <c r="G766" s="2" t="s">
        <v>1550</v>
      </c>
      <c r="H766" s="3" t="s">
        <v>1551</v>
      </c>
      <c r="I766" s="2">
        <v>80</v>
      </c>
      <c r="J766" s="2">
        <v>68</v>
      </c>
      <c r="K766" s="3" t="s">
        <v>1581</v>
      </c>
      <c r="L766" s="3" t="s">
        <v>1582</v>
      </c>
      <c r="M766" s="2">
        <v>9700</v>
      </c>
      <c r="N766" s="3" t="s">
        <v>1550</v>
      </c>
      <c r="O766" s="4">
        <v>54789</v>
      </c>
      <c r="P766" s="3" t="s">
        <v>1550</v>
      </c>
      <c r="Q766" s="4">
        <v>36069</v>
      </c>
      <c r="R766" s="3" t="s">
        <v>1551</v>
      </c>
    </row>
    <row r="767" spans="1:18" ht="25.5" hidden="1" x14ac:dyDescent="0.2">
      <c r="A767" s="2">
        <v>1028</v>
      </c>
      <c r="B767" s="3" t="s">
        <v>392</v>
      </c>
      <c r="C767" s="3" t="s">
        <v>1546</v>
      </c>
      <c r="D767" s="3" t="s">
        <v>1589</v>
      </c>
      <c r="E767" s="3" t="s">
        <v>393</v>
      </c>
      <c r="F767" s="3" t="s">
        <v>1591</v>
      </c>
      <c r="G767" s="2" t="s">
        <v>1550</v>
      </c>
      <c r="H767" s="3" t="s">
        <v>1551</v>
      </c>
      <c r="I767" s="2">
        <v>233.2</v>
      </c>
      <c r="J767" s="2">
        <v>233.2</v>
      </c>
      <c r="K767" s="3" t="s">
        <v>1552</v>
      </c>
      <c r="L767" s="3" t="s">
        <v>1553</v>
      </c>
      <c r="M767" s="2">
        <v>0</v>
      </c>
      <c r="N767" s="3" t="s">
        <v>1550</v>
      </c>
      <c r="O767" s="4">
        <v>54789</v>
      </c>
      <c r="P767" s="3" t="s">
        <v>1550</v>
      </c>
      <c r="Q767" s="4">
        <v>35796</v>
      </c>
      <c r="R767" s="3" t="s">
        <v>1551</v>
      </c>
    </row>
    <row r="768" spans="1:18" ht="25.5" hidden="1" x14ac:dyDescent="0.2">
      <c r="A768" s="2">
        <v>1031</v>
      </c>
      <c r="B768" s="3" t="s">
        <v>394</v>
      </c>
      <c r="C768" s="3" t="s">
        <v>1546</v>
      </c>
      <c r="D768" s="3" t="s">
        <v>1547</v>
      </c>
      <c r="E768" s="3" t="s">
        <v>395</v>
      </c>
      <c r="F768" s="3" t="s">
        <v>1549</v>
      </c>
      <c r="G768" s="2" t="s">
        <v>1550</v>
      </c>
      <c r="H768" s="3" t="s">
        <v>1551</v>
      </c>
      <c r="I768" s="2">
        <v>10</v>
      </c>
      <c r="J768" s="2">
        <v>10</v>
      </c>
      <c r="K768" s="3" t="s">
        <v>1552</v>
      </c>
      <c r="L768" s="3" t="s">
        <v>1553</v>
      </c>
      <c r="M768" s="2">
        <v>0</v>
      </c>
      <c r="N768" s="3" t="s">
        <v>1550</v>
      </c>
      <c r="O768" s="4">
        <v>54789</v>
      </c>
      <c r="P768" s="3" t="s">
        <v>1550</v>
      </c>
      <c r="Q768" s="4" t="s">
        <v>1550</v>
      </c>
      <c r="R768" s="3" t="s">
        <v>1551</v>
      </c>
    </row>
    <row r="769" spans="1:18" ht="25.5" hidden="1" x14ac:dyDescent="0.2">
      <c r="A769" s="2">
        <v>1033</v>
      </c>
      <c r="B769" s="3" t="s">
        <v>396</v>
      </c>
      <c r="C769" s="3" t="s">
        <v>1546</v>
      </c>
      <c r="D769" s="3" t="s">
        <v>1566</v>
      </c>
      <c r="E769" s="3" t="s">
        <v>1548</v>
      </c>
      <c r="F769" s="3" t="s">
        <v>1567</v>
      </c>
      <c r="G769" s="2" t="s">
        <v>1550</v>
      </c>
      <c r="H769" s="3" t="s">
        <v>1551</v>
      </c>
      <c r="I769" s="2">
        <v>5.5</v>
      </c>
      <c r="J769" s="2">
        <v>5.5</v>
      </c>
      <c r="K769" s="3" t="s">
        <v>1552</v>
      </c>
      <c r="L769" s="3" t="s">
        <v>1553</v>
      </c>
      <c r="M769" s="2">
        <v>0</v>
      </c>
      <c r="N769" s="3" t="s">
        <v>1550</v>
      </c>
      <c r="O769" s="4">
        <v>54789</v>
      </c>
      <c r="P769" s="3" t="s">
        <v>1550</v>
      </c>
      <c r="Q769" s="4">
        <v>32143</v>
      </c>
      <c r="R769" s="3" t="s">
        <v>1551</v>
      </c>
    </row>
    <row r="770" spans="1:18" ht="25.5" hidden="1" x14ac:dyDescent="0.2">
      <c r="A770" s="2">
        <v>1034</v>
      </c>
      <c r="B770" s="3" t="s">
        <v>397</v>
      </c>
      <c r="C770" s="3" t="s">
        <v>1546</v>
      </c>
      <c r="D770" s="3" t="s">
        <v>1559</v>
      </c>
      <c r="E770" s="3" t="s">
        <v>1829</v>
      </c>
      <c r="F770" s="3" t="s">
        <v>1549</v>
      </c>
      <c r="G770" s="2" t="s">
        <v>1550</v>
      </c>
      <c r="H770" s="3" t="s">
        <v>1551</v>
      </c>
      <c r="I770" s="2">
        <v>24</v>
      </c>
      <c r="J770" s="2">
        <v>19</v>
      </c>
      <c r="K770" s="3" t="s">
        <v>1599</v>
      </c>
      <c r="L770" s="3" t="s">
        <v>1600</v>
      </c>
      <c r="M770" s="2">
        <v>15100</v>
      </c>
      <c r="N770" s="3" t="s">
        <v>1550</v>
      </c>
      <c r="O770" s="4">
        <v>54789</v>
      </c>
      <c r="P770" s="3" t="s">
        <v>1550</v>
      </c>
      <c r="Q770" s="4" t="s">
        <v>1550</v>
      </c>
      <c r="R770" s="3" t="s">
        <v>1551</v>
      </c>
    </row>
    <row r="771" spans="1:18" ht="25.5" hidden="1" x14ac:dyDescent="0.2">
      <c r="A771" s="2">
        <v>1034</v>
      </c>
      <c r="B771" s="3" t="s">
        <v>397</v>
      </c>
      <c r="C771" s="3" t="s">
        <v>1546</v>
      </c>
      <c r="D771" s="3" t="s">
        <v>1559</v>
      </c>
      <c r="E771" s="3" t="s">
        <v>1829</v>
      </c>
      <c r="F771" s="3" t="s">
        <v>1549</v>
      </c>
      <c r="G771" s="2" t="s">
        <v>1550</v>
      </c>
      <c r="H771" s="3" t="s">
        <v>1551</v>
      </c>
      <c r="I771" s="2">
        <v>22</v>
      </c>
      <c r="J771" s="2">
        <v>19</v>
      </c>
      <c r="K771" s="3" t="s">
        <v>1581</v>
      </c>
      <c r="L771" s="3" t="s">
        <v>1582</v>
      </c>
      <c r="M771" s="2">
        <v>15100</v>
      </c>
      <c r="N771" s="3" t="s">
        <v>1550</v>
      </c>
      <c r="O771" s="4">
        <v>54789</v>
      </c>
      <c r="P771" s="3" t="s">
        <v>1550</v>
      </c>
      <c r="Q771" s="4" t="s">
        <v>1550</v>
      </c>
      <c r="R771" s="3" t="s">
        <v>1551</v>
      </c>
    </row>
    <row r="772" spans="1:18" ht="38.25" hidden="1" x14ac:dyDescent="0.2">
      <c r="A772" s="2">
        <v>1035</v>
      </c>
      <c r="B772" s="3" t="s">
        <v>398</v>
      </c>
      <c r="C772" s="3" t="s">
        <v>1546</v>
      </c>
      <c r="D772" s="3" t="s">
        <v>1559</v>
      </c>
      <c r="E772" s="3" t="s">
        <v>1829</v>
      </c>
      <c r="F772" s="3" t="s">
        <v>1549</v>
      </c>
      <c r="G772" s="2" t="s">
        <v>1550</v>
      </c>
      <c r="H772" s="3" t="s">
        <v>1551</v>
      </c>
      <c r="I772" s="2">
        <v>38.549999999999997</v>
      </c>
      <c r="J772" s="2">
        <v>38.549999999999997</v>
      </c>
      <c r="K772" s="3" t="s">
        <v>1552</v>
      </c>
      <c r="L772" s="3" t="s">
        <v>63</v>
      </c>
      <c r="M772" s="2">
        <v>0</v>
      </c>
      <c r="N772" s="3" t="s">
        <v>1550</v>
      </c>
      <c r="O772" s="4">
        <v>54789</v>
      </c>
      <c r="P772" s="3" t="s">
        <v>1550</v>
      </c>
      <c r="Q772" s="4" t="s">
        <v>1550</v>
      </c>
      <c r="R772" s="3" t="s">
        <v>1551</v>
      </c>
    </row>
    <row r="773" spans="1:18" ht="25.5" hidden="1" x14ac:dyDescent="0.2">
      <c r="A773" s="2">
        <v>1036</v>
      </c>
      <c r="B773" s="3" t="s">
        <v>399</v>
      </c>
      <c r="C773" s="3" t="s">
        <v>1546</v>
      </c>
      <c r="D773" s="3" t="s">
        <v>1589</v>
      </c>
      <c r="E773" s="3" t="s">
        <v>1548</v>
      </c>
      <c r="F773" s="3" t="s">
        <v>1591</v>
      </c>
      <c r="G773" s="2" t="s">
        <v>1550</v>
      </c>
      <c r="H773" s="3" t="s">
        <v>1551</v>
      </c>
      <c r="I773" s="2">
        <v>23</v>
      </c>
      <c r="J773" s="2">
        <v>23</v>
      </c>
      <c r="K773" s="3" t="s">
        <v>1581</v>
      </c>
      <c r="L773" s="3" t="s">
        <v>1582</v>
      </c>
      <c r="M773" s="2">
        <v>15000</v>
      </c>
      <c r="N773" s="3" t="s">
        <v>1550</v>
      </c>
      <c r="O773" s="4">
        <v>54789</v>
      </c>
      <c r="P773" s="3" t="s">
        <v>1550</v>
      </c>
      <c r="Q773" s="4">
        <v>26634</v>
      </c>
      <c r="R773" s="3" t="s">
        <v>1551</v>
      </c>
    </row>
    <row r="774" spans="1:18" ht="38.25" hidden="1" x14ac:dyDescent="0.2">
      <c r="A774" s="2">
        <v>1036</v>
      </c>
      <c r="B774" s="3" t="s">
        <v>399</v>
      </c>
      <c r="C774" s="3" t="s">
        <v>1546</v>
      </c>
      <c r="D774" s="3" t="s">
        <v>1589</v>
      </c>
      <c r="E774" s="3" t="s">
        <v>1548</v>
      </c>
      <c r="F774" s="3" t="s">
        <v>1591</v>
      </c>
      <c r="G774" s="2" t="s">
        <v>1550</v>
      </c>
      <c r="H774" s="3" t="s">
        <v>26</v>
      </c>
      <c r="I774" s="2">
        <v>86</v>
      </c>
      <c r="J774" s="2">
        <v>86</v>
      </c>
      <c r="K774" s="3" t="s">
        <v>1581</v>
      </c>
      <c r="L774" s="3" t="s">
        <v>1582</v>
      </c>
      <c r="M774" s="2">
        <v>15000</v>
      </c>
      <c r="N774" s="3" t="s">
        <v>1550</v>
      </c>
      <c r="O774" s="4">
        <v>54789</v>
      </c>
      <c r="P774" s="3" t="s">
        <v>1550</v>
      </c>
      <c r="Q774" s="4">
        <v>36678</v>
      </c>
      <c r="R774" s="3" t="s">
        <v>26</v>
      </c>
    </row>
    <row r="775" spans="1:18" ht="25.5" hidden="1" x14ac:dyDescent="0.2">
      <c r="A775" s="2">
        <v>1036</v>
      </c>
      <c r="B775" s="3" t="s">
        <v>399</v>
      </c>
      <c r="C775" s="3" t="s">
        <v>1546</v>
      </c>
      <c r="D775" s="3" t="s">
        <v>1589</v>
      </c>
      <c r="E775" s="3" t="s">
        <v>1548</v>
      </c>
      <c r="F775" s="3" t="s">
        <v>1591</v>
      </c>
      <c r="G775" s="2" t="s">
        <v>1550</v>
      </c>
      <c r="H775" s="3" t="s">
        <v>1551</v>
      </c>
      <c r="I775" s="2">
        <v>25</v>
      </c>
      <c r="J775" s="2">
        <v>25</v>
      </c>
      <c r="K775" s="3" t="s">
        <v>1581</v>
      </c>
      <c r="L775" s="3" t="s">
        <v>1582</v>
      </c>
      <c r="M775" s="2">
        <v>15000</v>
      </c>
      <c r="N775" s="3" t="s">
        <v>1550</v>
      </c>
      <c r="O775" s="4">
        <v>54789</v>
      </c>
      <c r="P775" s="3" t="s">
        <v>1550</v>
      </c>
      <c r="Q775" s="4">
        <v>27181</v>
      </c>
      <c r="R775" s="3" t="s">
        <v>1551</v>
      </c>
    </row>
    <row r="776" spans="1:18" ht="25.5" hidden="1" x14ac:dyDescent="0.2">
      <c r="A776" s="2">
        <v>1036</v>
      </c>
      <c r="B776" s="3" t="s">
        <v>399</v>
      </c>
      <c r="C776" s="3" t="s">
        <v>1546</v>
      </c>
      <c r="D776" s="3" t="s">
        <v>1589</v>
      </c>
      <c r="E776" s="3" t="s">
        <v>1548</v>
      </c>
      <c r="F776" s="3" t="s">
        <v>1591</v>
      </c>
      <c r="G776" s="2" t="s">
        <v>1550</v>
      </c>
      <c r="H776" s="3" t="s">
        <v>1551</v>
      </c>
      <c r="I776" s="2">
        <v>25</v>
      </c>
      <c r="J776" s="2">
        <v>25</v>
      </c>
      <c r="K776" s="3" t="s">
        <v>1581</v>
      </c>
      <c r="L776" s="3" t="s">
        <v>1582</v>
      </c>
      <c r="M776" s="2">
        <v>15000</v>
      </c>
      <c r="N776" s="3" t="s">
        <v>1550</v>
      </c>
      <c r="O776" s="4">
        <v>54789</v>
      </c>
      <c r="P776" s="3" t="s">
        <v>1550</v>
      </c>
      <c r="Q776" s="4">
        <v>26634</v>
      </c>
      <c r="R776" s="3" t="s">
        <v>1551</v>
      </c>
    </row>
    <row r="777" spans="1:18" ht="25.5" hidden="1" x14ac:dyDescent="0.2">
      <c r="A777" s="2">
        <v>1036</v>
      </c>
      <c r="B777" s="3" t="s">
        <v>399</v>
      </c>
      <c r="C777" s="3" t="s">
        <v>1546</v>
      </c>
      <c r="D777" s="3" t="s">
        <v>1589</v>
      </c>
      <c r="E777" s="3" t="s">
        <v>1548</v>
      </c>
      <c r="F777" s="3" t="s">
        <v>1591</v>
      </c>
      <c r="G777" s="2" t="s">
        <v>1550</v>
      </c>
      <c r="H777" s="3" t="s">
        <v>1551</v>
      </c>
      <c r="I777" s="2">
        <v>25</v>
      </c>
      <c r="J777" s="2">
        <v>25</v>
      </c>
      <c r="K777" s="3" t="s">
        <v>1581</v>
      </c>
      <c r="L777" s="3" t="s">
        <v>1582</v>
      </c>
      <c r="M777" s="2">
        <v>15000</v>
      </c>
      <c r="N777" s="3" t="s">
        <v>1550</v>
      </c>
      <c r="O777" s="4">
        <v>54789</v>
      </c>
      <c r="P777" s="3" t="s">
        <v>1550</v>
      </c>
      <c r="Q777" s="4">
        <v>26634</v>
      </c>
      <c r="R777" s="3" t="s">
        <v>1551</v>
      </c>
    </row>
    <row r="778" spans="1:18" ht="12" customHeight="1" x14ac:dyDescent="0.2">
      <c r="A778" s="2">
        <v>1036</v>
      </c>
      <c r="B778" s="3" t="s">
        <v>399</v>
      </c>
      <c r="C778" s="3" t="s">
        <v>1546</v>
      </c>
      <c r="D778" s="3" t="s">
        <v>1589</v>
      </c>
      <c r="E778" s="3" t="s">
        <v>1548</v>
      </c>
      <c r="F778" s="3" t="s">
        <v>1591</v>
      </c>
      <c r="G778" s="2" t="s">
        <v>1550</v>
      </c>
      <c r="H778" s="3" t="s">
        <v>26</v>
      </c>
      <c r="I778" s="2">
        <v>128</v>
      </c>
      <c r="J778" s="2">
        <v>128</v>
      </c>
      <c r="K778" s="3" t="s">
        <v>1581</v>
      </c>
      <c r="L778" s="3" t="s">
        <v>1582</v>
      </c>
      <c r="M778" s="2">
        <v>15000</v>
      </c>
      <c r="N778" s="3" t="s">
        <v>1550</v>
      </c>
      <c r="O778" s="4">
        <v>54789</v>
      </c>
      <c r="P778" s="3" t="s">
        <v>1550</v>
      </c>
      <c r="Q778" s="4">
        <v>37773</v>
      </c>
      <c r="R778" s="3" t="s">
        <v>26</v>
      </c>
    </row>
    <row r="779" spans="1:18" ht="38.25" hidden="1" x14ac:dyDescent="0.2">
      <c r="A779" s="2">
        <v>1037</v>
      </c>
      <c r="B779" s="3" t="s">
        <v>400</v>
      </c>
      <c r="C779" s="3" t="s">
        <v>1546</v>
      </c>
      <c r="D779" s="3" t="s">
        <v>1559</v>
      </c>
      <c r="E779" s="3" t="s">
        <v>1764</v>
      </c>
      <c r="F779" s="3" t="s">
        <v>1549</v>
      </c>
      <c r="G779" s="2" t="s">
        <v>1550</v>
      </c>
      <c r="H779" s="3" t="s">
        <v>1551</v>
      </c>
      <c r="I779" s="2">
        <v>10.73</v>
      </c>
      <c r="J779" s="2">
        <v>10.73</v>
      </c>
      <c r="K779" s="3" t="s">
        <v>1552</v>
      </c>
      <c r="L779" s="3" t="s">
        <v>401</v>
      </c>
      <c r="M779" s="2">
        <v>0</v>
      </c>
      <c r="N779" s="3" t="s">
        <v>1550</v>
      </c>
      <c r="O779" s="4">
        <v>54789</v>
      </c>
      <c r="P779" s="3" t="s">
        <v>1550</v>
      </c>
      <c r="Q779" s="4" t="s">
        <v>1550</v>
      </c>
      <c r="R779" s="3" t="s">
        <v>1551</v>
      </c>
    </row>
    <row r="780" spans="1:18" ht="25.5" hidden="1" x14ac:dyDescent="0.2">
      <c r="A780" s="2">
        <v>1038</v>
      </c>
      <c r="B780" s="3" t="s">
        <v>402</v>
      </c>
      <c r="C780" s="3" t="s">
        <v>1546</v>
      </c>
      <c r="D780" s="3" t="s">
        <v>1555</v>
      </c>
      <c r="E780" s="3" t="s">
        <v>403</v>
      </c>
      <c r="F780" s="3" t="s">
        <v>1666</v>
      </c>
      <c r="G780" s="2" t="s">
        <v>1550</v>
      </c>
      <c r="H780" s="3" t="s">
        <v>1551</v>
      </c>
      <c r="I780" s="2">
        <v>258</v>
      </c>
      <c r="J780" s="2">
        <v>258</v>
      </c>
      <c r="K780" s="3" t="s">
        <v>1577</v>
      </c>
      <c r="L780" s="3" t="s">
        <v>1639</v>
      </c>
      <c r="M780" s="2">
        <v>10047</v>
      </c>
      <c r="N780" s="3" t="s">
        <v>1550</v>
      </c>
      <c r="O780" s="4">
        <v>54789</v>
      </c>
      <c r="P780" s="3" t="s">
        <v>1550</v>
      </c>
      <c r="Q780" s="4">
        <v>29921</v>
      </c>
      <c r="R780" s="3" t="s">
        <v>1551</v>
      </c>
    </row>
    <row r="781" spans="1:18" ht="25.5" hidden="1" x14ac:dyDescent="0.2">
      <c r="A781" s="2">
        <v>1038</v>
      </c>
      <c r="B781" s="3" t="s">
        <v>402</v>
      </c>
      <c r="C781" s="3" t="s">
        <v>1546</v>
      </c>
      <c r="D781" s="3" t="s">
        <v>1555</v>
      </c>
      <c r="E781" s="3" t="s">
        <v>403</v>
      </c>
      <c r="F781" s="3" t="s">
        <v>1666</v>
      </c>
      <c r="G781" s="2" t="s">
        <v>1550</v>
      </c>
      <c r="H781" s="3" t="s">
        <v>1551</v>
      </c>
      <c r="I781" s="2">
        <v>274</v>
      </c>
      <c r="J781" s="2">
        <v>274</v>
      </c>
      <c r="K781" s="3" t="s">
        <v>1577</v>
      </c>
      <c r="L781" s="3" t="s">
        <v>1639</v>
      </c>
      <c r="M781" s="2">
        <v>10010</v>
      </c>
      <c r="N781" s="3" t="s">
        <v>1550</v>
      </c>
      <c r="O781" s="4">
        <v>54789</v>
      </c>
      <c r="P781" s="3" t="s">
        <v>1550</v>
      </c>
      <c r="Q781" s="4">
        <v>31168</v>
      </c>
      <c r="R781" s="3" t="s">
        <v>1551</v>
      </c>
    </row>
    <row r="782" spans="1:18" ht="25.5" hidden="1" x14ac:dyDescent="0.2">
      <c r="A782" s="2">
        <v>1039</v>
      </c>
      <c r="B782" s="3" t="s">
        <v>404</v>
      </c>
      <c r="C782" s="3" t="s">
        <v>1546</v>
      </c>
      <c r="D782" s="3" t="s">
        <v>1555</v>
      </c>
      <c r="E782" s="3" t="s">
        <v>1548</v>
      </c>
      <c r="F782" s="3" t="s">
        <v>1629</v>
      </c>
      <c r="G782" s="2" t="s">
        <v>1550</v>
      </c>
      <c r="H782" s="3" t="s">
        <v>1551</v>
      </c>
      <c r="I782" s="2">
        <v>69</v>
      </c>
      <c r="J782" s="2">
        <v>58</v>
      </c>
      <c r="K782" s="3" t="s">
        <v>1581</v>
      </c>
      <c r="L782" s="3" t="s">
        <v>1582</v>
      </c>
      <c r="M782" s="2">
        <v>10800</v>
      </c>
      <c r="N782" s="3" t="s">
        <v>1550</v>
      </c>
      <c r="O782" s="4">
        <v>54789</v>
      </c>
      <c r="P782" s="3" t="s">
        <v>1550</v>
      </c>
      <c r="Q782" s="4">
        <v>28825</v>
      </c>
      <c r="R782" s="3" t="s">
        <v>1551</v>
      </c>
    </row>
    <row r="783" spans="1:18" ht="25.5" hidden="1" x14ac:dyDescent="0.2">
      <c r="A783" s="2">
        <v>1040</v>
      </c>
      <c r="B783" s="3" t="s">
        <v>405</v>
      </c>
      <c r="C783" s="3" t="s">
        <v>1546</v>
      </c>
      <c r="D783" s="3" t="s">
        <v>1555</v>
      </c>
      <c r="E783" s="3" t="s">
        <v>406</v>
      </c>
      <c r="F783" s="3" t="s">
        <v>1616</v>
      </c>
      <c r="G783" s="2" t="s">
        <v>1550</v>
      </c>
      <c r="H783" s="3" t="s">
        <v>1551</v>
      </c>
      <c r="I783" s="2">
        <v>1.07</v>
      </c>
      <c r="J783" s="2">
        <v>1.07</v>
      </c>
      <c r="K783" s="3" t="s">
        <v>1552</v>
      </c>
      <c r="L783" s="3" t="s">
        <v>1553</v>
      </c>
      <c r="M783" s="2">
        <v>0</v>
      </c>
      <c r="N783" s="3" t="s">
        <v>1550</v>
      </c>
      <c r="O783" s="4">
        <v>54789</v>
      </c>
      <c r="P783" s="3" t="s">
        <v>1550</v>
      </c>
      <c r="Q783" s="4">
        <v>32143</v>
      </c>
      <c r="R783" s="3" t="s">
        <v>1551</v>
      </c>
    </row>
    <row r="784" spans="1:18" ht="25.5" hidden="1" x14ac:dyDescent="0.2">
      <c r="A784" s="2">
        <v>1041</v>
      </c>
      <c r="B784" s="3" t="s">
        <v>407</v>
      </c>
      <c r="C784" s="3" t="s">
        <v>1546</v>
      </c>
      <c r="D784" s="3" t="s">
        <v>1547</v>
      </c>
      <c r="E784" s="3" t="s">
        <v>408</v>
      </c>
      <c r="F784" s="3" t="s">
        <v>1549</v>
      </c>
      <c r="G784" s="2" t="s">
        <v>1550</v>
      </c>
      <c r="H784" s="3" t="s">
        <v>1551</v>
      </c>
      <c r="I784" s="2">
        <v>2.94</v>
      </c>
      <c r="J784" s="2">
        <v>2.94</v>
      </c>
      <c r="K784" s="3" t="s">
        <v>1552</v>
      </c>
      <c r="L784" s="3" t="s">
        <v>1553</v>
      </c>
      <c r="M784" s="2">
        <v>0</v>
      </c>
      <c r="N784" s="3" t="s">
        <v>1550</v>
      </c>
      <c r="O784" s="4">
        <v>54789</v>
      </c>
      <c r="P784" s="3" t="s">
        <v>1550</v>
      </c>
      <c r="Q784" s="4" t="s">
        <v>1550</v>
      </c>
      <c r="R784" s="3" t="s">
        <v>1551</v>
      </c>
    </row>
    <row r="785" spans="1:18" ht="25.5" hidden="1" x14ac:dyDescent="0.2">
      <c r="A785" s="2">
        <v>1043</v>
      </c>
      <c r="B785" s="3" t="s">
        <v>409</v>
      </c>
      <c r="C785" s="3" t="s">
        <v>1546</v>
      </c>
      <c r="D785" s="3" t="s">
        <v>1559</v>
      </c>
      <c r="E785" s="3" t="s">
        <v>1564</v>
      </c>
      <c r="F785" s="3" t="s">
        <v>1549</v>
      </c>
      <c r="G785" s="2" t="s">
        <v>1550</v>
      </c>
      <c r="H785" s="3" t="s">
        <v>1551</v>
      </c>
      <c r="I785" s="2">
        <v>20</v>
      </c>
      <c r="J785" s="2">
        <v>16</v>
      </c>
      <c r="K785" s="3" t="s">
        <v>1581</v>
      </c>
      <c r="L785" s="3" t="s">
        <v>1582</v>
      </c>
      <c r="M785" s="2">
        <v>15500</v>
      </c>
      <c r="N785" s="3" t="s">
        <v>1550</v>
      </c>
      <c r="O785" s="4">
        <v>54789</v>
      </c>
      <c r="P785" s="3" t="s">
        <v>1550</v>
      </c>
      <c r="Q785" s="4" t="s">
        <v>1550</v>
      </c>
      <c r="R785" s="3" t="s">
        <v>1551</v>
      </c>
    </row>
    <row r="786" spans="1:18" ht="38.25" hidden="1" x14ac:dyDescent="0.2">
      <c r="A786" s="2">
        <v>1044</v>
      </c>
      <c r="B786" s="3" t="s">
        <v>410</v>
      </c>
      <c r="C786" s="3" t="s">
        <v>1546</v>
      </c>
      <c r="D786" s="3" t="s">
        <v>1559</v>
      </c>
      <c r="E786" s="3" t="s">
        <v>1564</v>
      </c>
      <c r="F786" s="3" t="s">
        <v>1549</v>
      </c>
      <c r="G786" s="2" t="s">
        <v>1550</v>
      </c>
      <c r="H786" s="3" t="s">
        <v>1551</v>
      </c>
      <c r="I786" s="2">
        <v>25.6</v>
      </c>
      <c r="J786" s="2">
        <v>25.6</v>
      </c>
      <c r="K786" s="3" t="s">
        <v>1552</v>
      </c>
      <c r="L786" s="3" t="s">
        <v>63</v>
      </c>
      <c r="M786" s="2">
        <v>0</v>
      </c>
      <c r="N786" s="3" t="s">
        <v>1550</v>
      </c>
      <c r="O786" s="4">
        <v>54789</v>
      </c>
      <c r="P786" s="3" t="s">
        <v>1550</v>
      </c>
      <c r="Q786" s="4" t="s">
        <v>1550</v>
      </c>
      <c r="R786" s="3" t="s">
        <v>1551</v>
      </c>
    </row>
    <row r="787" spans="1:18" ht="25.5" hidden="1" x14ac:dyDescent="0.2">
      <c r="A787" s="2">
        <v>1045</v>
      </c>
      <c r="B787" s="3" t="s">
        <v>411</v>
      </c>
      <c r="C787" s="3" t="s">
        <v>1546</v>
      </c>
      <c r="D787" s="3" t="s">
        <v>1566</v>
      </c>
      <c r="E787" s="3" t="s">
        <v>411</v>
      </c>
      <c r="F787" s="3" t="s">
        <v>1567</v>
      </c>
      <c r="G787" s="2" t="s">
        <v>1550</v>
      </c>
      <c r="H787" s="3" t="s">
        <v>1551</v>
      </c>
      <c r="I787" s="2">
        <v>64</v>
      </c>
      <c r="J787" s="2">
        <v>64</v>
      </c>
      <c r="K787" s="3" t="s">
        <v>1577</v>
      </c>
      <c r="L787" s="3" t="s">
        <v>1578</v>
      </c>
      <c r="M787" s="2">
        <v>11670</v>
      </c>
      <c r="N787" s="3" t="s">
        <v>1550</v>
      </c>
      <c r="O787" s="4">
        <v>54789</v>
      </c>
      <c r="P787" s="3" t="s">
        <v>1550</v>
      </c>
      <c r="Q787" s="4">
        <v>33239</v>
      </c>
      <c r="R787" s="3" t="s">
        <v>1551</v>
      </c>
    </row>
    <row r="788" spans="1:18" ht="25.5" hidden="1" x14ac:dyDescent="0.2">
      <c r="A788" s="2">
        <v>1045</v>
      </c>
      <c r="B788" s="3" t="s">
        <v>411</v>
      </c>
      <c r="C788" s="3" t="s">
        <v>1546</v>
      </c>
      <c r="D788" s="3" t="s">
        <v>1566</v>
      </c>
      <c r="E788" s="3" t="s">
        <v>411</v>
      </c>
      <c r="F788" s="3" t="s">
        <v>1567</v>
      </c>
      <c r="G788" s="2" t="s">
        <v>1550</v>
      </c>
      <c r="H788" s="3" t="s">
        <v>1551</v>
      </c>
      <c r="I788" s="2">
        <v>12</v>
      </c>
      <c r="J788" s="2">
        <v>12</v>
      </c>
      <c r="K788" s="3" t="s">
        <v>1577</v>
      </c>
      <c r="L788" s="3" t="s">
        <v>1578</v>
      </c>
      <c r="M788" s="2">
        <v>11670</v>
      </c>
      <c r="N788" s="3" t="s">
        <v>1550</v>
      </c>
      <c r="O788" s="4">
        <v>54789</v>
      </c>
      <c r="P788" s="3" t="s">
        <v>1550</v>
      </c>
      <c r="Q788" s="4">
        <v>21855</v>
      </c>
      <c r="R788" s="3" t="s">
        <v>1551</v>
      </c>
    </row>
    <row r="789" spans="1:18" ht="25.5" hidden="1" x14ac:dyDescent="0.2">
      <c r="A789" s="2">
        <v>1045</v>
      </c>
      <c r="B789" s="3" t="s">
        <v>411</v>
      </c>
      <c r="C789" s="3" t="s">
        <v>1546</v>
      </c>
      <c r="D789" s="3" t="s">
        <v>1566</v>
      </c>
      <c r="E789" s="3" t="s">
        <v>411</v>
      </c>
      <c r="F789" s="3" t="s">
        <v>1567</v>
      </c>
      <c r="G789" s="2" t="s">
        <v>1550</v>
      </c>
      <c r="H789" s="3" t="s">
        <v>1551</v>
      </c>
      <c r="I789" s="2">
        <v>12</v>
      </c>
      <c r="J789" s="2">
        <v>12</v>
      </c>
      <c r="K789" s="3" t="s">
        <v>1577</v>
      </c>
      <c r="L789" s="3" t="s">
        <v>1578</v>
      </c>
      <c r="M789" s="2">
        <v>11670</v>
      </c>
      <c r="N789" s="3" t="s">
        <v>1550</v>
      </c>
      <c r="O789" s="4">
        <v>54789</v>
      </c>
      <c r="P789" s="3" t="s">
        <v>1550</v>
      </c>
      <c r="Q789" s="4">
        <v>21855</v>
      </c>
      <c r="R789" s="3" t="s">
        <v>1551</v>
      </c>
    </row>
    <row r="790" spans="1:18" ht="25.5" hidden="1" x14ac:dyDescent="0.2">
      <c r="A790" s="2">
        <v>1045</v>
      </c>
      <c r="B790" s="3" t="s">
        <v>411</v>
      </c>
      <c r="C790" s="3" t="s">
        <v>1546</v>
      </c>
      <c r="D790" s="3" t="s">
        <v>1566</v>
      </c>
      <c r="E790" s="3" t="s">
        <v>411</v>
      </c>
      <c r="F790" s="3" t="s">
        <v>1567</v>
      </c>
      <c r="G790" s="2" t="s">
        <v>1550</v>
      </c>
      <c r="H790" s="3" t="s">
        <v>1551</v>
      </c>
      <c r="I790" s="2">
        <v>12</v>
      </c>
      <c r="J790" s="2">
        <v>12</v>
      </c>
      <c r="K790" s="3" t="s">
        <v>1577</v>
      </c>
      <c r="L790" s="3" t="s">
        <v>1578</v>
      </c>
      <c r="M790" s="2">
        <v>11670</v>
      </c>
      <c r="N790" s="3" t="s">
        <v>1550</v>
      </c>
      <c r="O790" s="4">
        <v>54789</v>
      </c>
      <c r="P790" s="3" t="s">
        <v>1550</v>
      </c>
      <c r="Q790" s="4">
        <v>21855</v>
      </c>
      <c r="R790" s="3" t="s">
        <v>1551</v>
      </c>
    </row>
    <row r="791" spans="1:18" ht="38.25" hidden="1" x14ac:dyDescent="0.2">
      <c r="A791" s="2">
        <v>1046</v>
      </c>
      <c r="B791" s="3" t="s">
        <v>412</v>
      </c>
      <c r="C791" s="3" t="s">
        <v>1546</v>
      </c>
      <c r="D791" s="3" t="s">
        <v>1559</v>
      </c>
      <c r="E791" s="3" t="s">
        <v>1560</v>
      </c>
      <c r="F791" s="3" t="s">
        <v>1549</v>
      </c>
      <c r="G791" s="2" t="s">
        <v>1550</v>
      </c>
      <c r="H791" s="3" t="s">
        <v>1551</v>
      </c>
      <c r="I791" s="2">
        <v>24</v>
      </c>
      <c r="J791" s="2">
        <v>24</v>
      </c>
      <c r="K791" s="3" t="s">
        <v>1552</v>
      </c>
      <c r="L791" s="3" t="s">
        <v>1553</v>
      </c>
      <c r="M791" s="2">
        <v>0</v>
      </c>
      <c r="N791" s="3" t="s">
        <v>1550</v>
      </c>
      <c r="O791" s="4">
        <v>54789</v>
      </c>
      <c r="P791" s="3" t="s">
        <v>1550</v>
      </c>
      <c r="Q791" s="4" t="s">
        <v>1550</v>
      </c>
      <c r="R791" s="3" t="s">
        <v>1551</v>
      </c>
    </row>
    <row r="792" spans="1:18" ht="25.5" hidden="1" x14ac:dyDescent="0.2">
      <c r="A792" s="2">
        <v>1049</v>
      </c>
      <c r="B792" s="3" t="s">
        <v>413</v>
      </c>
      <c r="C792" s="3" t="s">
        <v>1546</v>
      </c>
      <c r="D792" s="3" t="s">
        <v>1547</v>
      </c>
      <c r="E792" s="3" t="s">
        <v>1548</v>
      </c>
      <c r="F792" s="3" t="s">
        <v>1549</v>
      </c>
      <c r="G792" s="2" t="s">
        <v>1550</v>
      </c>
      <c r="H792" s="3" t="s">
        <v>1551</v>
      </c>
      <c r="I792" s="2">
        <v>55</v>
      </c>
      <c r="J792" s="2">
        <v>55</v>
      </c>
      <c r="K792" s="3" t="s">
        <v>1599</v>
      </c>
      <c r="L792" s="3" t="s">
        <v>1600</v>
      </c>
      <c r="M792" s="2">
        <v>12080</v>
      </c>
      <c r="N792" s="3" t="s">
        <v>1550</v>
      </c>
      <c r="O792" s="4">
        <v>54789</v>
      </c>
      <c r="P792" s="3" t="s">
        <v>1550</v>
      </c>
      <c r="Q792" s="4" t="s">
        <v>1550</v>
      </c>
      <c r="R792" s="3" t="s">
        <v>1551</v>
      </c>
    </row>
    <row r="793" spans="1:18" ht="25.5" hidden="1" x14ac:dyDescent="0.2">
      <c r="A793" s="2">
        <v>1049</v>
      </c>
      <c r="B793" s="3" t="s">
        <v>413</v>
      </c>
      <c r="C793" s="3" t="s">
        <v>1546</v>
      </c>
      <c r="D793" s="3" t="s">
        <v>1547</v>
      </c>
      <c r="E793" s="3" t="s">
        <v>1548</v>
      </c>
      <c r="F793" s="3" t="s">
        <v>1549</v>
      </c>
      <c r="G793" s="2" t="s">
        <v>1550</v>
      </c>
      <c r="H793" s="3" t="s">
        <v>1551</v>
      </c>
      <c r="I793" s="2">
        <v>55</v>
      </c>
      <c r="J793" s="2">
        <v>55</v>
      </c>
      <c r="K793" s="3" t="s">
        <v>1599</v>
      </c>
      <c r="L793" s="3" t="s">
        <v>1600</v>
      </c>
      <c r="M793" s="2">
        <v>12080</v>
      </c>
      <c r="N793" s="3" t="s">
        <v>1550</v>
      </c>
      <c r="O793" s="4">
        <v>54789</v>
      </c>
      <c r="P793" s="3" t="s">
        <v>1550</v>
      </c>
      <c r="Q793" s="4" t="s">
        <v>1550</v>
      </c>
      <c r="R793" s="3" t="s">
        <v>1551</v>
      </c>
    </row>
    <row r="794" spans="1:18" ht="25.5" hidden="1" x14ac:dyDescent="0.2">
      <c r="A794" s="2">
        <v>1049</v>
      </c>
      <c r="B794" s="3" t="s">
        <v>413</v>
      </c>
      <c r="C794" s="3" t="s">
        <v>1546</v>
      </c>
      <c r="D794" s="3" t="s">
        <v>1547</v>
      </c>
      <c r="E794" s="3" t="s">
        <v>1548</v>
      </c>
      <c r="F794" s="3" t="s">
        <v>1549</v>
      </c>
      <c r="G794" s="2" t="s">
        <v>1550</v>
      </c>
      <c r="H794" s="3" t="s">
        <v>1551</v>
      </c>
      <c r="I794" s="2">
        <v>55</v>
      </c>
      <c r="J794" s="2">
        <v>55</v>
      </c>
      <c r="K794" s="3" t="s">
        <v>1599</v>
      </c>
      <c r="L794" s="3" t="s">
        <v>1600</v>
      </c>
      <c r="M794" s="2">
        <v>12080</v>
      </c>
      <c r="N794" s="3" t="s">
        <v>1550</v>
      </c>
      <c r="O794" s="4">
        <v>54789</v>
      </c>
      <c r="P794" s="3" t="s">
        <v>1550</v>
      </c>
      <c r="Q794" s="4" t="s">
        <v>1550</v>
      </c>
      <c r="R794" s="3" t="s">
        <v>1551</v>
      </c>
    </row>
    <row r="795" spans="1:18" ht="25.5" hidden="1" x14ac:dyDescent="0.2">
      <c r="A795" s="2">
        <v>1050</v>
      </c>
      <c r="B795" s="3" t="s">
        <v>414</v>
      </c>
      <c r="C795" s="3" t="s">
        <v>1546</v>
      </c>
      <c r="D795" s="3" t="s">
        <v>1559</v>
      </c>
      <c r="E795" s="3" t="s">
        <v>415</v>
      </c>
      <c r="F795" s="3" t="s">
        <v>1549</v>
      </c>
      <c r="G795" s="2" t="s">
        <v>1550</v>
      </c>
      <c r="H795" s="3" t="s">
        <v>1551</v>
      </c>
      <c r="I795" s="2">
        <v>1.6</v>
      </c>
      <c r="J795" s="2">
        <v>1.6</v>
      </c>
      <c r="K795" s="3" t="s">
        <v>1552</v>
      </c>
      <c r="L795" s="3" t="s">
        <v>1859</v>
      </c>
      <c r="M795" s="2">
        <v>0</v>
      </c>
      <c r="N795" s="3" t="s">
        <v>1550</v>
      </c>
      <c r="O795" s="4">
        <v>54789</v>
      </c>
      <c r="P795" s="3" t="s">
        <v>1550</v>
      </c>
      <c r="Q795" s="4" t="s">
        <v>1550</v>
      </c>
      <c r="R795" s="3" t="s">
        <v>1551</v>
      </c>
    </row>
    <row r="796" spans="1:18" ht="38.25" hidden="1" x14ac:dyDescent="0.2">
      <c r="A796" s="2">
        <v>1051</v>
      </c>
      <c r="B796" s="3" t="s">
        <v>416</v>
      </c>
      <c r="C796" s="3" t="s">
        <v>1546</v>
      </c>
      <c r="D796" s="3" t="s">
        <v>1547</v>
      </c>
      <c r="E796" s="3" t="s">
        <v>337</v>
      </c>
      <c r="F796" s="3" t="s">
        <v>1549</v>
      </c>
      <c r="G796" s="2" t="s">
        <v>1550</v>
      </c>
      <c r="H796" s="3" t="s">
        <v>1551</v>
      </c>
      <c r="I796" s="2">
        <v>48</v>
      </c>
      <c r="J796" s="2">
        <v>48</v>
      </c>
      <c r="K796" s="3" t="s">
        <v>1552</v>
      </c>
      <c r="L796" s="3" t="s">
        <v>1553</v>
      </c>
      <c r="M796" s="2">
        <v>0</v>
      </c>
      <c r="N796" s="3" t="s">
        <v>1550</v>
      </c>
      <c r="O796" s="4">
        <v>54789</v>
      </c>
      <c r="P796" s="3" t="s">
        <v>1550</v>
      </c>
      <c r="Q796" s="4" t="s">
        <v>1550</v>
      </c>
      <c r="R796" s="3" t="s">
        <v>1551</v>
      </c>
    </row>
    <row r="797" spans="1:18" ht="38.25" hidden="1" x14ac:dyDescent="0.2">
      <c r="A797" s="2">
        <v>1052</v>
      </c>
      <c r="B797" s="3" t="s">
        <v>417</v>
      </c>
      <c r="C797" s="3" t="s">
        <v>1546</v>
      </c>
      <c r="D797" s="3" t="s">
        <v>1559</v>
      </c>
      <c r="E797" s="3" t="s">
        <v>418</v>
      </c>
      <c r="F797" s="3" t="s">
        <v>1549</v>
      </c>
      <c r="G797" s="2" t="s">
        <v>1550</v>
      </c>
      <c r="H797" s="3" t="s">
        <v>1551</v>
      </c>
      <c r="I797" s="2">
        <v>34.39</v>
      </c>
      <c r="J797" s="2">
        <v>34.39</v>
      </c>
      <c r="K797" s="3" t="s">
        <v>1552</v>
      </c>
      <c r="L797" s="3" t="s">
        <v>63</v>
      </c>
      <c r="M797" s="2">
        <v>0</v>
      </c>
      <c r="N797" s="3" t="s">
        <v>1550</v>
      </c>
      <c r="O797" s="4">
        <v>54789</v>
      </c>
      <c r="P797" s="3" t="s">
        <v>1550</v>
      </c>
      <c r="Q797" s="4" t="s">
        <v>1550</v>
      </c>
      <c r="R797" s="3" t="s">
        <v>1551</v>
      </c>
    </row>
    <row r="798" spans="1:18" ht="25.5" hidden="1" x14ac:dyDescent="0.2">
      <c r="A798" s="2">
        <v>1053</v>
      </c>
      <c r="B798" s="3" t="s">
        <v>419</v>
      </c>
      <c r="C798" s="3" t="s">
        <v>1546</v>
      </c>
      <c r="D798" s="3" t="s">
        <v>1559</v>
      </c>
      <c r="E798" s="3" t="s">
        <v>1815</v>
      </c>
      <c r="F798" s="3" t="s">
        <v>1549</v>
      </c>
      <c r="G798" s="2" t="s">
        <v>1550</v>
      </c>
      <c r="H798" s="3" t="s">
        <v>1551</v>
      </c>
      <c r="I798" s="2">
        <v>51.8</v>
      </c>
      <c r="J798" s="2">
        <v>51.8</v>
      </c>
      <c r="K798" s="3" t="s">
        <v>1552</v>
      </c>
      <c r="L798" s="3" t="s">
        <v>1553</v>
      </c>
      <c r="M798" s="2">
        <v>0</v>
      </c>
      <c r="N798" s="3" t="s">
        <v>1550</v>
      </c>
      <c r="O798" s="4">
        <v>54789</v>
      </c>
      <c r="P798" s="3" t="s">
        <v>1550</v>
      </c>
      <c r="Q798" s="4" t="s">
        <v>1550</v>
      </c>
      <c r="R798" s="3" t="s">
        <v>1551</v>
      </c>
    </row>
    <row r="799" spans="1:18" ht="25.5" hidden="1" x14ac:dyDescent="0.2">
      <c r="A799" s="2">
        <v>1054</v>
      </c>
      <c r="B799" s="3" t="s">
        <v>420</v>
      </c>
      <c r="C799" s="3" t="s">
        <v>1546</v>
      </c>
      <c r="D799" s="3" t="s">
        <v>1645</v>
      </c>
      <c r="E799" s="3" t="s">
        <v>421</v>
      </c>
      <c r="F799" s="3" t="s">
        <v>1549</v>
      </c>
      <c r="G799" s="2" t="s">
        <v>1550</v>
      </c>
      <c r="H799" s="3" t="s">
        <v>1551</v>
      </c>
      <c r="I799" s="2">
        <v>46.55</v>
      </c>
      <c r="J799" s="2">
        <v>46.55</v>
      </c>
      <c r="K799" s="3" t="s">
        <v>1552</v>
      </c>
      <c r="L799" s="3" t="s">
        <v>63</v>
      </c>
      <c r="M799" s="2">
        <v>0</v>
      </c>
      <c r="N799" s="3" t="s">
        <v>1550</v>
      </c>
      <c r="O799" s="4">
        <v>54789</v>
      </c>
      <c r="P799" s="3" t="s">
        <v>1550</v>
      </c>
      <c r="Q799" s="4" t="s">
        <v>1550</v>
      </c>
      <c r="R799" s="3" t="s">
        <v>1551</v>
      </c>
    </row>
    <row r="800" spans="1:18" ht="25.5" hidden="1" x14ac:dyDescent="0.2">
      <c r="A800" s="2">
        <v>1055</v>
      </c>
      <c r="B800" s="3" t="s">
        <v>422</v>
      </c>
      <c r="C800" s="3" t="s">
        <v>1546</v>
      </c>
      <c r="D800" s="3" t="s">
        <v>1589</v>
      </c>
      <c r="E800" s="3" t="s">
        <v>423</v>
      </c>
      <c r="F800" s="3" t="s">
        <v>1591</v>
      </c>
      <c r="G800" s="2" t="s">
        <v>1550</v>
      </c>
      <c r="H800" s="3" t="s">
        <v>1551</v>
      </c>
      <c r="I800" s="2">
        <v>115</v>
      </c>
      <c r="J800" s="2">
        <v>113</v>
      </c>
      <c r="K800" s="3" t="s">
        <v>1581</v>
      </c>
      <c r="L800" s="3" t="s">
        <v>1582</v>
      </c>
      <c r="M800" s="2">
        <v>10984</v>
      </c>
      <c r="N800" s="3" t="s">
        <v>1550</v>
      </c>
      <c r="O800" s="4">
        <v>54789</v>
      </c>
      <c r="P800" s="3" t="s">
        <v>1550</v>
      </c>
      <c r="Q800" s="4">
        <v>21976</v>
      </c>
      <c r="R800" s="3" t="s">
        <v>1551</v>
      </c>
    </row>
    <row r="801" spans="1:18" ht="25.5" hidden="1" x14ac:dyDescent="0.2">
      <c r="A801" s="2">
        <v>1055</v>
      </c>
      <c r="B801" s="3" t="s">
        <v>422</v>
      </c>
      <c r="C801" s="3" t="s">
        <v>1546</v>
      </c>
      <c r="D801" s="3" t="s">
        <v>1589</v>
      </c>
      <c r="E801" s="3" t="s">
        <v>423</v>
      </c>
      <c r="F801" s="3" t="s">
        <v>1591</v>
      </c>
      <c r="G801" s="2" t="s">
        <v>1550</v>
      </c>
      <c r="H801" s="3" t="s">
        <v>1551</v>
      </c>
      <c r="I801" s="2">
        <v>115</v>
      </c>
      <c r="J801" s="2">
        <v>113</v>
      </c>
      <c r="K801" s="3" t="s">
        <v>1581</v>
      </c>
      <c r="L801" s="3" t="s">
        <v>1582</v>
      </c>
      <c r="M801" s="2">
        <v>10782</v>
      </c>
      <c r="N801" s="3" t="s">
        <v>1550</v>
      </c>
      <c r="O801" s="4">
        <v>54789</v>
      </c>
      <c r="P801" s="3" t="s">
        <v>1550</v>
      </c>
      <c r="Q801" s="4">
        <v>22068</v>
      </c>
      <c r="R801" s="3" t="s">
        <v>1551</v>
      </c>
    </row>
    <row r="802" spans="1:18" ht="25.5" hidden="1" x14ac:dyDescent="0.2">
      <c r="A802" s="2">
        <v>1055</v>
      </c>
      <c r="B802" s="3" t="s">
        <v>422</v>
      </c>
      <c r="C802" s="3" t="s">
        <v>1546</v>
      </c>
      <c r="D802" s="3" t="s">
        <v>1589</v>
      </c>
      <c r="E802" s="3" t="s">
        <v>423</v>
      </c>
      <c r="F802" s="3" t="s">
        <v>1591</v>
      </c>
      <c r="G802" s="2" t="s">
        <v>1550</v>
      </c>
      <c r="H802" s="3" t="s">
        <v>1551</v>
      </c>
      <c r="I802" s="2">
        <v>67</v>
      </c>
      <c r="J802" s="2">
        <v>49</v>
      </c>
      <c r="K802" s="3" t="s">
        <v>1581</v>
      </c>
      <c r="L802" s="3" t="s">
        <v>1582</v>
      </c>
      <c r="M802" s="2">
        <v>15873</v>
      </c>
      <c r="N802" s="3" t="s">
        <v>1550</v>
      </c>
      <c r="O802" s="4">
        <v>54789</v>
      </c>
      <c r="P802" s="3" t="s">
        <v>1550</v>
      </c>
      <c r="Q802" s="4">
        <v>26846</v>
      </c>
      <c r="R802" s="3" t="s">
        <v>1551</v>
      </c>
    </row>
    <row r="803" spans="1:18" ht="25.5" hidden="1" x14ac:dyDescent="0.2">
      <c r="A803" s="2">
        <v>1055</v>
      </c>
      <c r="B803" s="3" t="s">
        <v>422</v>
      </c>
      <c r="C803" s="3" t="s">
        <v>1546</v>
      </c>
      <c r="D803" s="3" t="s">
        <v>1589</v>
      </c>
      <c r="E803" s="3" t="s">
        <v>423</v>
      </c>
      <c r="F803" s="3" t="s">
        <v>1591</v>
      </c>
      <c r="G803" s="2" t="s">
        <v>1550</v>
      </c>
      <c r="H803" s="3" t="s">
        <v>1551</v>
      </c>
      <c r="I803" s="2">
        <v>67</v>
      </c>
      <c r="J803" s="2">
        <v>54</v>
      </c>
      <c r="K803" s="3" t="s">
        <v>1581</v>
      </c>
      <c r="L803" s="3" t="s">
        <v>1582</v>
      </c>
      <c r="M803" s="2">
        <v>14312</v>
      </c>
      <c r="N803" s="3" t="s">
        <v>1550</v>
      </c>
      <c r="O803" s="4">
        <v>54789</v>
      </c>
      <c r="P803" s="3" t="s">
        <v>1550</v>
      </c>
      <c r="Q803" s="4">
        <v>26420</v>
      </c>
      <c r="R803" s="3" t="s">
        <v>1551</v>
      </c>
    </row>
    <row r="804" spans="1:18" ht="25.5" hidden="1" x14ac:dyDescent="0.2">
      <c r="A804" s="2">
        <v>1056</v>
      </c>
      <c r="B804" s="3" t="s">
        <v>424</v>
      </c>
      <c r="C804" s="3" t="s">
        <v>1546</v>
      </c>
      <c r="D804" s="3" t="s">
        <v>1645</v>
      </c>
      <c r="E804" s="3" t="s">
        <v>1646</v>
      </c>
      <c r="F804" s="3" t="s">
        <v>1549</v>
      </c>
      <c r="G804" s="2" t="s">
        <v>1550</v>
      </c>
      <c r="H804" s="3" t="s">
        <v>1551</v>
      </c>
      <c r="I804" s="2">
        <v>32</v>
      </c>
      <c r="J804" s="2">
        <v>32</v>
      </c>
      <c r="K804" s="3" t="s">
        <v>1552</v>
      </c>
      <c r="L804" s="3" t="s">
        <v>63</v>
      </c>
      <c r="M804" s="2">
        <v>0</v>
      </c>
      <c r="N804" s="3" t="s">
        <v>1550</v>
      </c>
      <c r="O804" s="4">
        <v>54789</v>
      </c>
      <c r="P804" s="3" t="s">
        <v>1550</v>
      </c>
      <c r="Q804" s="4" t="s">
        <v>1550</v>
      </c>
      <c r="R804" s="3" t="s">
        <v>1551</v>
      </c>
    </row>
    <row r="805" spans="1:18" ht="25.5" hidden="1" x14ac:dyDescent="0.2">
      <c r="A805" s="2">
        <v>1057</v>
      </c>
      <c r="B805" s="3" t="s">
        <v>425</v>
      </c>
      <c r="C805" s="3" t="s">
        <v>1546</v>
      </c>
      <c r="D805" s="3" t="s">
        <v>1555</v>
      </c>
      <c r="E805" s="3" t="s">
        <v>1548</v>
      </c>
      <c r="F805" s="3" t="s">
        <v>1585</v>
      </c>
      <c r="G805" s="2" t="s">
        <v>1550</v>
      </c>
      <c r="H805" s="3" t="s">
        <v>1551</v>
      </c>
      <c r="I805" s="2">
        <v>1</v>
      </c>
      <c r="J805" s="2">
        <v>1</v>
      </c>
      <c r="K805" s="3" t="s">
        <v>1599</v>
      </c>
      <c r="L805" s="3" t="s">
        <v>1600</v>
      </c>
      <c r="M805" s="2">
        <v>10500</v>
      </c>
      <c r="N805" s="3" t="s">
        <v>1550</v>
      </c>
      <c r="O805" s="4">
        <v>54789</v>
      </c>
      <c r="P805" s="3" t="s">
        <v>1550</v>
      </c>
      <c r="Q805" s="4">
        <v>29190</v>
      </c>
      <c r="R805" s="3" t="s">
        <v>1551</v>
      </c>
    </row>
    <row r="806" spans="1:18" ht="25.5" hidden="1" x14ac:dyDescent="0.2">
      <c r="A806" s="2">
        <v>1057</v>
      </c>
      <c r="B806" s="3" t="s">
        <v>425</v>
      </c>
      <c r="C806" s="3" t="s">
        <v>1546</v>
      </c>
      <c r="D806" s="3" t="s">
        <v>1555</v>
      </c>
      <c r="E806" s="3" t="s">
        <v>1548</v>
      </c>
      <c r="F806" s="3" t="s">
        <v>1585</v>
      </c>
      <c r="G806" s="2" t="s">
        <v>1550</v>
      </c>
      <c r="H806" s="3" t="s">
        <v>1551</v>
      </c>
      <c r="I806" s="2">
        <v>1</v>
      </c>
      <c r="J806" s="2">
        <v>1</v>
      </c>
      <c r="K806" s="3" t="s">
        <v>1599</v>
      </c>
      <c r="L806" s="3" t="s">
        <v>1600</v>
      </c>
      <c r="M806" s="2">
        <v>10500</v>
      </c>
      <c r="N806" s="3" t="s">
        <v>1550</v>
      </c>
      <c r="O806" s="4">
        <v>54789</v>
      </c>
      <c r="P806" s="3" t="s">
        <v>1550</v>
      </c>
      <c r="Q806" s="4">
        <v>29190</v>
      </c>
      <c r="R806" s="3" t="s">
        <v>1551</v>
      </c>
    </row>
    <row r="807" spans="1:18" ht="25.5" hidden="1" x14ac:dyDescent="0.2">
      <c r="A807" s="2">
        <v>1059</v>
      </c>
      <c r="B807" s="3" t="s">
        <v>426</v>
      </c>
      <c r="C807" s="3" t="s">
        <v>1546</v>
      </c>
      <c r="D807" s="3" t="s">
        <v>1559</v>
      </c>
      <c r="E807" s="3" t="s">
        <v>1711</v>
      </c>
      <c r="F807" s="3" t="s">
        <v>1549</v>
      </c>
      <c r="G807" s="2" t="s">
        <v>1550</v>
      </c>
      <c r="H807" s="3" t="s">
        <v>1551</v>
      </c>
      <c r="I807" s="2">
        <v>5.63</v>
      </c>
      <c r="J807" s="2">
        <v>5.63</v>
      </c>
      <c r="K807" s="3" t="s">
        <v>1552</v>
      </c>
      <c r="L807" s="3" t="s">
        <v>1553</v>
      </c>
      <c r="M807" s="2">
        <v>0</v>
      </c>
      <c r="N807" s="3" t="s">
        <v>1550</v>
      </c>
      <c r="O807" s="4">
        <v>54789</v>
      </c>
      <c r="P807" s="3" t="s">
        <v>1550</v>
      </c>
      <c r="Q807" s="4" t="s">
        <v>1550</v>
      </c>
      <c r="R807" s="3" t="s">
        <v>1551</v>
      </c>
    </row>
    <row r="808" spans="1:18" ht="25.5" hidden="1" x14ac:dyDescent="0.2">
      <c r="A808" s="2">
        <v>1060</v>
      </c>
      <c r="B808" s="3" t="s">
        <v>427</v>
      </c>
      <c r="C808" s="3" t="s">
        <v>1546</v>
      </c>
      <c r="D808" s="3" t="s">
        <v>1559</v>
      </c>
      <c r="E808" s="3" t="s">
        <v>281</v>
      </c>
      <c r="F808" s="3" t="s">
        <v>1549</v>
      </c>
      <c r="G808" s="2" t="s">
        <v>1550</v>
      </c>
      <c r="H808" s="3" t="s">
        <v>1551</v>
      </c>
      <c r="I808" s="2">
        <v>46</v>
      </c>
      <c r="J808" s="2">
        <v>46</v>
      </c>
      <c r="K808" s="3" t="s">
        <v>1581</v>
      </c>
      <c r="L808" s="3" t="s">
        <v>1582</v>
      </c>
      <c r="M808" s="2">
        <v>10918</v>
      </c>
      <c r="N808" s="3" t="s">
        <v>1550</v>
      </c>
      <c r="O808" s="4">
        <v>54789</v>
      </c>
      <c r="P808" s="3" t="s">
        <v>1550</v>
      </c>
      <c r="Q808" s="4">
        <v>21824</v>
      </c>
      <c r="R808" s="3" t="s">
        <v>1551</v>
      </c>
    </row>
    <row r="809" spans="1:18" ht="25.5" hidden="1" x14ac:dyDescent="0.2">
      <c r="A809" s="2">
        <v>1060</v>
      </c>
      <c r="B809" s="3" t="s">
        <v>427</v>
      </c>
      <c r="C809" s="3" t="s">
        <v>1546</v>
      </c>
      <c r="D809" s="3" t="s">
        <v>1559</v>
      </c>
      <c r="E809" s="3" t="s">
        <v>281</v>
      </c>
      <c r="F809" s="3" t="s">
        <v>1549</v>
      </c>
      <c r="G809" s="2" t="s">
        <v>1550</v>
      </c>
      <c r="H809" s="3" t="s">
        <v>1551</v>
      </c>
      <c r="I809" s="2">
        <v>60</v>
      </c>
      <c r="J809" s="2">
        <v>60</v>
      </c>
      <c r="K809" s="3" t="s">
        <v>1581</v>
      </c>
      <c r="L809" s="3" t="s">
        <v>1582</v>
      </c>
      <c r="M809" s="2">
        <v>10080</v>
      </c>
      <c r="N809" s="3" t="s">
        <v>1550</v>
      </c>
      <c r="O809" s="4">
        <v>54789</v>
      </c>
      <c r="P809" s="3" t="s">
        <v>1550</v>
      </c>
      <c r="Q809" s="4">
        <v>23621</v>
      </c>
      <c r="R809" s="3" t="s">
        <v>1551</v>
      </c>
    </row>
    <row r="810" spans="1:18" ht="25.5" hidden="1" x14ac:dyDescent="0.2">
      <c r="A810" s="2">
        <v>1060</v>
      </c>
      <c r="B810" s="3" t="s">
        <v>427</v>
      </c>
      <c r="C810" s="3" t="s">
        <v>1546</v>
      </c>
      <c r="D810" s="3" t="s">
        <v>1559</v>
      </c>
      <c r="E810" s="3" t="s">
        <v>281</v>
      </c>
      <c r="F810" s="3" t="s">
        <v>1549</v>
      </c>
      <c r="G810" s="2" t="s">
        <v>1550</v>
      </c>
      <c r="H810" s="3" t="s">
        <v>1551</v>
      </c>
      <c r="I810" s="2">
        <v>24</v>
      </c>
      <c r="J810" s="2">
        <v>24</v>
      </c>
      <c r="K810" s="3" t="s">
        <v>1581</v>
      </c>
      <c r="L810" s="3" t="s">
        <v>1582</v>
      </c>
      <c r="M810" s="2">
        <v>14339</v>
      </c>
      <c r="N810" s="3" t="s">
        <v>1550</v>
      </c>
      <c r="O810" s="4">
        <v>54789</v>
      </c>
      <c r="P810" s="3" t="s">
        <v>1550</v>
      </c>
      <c r="Q810" s="4">
        <v>26481</v>
      </c>
      <c r="R810" s="3" t="s">
        <v>1551</v>
      </c>
    </row>
    <row r="811" spans="1:18" ht="25.5" hidden="1" x14ac:dyDescent="0.2">
      <c r="A811" s="2">
        <v>1060</v>
      </c>
      <c r="B811" s="3" t="s">
        <v>427</v>
      </c>
      <c r="C811" s="3" t="s">
        <v>1546</v>
      </c>
      <c r="D811" s="3" t="s">
        <v>1559</v>
      </c>
      <c r="E811" s="3" t="s">
        <v>281</v>
      </c>
      <c r="F811" s="3" t="s">
        <v>1549</v>
      </c>
      <c r="G811" s="2" t="s">
        <v>1550</v>
      </c>
      <c r="H811" s="3" t="s">
        <v>1551</v>
      </c>
      <c r="I811" s="2">
        <v>31</v>
      </c>
      <c r="J811" s="2">
        <v>31</v>
      </c>
      <c r="K811" s="3" t="s">
        <v>1581</v>
      </c>
      <c r="L811" s="3" t="s">
        <v>1582</v>
      </c>
      <c r="M811" s="2">
        <v>10010</v>
      </c>
      <c r="N811" s="3" t="s">
        <v>1550</v>
      </c>
      <c r="O811" s="4">
        <v>54789</v>
      </c>
      <c r="P811" s="3" t="s">
        <v>1550</v>
      </c>
      <c r="Q811" s="4">
        <v>28734</v>
      </c>
      <c r="R811" s="3" t="s">
        <v>1551</v>
      </c>
    </row>
    <row r="812" spans="1:18" ht="25.5" hidden="1" x14ac:dyDescent="0.2">
      <c r="A812" s="2">
        <v>1061</v>
      </c>
      <c r="B812" s="3" t="s">
        <v>428</v>
      </c>
      <c r="C812" s="3" t="s">
        <v>1546</v>
      </c>
      <c r="D812" s="3" t="s">
        <v>1559</v>
      </c>
      <c r="E812" s="3" t="s">
        <v>429</v>
      </c>
      <c r="F812" s="3" t="s">
        <v>1549</v>
      </c>
      <c r="G812" s="2" t="s">
        <v>1550</v>
      </c>
      <c r="H812" s="3" t="s">
        <v>1551</v>
      </c>
      <c r="I812" s="2">
        <v>6</v>
      </c>
      <c r="J812" s="2">
        <v>6</v>
      </c>
      <c r="K812" s="3" t="s">
        <v>1581</v>
      </c>
      <c r="L812" s="3" t="s">
        <v>1582</v>
      </c>
      <c r="M812" s="2">
        <v>14158</v>
      </c>
      <c r="N812" s="3" t="s">
        <v>1550</v>
      </c>
      <c r="O812" s="4">
        <v>54789</v>
      </c>
      <c r="P812" s="3" t="s">
        <v>1550</v>
      </c>
      <c r="Q812" s="4" t="s">
        <v>1550</v>
      </c>
      <c r="R812" s="3" t="s">
        <v>1551</v>
      </c>
    </row>
    <row r="813" spans="1:18" ht="25.5" hidden="1" x14ac:dyDescent="0.2">
      <c r="A813" s="2">
        <v>1063</v>
      </c>
      <c r="B813" s="3" t="s">
        <v>430</v>
      </c>
      <c r="C813" s="3" t="s">
        <v>1546</v>
      </c>
      <c r="D813" s="3" t="s">
        <v>1547</v>
      </c>
      <c r="E813" s="3" t="s">
        <v>431</v>
      </c>
      <c r="F813" s="3" t="s">
        <v>1549</v>
      </c>
      <c r="G813" s="2" t="s">
        <v>1550</v>
      </c>
      <c r="H813" s="3" t="s">
        <v>1551</v>
      </c>
      <c r="I813" s="2">
        <v>28.54</v>
      </c>
      <c r="J813" s="2">
        <v>28.54</v>
      </c>
      <c r="K813" s="3" t="s">
        <v>1552</v>
      </c>
      <c r="L813" s="3" t="s">
        <v>1553</v>
      </c>
      <c r="M813" s="2">
        <v>0</v>
      </c>
      <c r="N813" s="3" t="s">
        <v>1550</v>
      </c>
      <c r="O813" s="4">
        <v>54789</v>
      </c>
      <c r="P813" s="3" t="s">
        <v>1550</v>
      </c>
      <c r="Q813" s="4" t="s">
        <v>1550</v>
      </c>
      <c r="R813" s="3" t="s">
        <v>1551</v>
      </c>
    </row>
    <row r="814" spans="1:18" ht="25.5" hidden="1" x14ac:dyDescent="0.2">
      <c r="A814" s="2">
        <v>1064</v>
      </c>
      <c r="B814" s="3" t="s">
        <v>432</v>
      </c>
      <c r="C814" s="3" t="s">
        <v>1546</v>
      </c>
      <c r="D814" s="3" t="s">
        <v>1547</v>
      </c>
      <c r="E814" s="3" t="s">
        <v>433</v>
      </c>
      <c r="F814" s="3" t="s">
        <v>1549</v>
      </c>
      <c r="G814" s="2" t="s">
        <v>1550</v>
      </c>
      <c r="H814" s="3" t="s">
        <v>1551</v>
      </c>
      <c r="I814" s="2">
        <v>31.65</v>
      </c>
      <c r="J814" s="2">
        <v>31.65</v>
      </c>
      <c r="K814" s="3" t="s">
        <v>1552</v>
      </c>
      <c r="L814" s="3" t="s">
        <v>63</v>
      </c>
      <c r="M814" s="2">
        <v>0</v>
      </c>
      <c r="N814" s="3" t="s">
        <v>1550</v>
      </c>
      <c r="O814" s="4">
        <v>54789</v>
      </c>
      <c r="P814" s="3" t="s">
        <v>1550</v>
      </c>
      <c r="Q814" s="4" t="s">
        <v>1550</v>
      </c>
      <c r="R814" s="3" t="s">
        <v>1551</v>
      </c>
    </row>
    <row r="815" spans="1:18" ht="25.5" hidden="1" x14ac:dyDescent="0.2">
      <c r="A815" s="2">
        <v>1065</v>
      </c>
      <c r="B815" s="3" t="s">
        <v>434</v>
      </c>
      <c r="C815" s="3" t="s">
        <v>1546</v>
      </c>
      <c r="D815" s="3" t="s">
        <v>1559</v>
      </c>
      <c r="E815" s="3" t="s">
        <v>435</v>
      </c>
      <c r="F815" s="3" t="s">
        <v>1549</v>
      </c>
      <c r="G815" s="2" t="s">
        <v>1550</v>
      </c>
      <c r="H815" s="3" t="s">
        <v>1551</v>
      </c>
      <c r="I815" s="2">
        <v>28.27</v>
      </c>
      <c r="J815" s="2">
        <v>28.27</v>
      </c>
      <c r="K815" s="3" t="s">
        <v>1552</v>
      </c>
      <c r="L815" s="3" t="s">
        <v>63</v>
      </c>
      <c r="M815" s="2">
        <v>0</v>
      </c>
      <c r="N815" s="3" t="s">
        <v>1550</v>
      </c>
      <c r="O815" s="4">
        <v>54789</v>
      </c>
      <c r="P815" s="3" t="s">
        <v>1550</v>
      </c>
      <c r="Q815" s="4" t="s">
        <v>1550</v>
      </c>
      <c r="R815" s="3" t="s">
        <v>1551</v>
      </c>
    </row>
    <row r="816" spans="1:18" ht="25.5" hidden="1" x14ac:dyDescent="0.2">
      <c r="A816" s="2">
        <v>1067</v>
      </c>
      <c r="B816" s="3" t="s">
        <v>436</v>
      </c>
      <c r="C816" s="3" t="s">
        <v>1546</v>
      </c>
      <c r="D816" s="3" t="s">
        <v>1555</v>
      </c>
      <c r="E816" s="3" t="s">
        <v>437</v>
      </c>
      <c r="F816" s="3" t="s">
        <v>1629</v>
      </c>
      <c r="G816" s="2" t="s">
        <v>1550</v>
      </c>
      <c r="H816" s="3" t="s">
        <v>1551</v>
      </c>
      <c r="I816" s="2">
        <v>12.5</v>
      </c>
      <c r="J816" s="2">
        <v>12.5</v>
      </c>
      <c r="K816" s="3" t="s">
        <v>1552</v>
      </c>
      <c r="L816" s="3" t="s">
        <v>1553</v>
      </c>
      <c r="M816" s="2">
        <v>0</v>
      </c>
      <c r="N816" s="3" t="s">
        <v>1550</v>
      </c>
      <c r="O816" s="4">
        <v>54789</v>
      </c>
      <c r="P816" s="3" t="s">
        <v>1550</v>
      </c>
      <c r="Q816" s="4">
        <v>32143</v>
      </c>
      <c r="R816" s="3" t="s">
        <v>1551</v>
      </c>
    </row>
    <row r="817" spans="1:18" ht="25.5" hidden="1" x14ac:dyDescent="0.2">
      <c r="A817" s="2">
        <v>1072</v>
      </c>
      <c r="B817" s="3" t="s">
        <v>438</v>
      </c>
      <c r="C817" s="3" t="s">
        <v>1546</v>
      </c>
      <c r="D817" s="3" t="s">
        <v>1559</v>
      </c>
      <c r="E817" s="3" t="s">
        <v>439</v>
      </c>
      <c r="F817" s="3" t="s">
        <v>1549</v>
      </c>
      <c r="G817" s="2" t="s">
        <v>1550</v>
      </c>
      <c r="H817" s="3" t="s">
        <v>1551</v>
      </c>
      <c r="I817" s="2">
        <v>34</v>
      </c>
      <c r="J817" s="2">
        <v>34</v>
      </c>
      <c r="K817" s="3" t="s">
        <v>1552</v>
      </c>
      <c r="L817" s="3" t="s">
        <v>1553</v>
      </c>
      <c r="M817" s="2">
        <v>0</v>
      </c>
      <c r="N817" s="3" t="s">
        <v>1550</v>
      </c>
      <c r="O817" s="4">
        <v>54789</v>
      </c>
      <c r="P817" s="3" t="s">
        <v>1550</v>
      </c>
      <c r="Q817" s="4" t="s">
        <v>1550</v>
      </c>
      <c r="R817" s="3" t="s">
        <v>1551</v>
      </c>
    </row>
    <row r="818" spans="1:18" ht="25.5" hidden="1" x14ac:dyDescent="0.2">
      <c r="A818" s="2">
        <v>1074</v>
      </c>
      <c r="B818" s="3" t="s">
        <v>440</v>
      </c>
      <c r="C818" s="3" t="s">
        <v>1546</v>
      </c>
      <c r="D818" s="3" t="s">
        <v>1555</v>
      </c>
      <c r="E818" s="3" t="s">
        <v>441</v>
      </c>
      <c r="F818" s="3" t="s">
        <v>1629</v>
      </c>
      <c r="G818" s="2" t="s">
        <v>1550</v>
      </c>
      <c r="H818" s="3" t="s">
        <v>1551</v>
      </c>
      <c r="I818" s="2">
        <v>1.7</v>
      </c>
      <c r="J818" s="2">
        <v>1.7</v>
      </c>
      <c r="K818" s="3" t="s">
        <v>1552</v>
      </c>
      <c r="L818" s="3" t="s">
        <v>1553</v>
      </c>
      <c r="M818" s="2">
        <v>0</v>
      </c>
      <c r="N818" s="3" t="s">
        <v>1550</v>
      </c>
      <c r="O818" s="4">
        <v>54789</v>
      </c>
      <c r="P818" s="3" t="s">
        <v>1550</v>
      </c>
      <c r="Q818" s="4">
        <v>32143</v>
      </c>
      <c r="R818" s="3" t="s">
        <v>1551</v>
      </c>
    </row>
    <row r="819" spans="1:18" ht="25.5" hidden="1" x14ac:dyDescent="0.2">
      <c r="A819" s="2">
        <v>1075</v>
      </c>
      <c r="B819" s="3" t="s">
        <v>442</v>
      </c>
      <c r="C819" s="3" t="s">
        <v>1546</v>
      </c>
      <c r="D819" s="3" t="s">
        <v>1555</v>
      </c>
      <c r="E819" s="3" t="s">
        <v>1548</v>
      </c>
      <c r="F819" s="3" t="s">
        <v>1666</v>
      </c>
      <c r="G819" s="2" t="s">
        <v>1550</v>
      </c>
      <c r="H819" s="3" t="s">
        <v>1551</v>
      </c>
      <c r="I819" s="2">
        <v>13</v>
      </c>
      <c r="J819" s="2">
        <v>10</v>
      </c>
      <c r="K819" s="3" t="s">
        <v>1552</v>
      </c>
      <c r="L819" s="3" t="s">
        <v>1630</v>
      </c>
      <c r="M819" s="2">
        <v>23924</v>
      </c>
      <c r="N819" s="3" t="s">
        <v>1550</v>
      </c>
      <c r="O819" s="4">
        <v>54789</v>
      </c>
      <c r="P819" s="3" t="s">
        <v>1550</v>
      </c>
      <c r="Q819" s="4">
        <v>33239</v>
      </c>
      <c r="R819" s="3" t="s">
        <v>1551</v>
      </c>
    </row>
    <row r="820" spans="1:18" ht="25.5" hidden="1" x14ac:dyDescent="0.2">
      <c r="A820" s="2">
        <v>1075</v>
      </c>
      <c r="B820" s="3" t="s">
        <v>442</v>
      </c>
      <c r="C820" s="3" t="s">
        <v>1546</v>
      </c>
      <c r="D820" s="3" t="s">
        <v>1555</v>
      </c>
      <c r="E820" s="3" t="s">
        <v>1548</v>
      </c>
      <c r="F820" s="3" t="s">
        <v>1666</v>
      </c>
      <c r="G820" s="2" t="s">
        <v>1550</v>
      </c>
      <c r="H820" s="3" t="s">
        <v>1551</v>
      </c>
      <c r="I820" s="2">
        <v>3</v>
      </c>
      <c r="J820" s="2">
        <v>2</v>
      </c>
      <c r="K820" s="3" t="s">
        <v>1552</v>
      </c>
      <c r="L820" s="3" t="s">
        <v>1630</v>
      </c>
      <c r="M820" s="2">
        <v>23924</v>
      </c>
      <c r="N820" s="3" t="s">
        <v>1550</v>
      </c>
      <c r="O820" s="4">
        <v>54789</v>
      </c>
      <c r="P820" s="3" t="s">
        <v>1550</v>
      </c>
      <c r="Q820" s="4">
        <v>31778</v>
      </c>
      <c r="R820" s="3" t="s">
        <v>1551</v>
      </c>
    </row>
    <row r="821" spans="1:18" ht="25.5" hidden="1" x14ac:dyDescent="0.2">
      <c r="A821" s="2">
        <v>1076</v>
      </c>
      <c r="B821" s="3" t="s">
        <v>443</v>
      </c>
      <c r="C821" s="3" t="s">
        <v>1546</v>
      </c>
      <c r="D821" s="3" t="s">
        <v>1559</v>
      </c>
      <c r="E821" s="3" t="s">
        <v>87</v>
      </c>
      <c r="F821" s="3" t="s">
        <v>1549</v>
      </c>
      <c r="G821" s="2" t="s">
        <v>1550</v>
      </c>
      <c r="H821" s="3" t="s">
        <v>1551</v>
      </c>
      <c r="I821" s="2">
        <v>14.4</v>
      </c>
      <c r="J821" s="2">
        <v>14.4</v>
      </c>
      <c r="K821" s="3" t="s">
        <v>1552</v>
      </c>
      <c r="L821" s="3" t="s">
        <v>1574</v>
      </c>
      <c r="M821" s="2">
        <v>0</v>
      </c>
      <c r="N821" s="3" t="s">
        <v>1550</v>
      </c>
      <c r="O821" s="4">
        <v>54789</v>
      </c>
      <c r="P821" s="3" t="s">
        <v>1550</v>
      </c>
      <c r="Q821" s="4" t="s">
        <v>1550</v>
      </c>
      <c r="R821" s="3" t="s">
        <v>1551</v>
      </c>
    </row>
    <row r="822" spans="1:18" ht="25.5" hidden="1" x14ac:dyDescent="0.2">
      <c r="A822" s="2">
        <v>1077</v>
      </c>
      <c r="B822" s="3" t="s">
        <v>444</v>
      </c>
      <c r="C822" s="3" t="s">
        <v>1546</v>
      </c>
      <c r="D822" s="3" t="s">
        <v>1559</v>
      </c>
      <c r="E822" s="3" t="s">
        <v>87</v>
      </c>
      <c r="F822" s="3" t="s">
        <v>1549</v>
      </c>
      <c r="G822" s="2" t="s">
        <v>1550</v>
      </c>
      <c r="H822" s="3" t="s">
        <v>1551</v>
      </c>
      <c r="I822" s="2">
        <v>14.4</v>
      </c>
      <c r="J822" s="2">
        <v>14.4</v>
      </c>
      <c r="K822" s="3" t="s">
        <v>1552</v>
      </c>
      <c r="L822" s="3" t="s">
        <v>1574</v>
      </c>
      <c r="M822" s="2">
        <v>0</v>
      </c>
      <c r="N822" s="3" t="s">
        <v>1550</v>
      </c>
      <c r="O822" s="4">
        <v>54789</v>
      </c>
      <c r="P822" s="3" t="s">
        <v>1550</v>
      </c>
      <c r="Q822" s="4" t="s">
        <v>1550</v>
      </c>
      <c r="R822" s="3" t="s">
        <v>1551</v>
      </c>
    </row>
    <row r="823" spans="1:18" ht="25.5" hidden="1" x14ac:dyDescent="0.2">
      <c r="A823" s="2">
        <v>1078</v>
      </c>
      <c r="B823" s="3" t="s">
        <v>445</v>
      </c>
      <c r="C823" s="3" t="s">
        <v>1546</v>
      </c>
      <c r="D823" s="3" t="s">
        <v>1559</v>
      </c>
      <c r="E823" s="3" t="s">
        <v>1548</v>
      </c>
      <c r="F823" s="3" t="s">
        <v>1549</v>
      </c>
      <c r="G823" s="2" t="s">
        <v>1550</v>
      </c>
      <c r="H823" s="3" t="s">
        <v>1551</v>
      </c>
      <c r="I823" s="2">
        <v>24</v>
      </c>
      <c r="J823" s="2">
        <v>24</v>
      </c>
      <c r="K823" s="3" t="s">
        <v>1552</v>
      </c>
      <c r="L823" s="3" t="s">
        <v>1574</v>
      </c>
      <c r="M823" s="2">
        <v>0</v>
      </c>
      <c r="N823" s="3" t="s">
        <v>1550</v>
      </c>
      <c r="O823" s="4">
        <v>54789</v>
      </c>
      <c r="P823" s="3" t="s">
        <v>1550</v>
      </c>
      <c r="Q823" s="4" t="s">
        <v>1550</v>
      </c>
      <c r="R823" s="3" t="s">
        <v>1551</v>
      </c>
    </row>
    <row r="824" spans="1:18" ht="25.5" hidden="1" x14ac:dyDescent="0.2">
      <c r="A824" s="2">
        <v>1079</v>
      </c>
      <c r="B824" s="3" t="s">
        <v>446</v>
      </c>
      <c r="C824" s="3" t="s">
        <v>1546</v>
      </c>
      <c r="D824" s="3" t="s">
        <v>1559</v>
      </c>
      <c r="E824" s="3" t="s">
        <v>87</v>
      </c>
      <c r="F824" s="3" t="s">
        <v>1549</v>
      </c>
      <c r="G824" s="2" t="s">
        <v>1550</v>
      </c>
      <c r="H824" s="3" t="s">
        <v>1551</v>
      </c>
      <c r="I824" s="2">
        <v>31.2</v>
      </c>
      <c r="J824" s="2">
        <v>31.2</v>
      </c>
      <c r="K824" s="3" t="s">
        <v>1552</v>
      </c>
      <c r="L824" s="3" t="s">
        <v>1574</v>
      </c>
      <c r="M824" s="2">
        <v>0</v>
      </c>
      <c r="N824" s="3" t="s">
        <v>1550</v>
      </c>
      <c r="O824" s="4">
        <v>54789</v>
      </c>
      <c r="P824" s="3" t="s">
        <v>1550</v>
      </c>
      <c r="Q824" s="4" t="s">
        <v>1550</v>
      </c>
      <c r="R824" s="3" t="s">
        <v>1551</v>
      </c>
    </row>
    <row r="825" spans="1:18" ht="25.5" hidden="1" x14ac:dyDescent="0.2">
      <c r="A825" s="2">
        <v>1080</v>
      </c>
      <c r="B825" s="3" t="s">
        <v>447</v>
      </c>
      <c r="C825" s="3" t="s">
        <v>1546</v>
      </c>
      <c r="D825" s="3" t="s">
        <v>1559</v>
      </c>
      <c r="E825" s="3" t="s">
        <v>1890</v>
      </c>
      <c r="F825" s="3" t="s">
        <v>1549</v>
      </c>
      <c r="G825" s="2" t="s">
        <v>1550</v>
      </c>
      <c r="H825" s="3" t="s">
        <v>1551</v>
      </c>
      <c r="I825" s="2">
        <v>750</v>
      </c>
      <c r="J825" s="2">
        <v>750</v>
      </c>
      <c r="K825" s="3" t="s">
        <v>1581</v>
      </c>
      <c r="L825" s="3" t="s">
        <v>1582</v>
      </c>
      <c r="M825" s="2">
        <v>9510</v>
      </c>
      <c r="N825" s="3" t="s">
        <v>1550</v>
      </c>
      <c r="O825" s="4">
        <v>54789</v>
      </c>
      <c r="P825" s="3" t="s">
        <v>1550</v>
      </c>
      <c r="Q825" s="4">
        <v>26268</v>
      </c>
      <c r="R825" s="3" t="s">
        <v>1551</v>
      </c>
    </row>
    <row r="826" spans="1:18" ht="25.5" hidden="1" x14ac:dyDescent="0.2">
      <c r="A826" s="2">
        <v>1080</v>
      </c>
      <c r="B826" s="3" t="s">
        <v>447</v>
      </c>
      <c r="C826" s="3" t="s">
        <v>1546</v>
      </c>
      <c r="D826" s="3" t="s">
        <v>1559</v>
      </c>
      <c r="E826" s="3" t="s">
        <v>1890</v>
      </c>
      <c r="F826" s="3" t="s">
        <v>1549</v>
      </c>
      <c r="G826" s="2" t="s">
        <v>1550</v>
      </c>
      <c r="H826" s="3" t="s">
        <v>1551</v>
      </c>
      <c r="I826" s="2">
        <v>750</v>
      </c>
      <c r="J826" s="2">
        <v>750</v>
      </c>
      <c r="K826" s="3" t="s">
        <v>1581</v>
      </c>
      <c r="L826" s="3" t="s">
        <v>1582</v>
      </c>
      <c r="M826" s="2">
        <v>9478</v>
      </c>
      <c r="N826" s="3" t="s">
        <v>1550</v>
      </c>
      <c r="O826" s="4">
        <v>54789</v>
      </c>
      <c r="P826" s="3" t="s">
        <v>1550</v>
      </c>
      <c r="Q826" s="4">
        <v>26816</v>
      </c>
      <c r="R826" s="3" t="s">
        <v>1551</v>
      </c>
    </row>
    <row r="827" spans="1:18" ht="25.5" hidden="1" x14ac:dyDescent="0.2">
      <c r="A827" s="2">
        <v>1081</v>
      </c>
      <c r="B827" s="3" t="s">
        <v>448</v>
      </c>
      <c r="C827" s="3" t="s">
        <v>1546</v>
      </c>
      <c r="D827" s="3" t="s">
        <v>1559</v>
      </c>
      <c r="E827" s="3" t="s">
        <v>449</v>
      </c>
      <c r="F827" s="3" t="s">
        <v>1549</v>
      </c>
      <c r="G827" s="2" t="s">
        <v>1550</v>
      </c>
      <c r="H827" s="3" t="s">
        <v>1551</v>
      </c>
      <c r="I827" s="2">
        <v>24</v>
      </c>
      <c r="J827" s="2">
        <v>24</v>
      </c>
      <c r="K827" s="3" t="s">
        <v>1552</v>
      </c>
      <c r="L827" s="3" t="s">
        <v>1553</v>
      </c>
      <c r="M827" s="2">
        <v>0</v>
      </c>
      <c r="N827" s="3" t="s">
        <v>1550</v>
      </c>
      <c r="O827" s="4">
        <v>54789</v>
      </c>
      <c r="P827" s="3" t="s">
        <v>1550</v>
      </c>
      <c r="Q827" s="4" t="s">
        <v>1550</v>
      </c>
      <c r="R827" s="3" t="s">
        <v>1551</v>
      </c>
    </row>
    <row r="828" spans="1:18" ht="38.25" hidden="1" x14ac:dyDescent="0.2">
      <c r="A828" s="2">
        <v>1083</v>
      </c>
      <c r="B828" s="3" t="s">
        <v>450</v>
      </c>
      <c r="C828" s="3" t="s">
        <v>1546</v>
      </c>
      <c r="D828" s="3" t="s">
        <v>1547</v>
      </c>
      <c r="E828" s="3" t="s">
        <v>41</v>
      </c>
      <c r="F828" s="3" t="s">
        <v>1549</v>
      </c>
      <c r="G828" s="2" t="s">
        <v>1550</v>
      </c>
      <c r="H828" s="3" t="s">
        <v>1551</v>
      </c>
      <c r="I828" s="2">
        <v>8.0500000000000007</v>
      </c>
      <c r="J828" s="2">
        <v>8.0500000000000007</v>
      </c>
      <c r="K828" s="3" t="s">
        <v>1552</v>
      </c>
      <c r="L828" s="3" t="s">
        <v>63</v>
      </c>
      <c r="M828" s="2">
        <v>0</v>
      </c>
      <c r="N828" s="3" t="s">
        <v>1550</v>
      </c>
      <c r="O828" s="4">
        <v>54789</v>
      </c>
      <c r="P828" s="3" t="s">
        <v>1550</v>
      </c>
      <c r="Q828" s="4" t="s">
        <v>1550</v>
      </c>
      <c r="R828" s="3" t="s">
        <v>1551</v>
      </c>
    </row>
    <row r="829" spans="1:18" ht="25.5" hidden="1" x14ac:dyDescent="0.2">
      <c r="A829" s="2">
        <v>1084</v>
      </c>
      <c r="B829" s="3" t="s">
        <v>451</v>
      </c>
      <c r="C829" s="3" t="s">
        <v>1546</v>
      </c>
      <c r="D829" s="3" t="s">
        <v>1555</v>
      </c>
      <c r="E829" s="3" t="s">
        <v>452</v>
      </c>
      <c r="F829" s="3" t="s">
        <v>1585</v>
      </c>
      <c r="G829" s="2" t="s">
        <v>1550</v>
      </c>
      <c r="H829" s="3" t="s">
        <v>1551</v>
      </c>
      <c r="I829" s="2">
        <v>10.15</v>
      </c>
      <c r="J829" s="2">
        <v>10.15</v>
      </c>
      <c r="K829" s="3" t="s">
        <v>1577</v>
      </c>
      <c r="L829" s="3" t="s">
        <v>1639</v>
      </c>
      <c r="M829" s="2">
        <v>14400</v>
      </c>
      <c r="N829" s="3" t="s">
        <v>1550</v>
      </c>
      <c r="O829" s="4">
        <v>54789</v>
      </c>
      <c r="P829" s="3" t="s">
        <v>1550</v>
      </c>
      <c r="Q829" s="4">
        <v>19238</v>
      </c>
      <c r="R829" s="3" t="s">
        <v>1551</v>
      </c>
    </row>
    <row r="830" spans="1:18" ht="25.5" hidden="1" x14ac:dyDescent="0.2">
      <c r="A830" s="2">
        <v>1084</v>
      </c>
      <c r="B830" s="3" t="s">
        <v>451</v>
      </c>
      <c r="C830" s="3" t="s">
        <v>1546</v>
      </c>
      <c r="D830" s="3" t="s">
        <v>1555</v>
      </c>
      <c r="E830" s="3" t="s">
        <v>452</v>
      </c>
      <c r="F830" s="3" t="s">
        <v>1585</v>
      </c>
      <c r="G830" s="2" t="s">
        <v>1550</v>
      </c>
      <c r="H830" s="3" t="s">
        <v>1551</v>
      </c>
      <c r="I830" s="2">
        <v>10.15</v>
      </c>
      <c r="J830" s="2">
        <v>10.15</v>
      </c>
      <c r="K830" s="3" t="s">
        <v>1577</v>
      </c>
      <c r="L830" s="3" t="s">
        <v>1639</v>
      </c>
      <c r="M830" s="2">
        <v>14750</v>
      </c>
      <c r="N830" s="3" t="s">
        <v>1550</v>
      </c>
      <c r="O830" s="4">
        <v>54789</v>
      </c>
      <c r="P830" s="3" t="s">
        <v>1550</v>
      </c>
      <c r="Q830" s="4">
        <v>18172</v>
      </c>
      <c r="R830" s="3" t="s">
        <v>1551</v>
      </c>
    </row>
    <row r="831" spans="1:18" ht="25.5" hidden="1" x14ac:dyDescent="0.2">
      <c r="A831" s="2">
        <v>1084</v>
      </c>
      <c r="B831" s="3" t="s">
        <v>451</v>
      </c>
      <c r="C831" s="3" t="s">
        <v>1546</v>
      </c>
      <c r="D831" s="3" t="s">
        <v>1555</v>
      </c>
      <c r="E831" s="3" t="s">
        <v>452</v>
      </c>
      <c r="F831" s="3" t="s">
        <v>1585</v>
      </c>
      <c r="G831" s="2" t="s">
        <v>1550</v>
      </c>
      <c r="H831" s="3" t="s">
        <v>1551</v>
      </c>
      <c r="I831" s="2">
        <v>10.15</v>
      </c>
      <c r="J831" s="2">
        <v>10.15</v>
      </c>
      <c r="K831" s="3" t="s">
        <v>1577</v>
      </c>
      <c r="L831" s="3" t="s">
        <v>1639</v>
      </c>
      <c r="M831" s="2">
        <v>14700</v>
      </c>
      <c r="N831" s="3" t="s">
        <v>1550</v>
      </c>
      <c r="O831" s="4">
        <v>54789</v>
      </c>
      <c r="P831" s="3" t="s">
        <v>1550</v>
      </c>
      <c r="Q831" s="4">
        <v>17807</v>
      </c>
      <c r="R831" s="3" t="s">
        <v>1551</v>
      </c>
    </row>
    <row r="832" spans="1:18" ht="25.5" hidden="1" x14ac:dyDescent="0.2">
      <c r="A832" s="2">
        <v>1086</v>
      </c>
      <c r="B832" s="3" t="s">
        <v>453</v>
      </c>
      <c r="C832" s="3" t="s">
        <v>1546</v>
      </c>
      <c r="D832" s="3" t="s">
        <v>1559</v>
      </c>
      <c r="E832" s="3" t="s">
        <v>454</v>
      </c>
      <c r="F832" s="3" t="s">
        <v>1549</v>
      </c>
      <c r="G832" s="2" t="s">
        <v>1550</v>
      </c>
      <c r="H832" s="3" t="s">
        <v>1551</v>
      </c>
      <c r="I832" s="2">
        <v>3.75</v>
      </c>
      <c r="J832" s="2">
        <v>3.75</v>
      </c>
      <c r="K832" s="3" t="s">
        <v>1552</v>
      </c>
      <c r="L832" s="3" t="s">
        <v>133</v>
      </c>
      <c r="M832" s="2">
        <v>0</v>
      </c>
      <c r="N832" s="3" t="s">
        <v>1550</v>
      </c>
      <c r="O832" s="4">
        <v>54789</v>
      </c>
      <c r="P832" s="3" t="s">
        <v>1550</v>
      </c>
      <c r="Q832" s="4" t="s">
        <v>1550</v>
      </c>
      <c r="R832" s="3" t="s">
        <v>1551</v>
      </c>
    </row>
    <row r="833" spans="1:18" ht="25.5" hidden="1" x14ac:dyDescent="0.2">
      <c r="A833" s="2">
        <v>1093</v>
      </c>
      <c r="B833" s="3" t="s">
        <v>455</v>
      </c>
      <c r="C833" s="3" t="s">
        <v>1546</v>
      </c>
      <c r="D833" s="3" t="s">
        <v>1559</v>
      </c>
      <c r="E833" s="3" t="s">
        <v>1890</v>
      </c>
      <c r="F833" s="3" t="s">
        <v>1549</v>
      </c>
      <c r="G833" s="2" t="s">
        <v>1550</v>
      </c>
      <c r="H833" s="3" t="s">
        <v>1551</v>
      </c>
      <c r="I833" s="2">
        <v>68.8</v>
      </c>
      <c r="J833" s="2">
        <v>68.8</v>
      </c>
      <c r="K833" s="3" t="s">
        <v>1552</v>
      </c>
      <c r="L833" s="3" t="s">
        <v>63</v>
      </c>
      <c r="M833" s="2">
        <v>0</v>
      </c>
      <c r="N833" s="3" t="s">
        <v>1550</v>
      </c>
      <c r="O833" s="4">
        <v>54789</v>
      </c>
      <c r="P833" s="3" t="s">
        <v>1550</v>
      </c>
      <c r="Q833" s="4" t="s">
        <v>1550</v>
      </c>
      <c r="R833" s="3" t="s">
        <v>1551</v>
      </c>
    </row>
    <row r="834" spans="1:18" ht="25.5" hidden="1" x14ac:dyDescent="0.2">
      <c r="A834" s="2">
        <v>1094</v>
      </c>
      <c r="B834" s="3" t="s">
        <v>456</v>
      </c>
      <c r="C834" s="3" t="s">
        <v>1546</v>
      </c>
      <c r="D834" s="3" t="s">
        <v>1559</v>
      </c>
      <c r="E834" s="3" t="s">
        <v>1890</v>
      </c>
      <c r="F834" s="3" t="s">
        <v>1549</v>
      </c>
      <c r="G834" s="2" t="s">
        <v>1550</v>
      </c>
      <c r="H834" s="3" t="s">
        <v>1551</v>
      </c>
      <c r="I834" s="2">
        <v>5.63</v>
      </c>
      <c r="J834" s="2">
        <v>5.63</v>
      </c>
      <c r="K834" s="3" t="s">
        <v>1552</v>
      </c>
      <c r="L834" s="3" t="s">
        <v>133</v>
      </c>
      <c r="M834" s="2">
        <v>0</v>
      </c>
      <c r="N834" s="3" t="s">
        <v>1550</v>
      </c>
      <c r="O834" s="4">
        <v>54789</v>
      </c>
      <c r="P834" s="3" t="s">
        <v>1550</v>
      </c>
      <c r="Q834" s="4" t="s">
        <v>1550</v>
      </c>
      <c r="R834" s="3" t="s">
        <v>1551</v>
      </c>
    </row>
    <row r="835" spans="1:18" ht="38.25" hidden="1" x14ac:dyDescent="0.2">
      <c r="A835" s="2">
        <v>1095</v>
      </c>
      <c r="B835" s="3" t="s">
        <v>457</v>
      </c>
      <c r="C835" s="3" t="s">
        <v>1546</v>
      </c>
      <c r="D835" s="3" t="s">
        <v>1559</v>
      </c>
      <c r="E835" s="3" t="s">
        <v>1890</v>
      </c>
      <c r="F835" s="3" t="s">
        <v>1549</v>
      </c>
      <c r="G835" s="2" t="s">
        <v>1550</v>
      </c>
      <c r="H835" s="3" t="s">
        <v>1551</v>
      </c>
      <c r="I835" s="2">
        <v>1.5</v>
      </c>
      <c r="J835" s="2">
        <v>1.5</v>
      </c>
      <c r="K835" s="3" t="s">
        <v>1552</v>
      </c>
      <c r="L835" s="3" t="s">
        <v>63</v>
      </c>
      <c r="M835" s="2">
        <v>0</v>
      </c>
      <c r="N835" s="3" t="s">
        <v>1550</v>
      </c>
      <c r="O835" s="4">
        <v>54789</v>
      </c>
      <c r="P835" s="3" t="s">
        <v>1550</v>
      </c>
      <c r="Q835" s="4" t="s">
        <v>1550</v>
      </c>
      <c r="R835" s="3" t="s">
        <v>1551</v>
      </c>
    </row>
    <row r="836" spans="1:18" ht="38.25" hidden="1" x14ac:dyDescent="0.2">
      <c r="A836" s="2">
        <v>1097</v>
      </c>
      <c r="B836" s="3" t="s">
        <v>458</v>
      </c>
      <c r="C836" s="3" t="s">
        <v>1546</v>
      </c>
      <c r="D836" s="3" t="s">
        <v>1645</v>
      </c>
      <c r="E836" s="3" t="s">
        <v>1646</v>
      </c>
      <c r="F836" s="3" t="s">
        <v>1549</v>
      </c>
      <c r="G836" s="2" t="s">
        <v>1550</v>
      </c>
      <c r="H836" s="3" t="s">
        <v>1551</v>
      </c>
      <c r="I836" s="2">
        <v>6.05</v>
      </c>
      <c r="J836" s="2">
        <v>6.05</v>
      </c>
      <c r="K836" s="3" t="s">
        <v>1552</v>
      </c>
      <c r="L836" s="3" t="s">
        <v>1553</v>
      </c>
      <c r="M836" s="2">
        <v>0</v>
      </c>
      <c r="N836" s="3" t="s">
        <v>1550</v>
      </c>
      <c r="O836" s="4">
        <v>54789</v>
      </c>
      <c r="P836" s="3" t="s">
        <v>1550</v>
      </c>
      <c r="Q836" s="4" t="s">
        <v>1550</v>
      </c>
      <c r="R836" s="3" t="s">
        <v>1551</v>
      </c>
    </row>
    <row r="837" spans="1:18" ht="38.25" hidden="1" x14ac:dyDescent="0.2">
      <c r="A837" s="2">
        <v>1098</v>
      </c>
      <c r="B837" s="3" t="s">
        <v>459</v>
      </c>
      <c r="C837" s="3" t="s">
        <v>1546</v>
      </c>
      <c r="D837" s="3" t="s">
        <v>1555</v>
      </c>
      <c r="E837" s="3" t="s">
        <v>460</v>
      </c>
      <c r="F837" s="3" t="s">
        <v>1629</v>
      </c>
      <c r="G837" s="2" t="s">
        <v>1550</v>
      </c>
      <c r="H837" s="3" t="s">
        <v>1551</v>
      </c>
      <c r="I837" s="2">
        <v>22.5</v>
      </c>
      <c r="J837" s="2">
        <v>22.5</v>
      </c>
      <c r="K837" s="3" t="s">
        <v>1552</v>
      </c>
      <c r="L837" s="3" t="s">
        <v>1553</v>
      </c>
      <c r="M837" s="2">
        <v>0</v>
      </c>
      <c r="N837" s="3" t="s">
        <v>1550</v>
      </c>
      <c r="O837" s="4">
        <v>54789</v>
      </c>
      <c r="P837" s="3" t="s">
        <v>1550</v>
      </c>
      <c r="Q837" s="4">
        <v>32143</v>
      </c>
      <c r="R837" s="3" t="s">
        <v>1551</v>
      </c>
    </row>
    <row r="838" spans="1:18" ht="25.5" hidden="1" x14ac:dyDescent="0.2">
      <c r="A838" s="2">
        <v>1099</v>
      </c>
      <c r="B838" s="3" t="s">
        <v>461</v>
      </c>
      <c r="C838" s="3" t="s">
        <v>1546</v>
      </c>
      <c r="D838" s="3" t="s">
        <v>1547</v>
      </c>
      <c r="E838" s="3" t="s">
        <v>41</v>
      </c>
      <c r="F838" s="3" t="s">
        <v>1549</v>
      </c>
      <c r="G838" s="2" t="s">
        <v>1550</v>
      </c>
      <c r="H838" s="3" t="s">
        <v>1551</v>
      </c>
      <c r="I838" s="2">
        <v>18.75</v>
      </c>
      <c r="J838" s="2">
        <v>18.75</v>
      </c>
      <c r="K838" s="3" t="s">
        <v>1552</v>
      </c>
      <c r="L838" s="3" t="s">
        <v>1859</v>
      </c>
      <c r="M838" s="2">
        <v>0</v>
      </c>
      <c r="N838" s="3" t="s">
        <v>1550</v>
      </c>
      <c r="O838" s="4">
        <v>54789</v>
      </c>
      <c r="P838" s="3" t="s">
        <v>1550</v>
      </c>
      <c r="Q838" s="4" t="s">
        <v>1550</v>
      </c>
      <c r="R838" s="3" t="s">
        <v>1551</v>
      </c>
    </row>
    <row r="839" spans="1:18" ht="25.5" hidden="1" x14ac:dyDescent="0.2">
      <c r="A839" s="2">
        <v>1103</v>
      </c>
      <c r="B839" s="3" t="s">
        <v>462</v>
      </c>
      <c r="C839" s="3" t="s">
        <v>1546</v>
      </c>
      <c r="D839" s="3" t="s">
        <v>1589</v>
      </c>
      <c r="E839" s="3" t="s">
        <v>1590</v>
      </c>
      <c r="F839" s="3" t="s">
        <v>1591</v>
      </c>
      <c r="G839" s="2" t="s">
        <v>1550</v>
      </c>
      <c r="H839" s="3" t="s">
        <v>1551</v>
      </c>
      <c r="I839" s="2">
        <v>1256</v>
      </c>
      <c r="J839" s="2">
        <v>1242</v>
      </c>
      <c r="K839" s="3" t="s">
        <v>1867</v>
      </c>
      <c r="L839" s="3" t="s">
        <v>1868</v>
      </c>
      <c r="M839" s="2">
        <v>10635</v>
      </c>
      <c r="N839" s="3" t="s">
        <v>1550</v>
      </c>
      <c r="O839" s="4">
        <v>54789</v>
      </c>
      <c r="P839" s="3" t="s">
        <v>1550</v>
      </c>
      <c r="Q839" s="4">
        <v>31413</v>
      </c>
      <c r="R839" s="3" t="s">
        <v>1551</v>
      </c>
    </row>
    <row r="840" spans="1:18" ht="25.5" hidden="1" x14ac:dyDescent="0.2">
      <c r="A840" s="2">
        <v>1103</v>
      </c>
      <c r="B840" s="3" t="s">
        <v>462</v>
      </c>
      <c r="C840" s="3" t="s">
        <v>1546</v>
      </c>
      <c r="D840" s="3" t="s">
        <v>1589</v>
      </c>
      <c r="E840" s="3" t="s">
        <v>1590</v>
      </c>
      <c r="F840" s="3" t="s">
        <v>1591</v>
      </c>
      <c r="G840" s="2" t="s">
        <v>1550</v>
      </c>
      <c r="H840" s="3" t="s">
        <v>1551</v>
      </c>
      <c r="I840" s="2">
        <v>1256</v>
      </c>
      <c r="J840" s="2">
        <v>1242</v>
      </c>
      <c r="K840" s="3" t="s">
        <v>1867</v>
      </c>
      <c r="L840" s="3" t="s">
        <v>1868</v>
      </c>
      <c r="M840" s="2">
        <v>10499</v>
      </c>
      <c r="N840" s="3" t="s">
        <v>1550</v>
      </c>
      <c r="O840" s="4">
        <v>54789</v>
      </c>
      <c r="P840" s="3" t="s">
        <v>1550</v>
      </c>
      <c r="Q840" s="4">
        <v>31656</v>
      </c>
      <c r="R840" s="3" t="s">
        <v>1551</v>
      </c>
    </row>
    <row r="841" spans="1:18" ht="25.5" hidden="1" x14ac:dyDescent="0.2">
      <c r="A841" s="2">
        <v>1103</v>
      </c>
      <c r="B841" s="3" t="s">
        <v>462</v>
      </c>
      <c r="C841" s="3" t="s">
        <v>1546</v>
      </c>
      <c r="D841" s="3" t="s">
        <v>1589</v>
      </c>
      <c r="E841" s="3" t="s">
        <v>1590</v>
      </c>
      <c r="F841" s="3" t="s">
        <v>1591</v>
      </c>
      <c r="G841" s="2" t="s">
        <v>1550</v>
      </c>
      <c r="H841" s="3" t="s">
        <v>1551</v>
      </c>
      <c r="I841" s="2">
        <v>1260</v>
      </c>
      <c r="J841" s="2">
        <v>1246.01</v>
      </c>
      <c r="K841" s="3" t="s">
        <v>1867</v>
      </c>
      <c r="L841" s="3" t="s">
        <v>1868</v>
      </c>
      <c r="M841" s="2">
        <v>10439</v>
      </c>
      <c r="N841" s="3" t="s">
        <v>1550</v>
      </c>
      <c r="O841" s="4">
        <v>54789</v>
      </c>
      <c r="P841" s="3" t="s">
        <v>1550</v>
      </c>
      <c r="Q841" s="4">
        <v>32143</v>
      </c>
      <c r="R841" s="3" t="s">
        <v>1551</v>
      </c>
    </row>
    <row r="842" spans="1:18" ht="25.5" hidden="1" x14ac:dyDescent="0.2">
      <c r="A842" s="2">
        <v>1104</v>
      </c>
      <c r="B842" s="3" t="s">
        <v>463</v>
      </c>
      <c r="C842" s="3" t="s">
        <v>1546</v>
      </c>
      <c r="D842" s="3" t="s">
        <v>1559</v>
      </c>
      <c r="E842" s="3" t="s">
        <v>110</v>
      </c>
      <c r="F842" s="3" t="s">
        <v>1549</v>
      </c>
      <c r="G842" s="2" t="s">
        <v>1550</v>
      </c>
      <c r="H842" s="3" t="s">
        <v>1551</v>
      </c>
      <c r="I842" s="2">
        <v>1.3</v>
      </c>
      <c r="J842" s="2">
        <v>1.3</v>
      </c>
      <c r="K842" s="3" t="s">
        <v>1552</v>
      </c>
      <c r="L842" s="3" t="s">
        <v>63</v>
      </c>
      <c r="M842" s="2">
        <v>0</v>
      </c>
      <c r="N842" s="3" t="s">
        <v>1550</v>
      </c>
      <c r="O842" s="4">
        <v>54789</v>
      </c>
      <c r="P842" s="3" t="s">
        <v>1550</v>
      </c>
      <c r="Q842" s="4" t="s">
        <v>1550</v>
      </c>
      <c r="R842" s="3" t="s">
        <v>1551</v>
      </c>
    </row>
    <row r="843" spans="1:18" ht="38.25" hidden="1" x14ac:dyDescent="0.2">
      <c r="A843" s="2">
        <v>1105</v>
      </c>
      <c r="B843" s="3" t="s">
        <v>464</v>
      </c>
      <c r="C843" s="3" t="s">
        <v>1546</v>
      </c>
      <c r="D843" s="3" t="s">
        <v>1559</v>
      </c>
      <c r="E843" s="3" t="s">
        <v>465</v>
      </c>
      <c r="F843" s="3" t="s">
        <v>1549</v>
      </c>
      <c r="G843" s="2" t="s">
        <v>1550</v>
      </c>
      <c r="H843" s="3" t="s">
        <v>1551</v>
      </c>
      <c r="I843" s="2">
        <v>13</v>
      </c>
      <c r="J843" s="2">
        <v>13</v>
      </c>
      <c r="K843" s="3" t="s">
        <v>1552</v>
      </c>
      <c r="L843" s="3" t="s">
        <v>63</v>
      </c>
      <c r="M843" s="2">
        <v>0</v>
      </c>
      <c r="N843" s="3" t="s">
        <v>1550</v>
      </c>
      <c r="O843" s="4">
        <v>54789</v>
      </c>
      <c r="P843" s="3" t="s">
        <v>1550</v>
      </c>
      <c r="Q843" s="4" t="s">
        <v>1550</v>
      </c>
      <c r="R843" s="3" t="s">
        <v>1551</v>
      </c>
    </row>
    <row r="844" spans="1:18" ht="25.5" hidden="1" x14ac:dyDescent="0.2">
      <c r="A844" s="2">
        <v>1106</v>
      </c>
      <c r="B844" s="3" t="s">
        <v>466</v>
      </c>
      <c r="C844" s="3" t="s">
        <v>1546</v>
      </c>
      <c r="D844" s="3" t="s">
        <v>1555</v>
      </c>
      <c r="E844" s="3" t="s">
        <v>28</v>
      </c>
      <c r="F844" s="3" t="s">
        <v>1557</v>
      </c>
      <c r="G844" s="2" t="s">
        <v>1550</v>
      </c>
      <c r="H844" s="3" t="s">
        <v>1551</v>
      </c>
      <c r="I844" s="2">
        <v>6</v>
      </c>
      <c r="J844" s="2">
        <v>6</v>
      </c>
      <c r="K844" s="3" t="s">
        <v>1552</v>
      </c>
      <c r="L844" s="3" t="s">
        <v>1553</v>
      </c>
      <c r="M844" s="2">
        <v>0</v>
      </c>
      <c r="N844" s="3" t="s">
        <v>1550</v>
      </c>
      <c r="O844" s="4">
        <v>54789</v>
      </c>
      <c r="P844" s="3" t="s">
        <v>1550</v>
      </c>
      <c r="Q844" s="4">
        <v>32143</v>
      </c>
      <c r="R844" s="3" t="s">
        <v>1551</v>
      </c>
    </row>
    <row r="845" spans="1:18" ht="25.5" hidden="1" x14ac:dyDescent="0.2">
      <c r="A845" s="2">
        <v>1108</v>
      </c>
      <c r="B845" s="3" t="s">
        <v>467</v>
      </c>
      <c r="C845" s="3" t="s">
        <v>1546</v>
      </c>
      <c r="D845" s="3" t="s">
        <v>1559</v>
      </c>
      <c r="E845" s="3" t="s">
        <v>468</v>
      </c>
      <c r="F845" s="3" t="s">
        <v>1549</v>
      </c>
      <c r="G845" s="2" t="s">
        <v>1550</v>
      </c>
      <c r="H845" s="3" t="s">
        <v>1551</v>
      </c>
      <c r="I845" s="2">
        <v>1.42</v>
      </c>
      <c r="J845" s="2">
        <v>1.42</v>
      </c>
      <c r="K845" s="3" t="s">
        <v>1552</v>
      </c>
      <c r="L845" s="3" t="s">
        <v>63</v>
      </c>
      <c r="M845" s="2">
        <v>0</v>
      </c>
      <c r="N845" s="3" t="s">
        <v>1550</v>
      </c>
      <c r="O845" s="4">
        <v>54789</v>
      </c>
      <c r="P845" s="3" t="s">
        <v>1550</v>
      </c>
      <c r="Q845" s="4" t="s">
        <v>1550</v>
      </c>
      <c r="R845" s="3" t="s">
        <v>1551</v>
      </c>
    </row>
    <row r="846" spans="1:18" ht="25.5" hidden="1" x14ac:dyDescent="0.2">
      <c r="A846" s="2">
        <v>1115</v>
      </c>
      <c r="B846" s="3" t="s">
        <v>469</v>
      </c>
      <c r="C846" s="3" t="s">
        <v>1546</v>
      </c>
      <c r="D846" s="3" t="s">
        <v>1559</v>
      </c>
      <c r="E846" s="3" t="s">
        <v>1548</v>
      </c>
      <c r="F846" s="3" t="s">
        <v>1549</v>
      </c>
      <c r="G846" s="2" t="s">
        <v>1550</v>
      </c>
      <c r="H846" s="3" t="s">
        <v>1551</v>
      </c>
      <c r="I846" s="2">
        <v>11.4</v>
      </c>
      <c r="J846" s="2">
        <v>11.4</v>
      </c>
      <c r="K846" s="3" t="s">
        <v>1552</v>
      </c>
      <c r="L846" s="3" t="s">
        <v>1553</v>
      </c>
      <c r="M846" s="2">
        <v>0</v>
      </c>
      <c r="N846" s="3" t="s">
        <v>1550</v>
      </c>
      <c r="O846" s="4">
        <v>54789</v>
      </c>
      <c r="P846" s="3" t="s">
        <v>1550</v>
      </c>
      <c r="Q846" s="4" t="s">
        <v>1550</v>
      </c>
      <c r="R846" s="3" t="s">
        <v>1551</v>
      </c>
    </row>
    <row r="847" spans="1:18" ht="25.5" hidden="1" x14ac:dyDescent="0.2">
      <c r="A847" s="2">
        <v>1116</v>
      </c>
      <c r="B847" s="3" t="s">
        <v>470</v>
      </c>
      <c r="C847" s="3" t="s">
        <v>1546</v>
      </c>
      <c r="D847" s="3" t="s">
        <v>1566</v>
      </c>
      <c r="E847" s="3" t="s">
        <v>1718</v>
      </c>
      <c r="F847" s="3" t="s">
        <v>1567</v>
      </c>
      <c r="G847" s="2" t="s">
        <v>1550</v>
      </c>
      <c r="H847" s="3" t="s">
        <v>1551</v>
      </c>
      <c r="I847" s="2">
        <v>511</v>
      </c>
      <c r="J847" s="2">
        <v>511</v>
      </c>
      <c r="K847" s="3" t="s">
        <v>1577</v>
      </c>
      <c r="L847" s="3" t="s">
        <v>1578</v>
      </c>
      <c r="M847" s="2">
        <v>10390</v>
      </c>
      <c r="N847" s="3" t="s">
        <v>1550</v>
      </c>
      <c r="O847" s="4">
        <v>54789</v>
      </c>
      <c r="P847" s="3" t="s">
        <v>1550</v>
      </c>
      <c r="Q847" s="4">
        <v>29891</v>
      </c>
      <c r="R847" s="3" t="s">
        <v>1551</v>
      </c>
    </row>
    <row r="848" spans="1:18" ht="25.5" hidden="1" x14ac:dyDescent="0.2">
      <c r="A848" s="2">
        <v>1118</v>
      </c>
      <c r="B848" s="3" t="s">
        <v>471</v>
      </c>
      <c r="C848" s="3" t="s">
        <v>1546</v>
      </c>
      <c r="D848" s="3" t="s">
        <v>1555</v>
      </c>
      <c r="E848" s="3" t="s">
        <v>472</v>
      </c>
      <c r="F848" s="3" t="s">
        <v>1557</v>
      </c>
      <c r="G848" s="2" t="s">
        <v>1550</v>
      </c>
      <c r="H848" s="3" t="s">
        <v>1551</v>
      </c>
      <c r="I848" s="2">
        <v>2</v>
      </c>
      <c r="J848" s="2">
        <v>2</v>
      </c>
      <c r="K848" s="3" t="s">
        <v>1581</v>
      </c>
      <c r="L848" s="3" t="s">
        <v>1582</v>
      </c>
      <c r="M848" s="2">
        <v>10131</v>
      </c>
      <c r="N848" s="3" t="s">
        <v>1550</v>
      </c>
      <c r="O848" s="4">
        <v>54789</v>
      </c>
      <c r="P848" s="3" t="s">
        <v>1550</v>
      </c>
      <c r="Q848" s="4">
        <v>34790</v>
      </c>
      <c r="R848" s="3" t="s">
        <v>1551</v>
      </c>
    </row>
    <row r="849" spans="1:18" ht="25.5" hidden="1" x14ac:dyDescent="0.2">
      <c r="A849" s="2">
        <v>1118</v>
      </c>
      <c r="B849" s="3" t="s">
        <v>471</v>
      </c>
      <c r="C849" s="3" t="s">
        <v>1546</v>
      </c>
      <c r="D849" s="3" t="s">
        <v>1555</v>
      </c>
      <c r="E849" s="3" t="s">
        <v>472</v>
      </c>
      <c r="F849" s="3" t="s">
        <v>1557</v>
      </c>
      <c r="G849" s="2" t="s">
        <v>1550</v>
      </c>
      <c r="H849" s="3" t="s">
        <v>1551</v>
      </c>
      <c r="I849" s="2">
        <v>2</v>
      </c>
      <c r="J849" s="2">
        <v>2</v>
      </c>
      <c r="K849" s="3" t="s">
        <v>1581</v>
      </c>
      <c r="L849" s="3" t="s">
        <v>1582</v>
      </c>
      <c r="M849" s="2">
        <v>10131</v>
      </c>
      <c r="N849" s="3" t="s">
        <v>1550</v>
      </c>
      <c r="O849" s="4">
        <v>54789</v>
      </c>
      <c r="P849" s="3" t="s">
        <v>1550</v>
      </c>
      <c r="Q849" s="4">
        <v>34912</v>
      </c>
      <c r="R849" s="3" t="s">
        <v>1551</v>
      </c>
    </row>
    <row r="850" spans="1:18" ht="25.5" hidden="1" x14ac:dyDescent="0.2">
      <c r="A850" s="2">
        <v>1118</v>
      </c>
      <c r="B850" s="3" t="s">
        <v>471</v>
      </c>
      <c r="C850" s="3" t="s">
        <v>1546</v>
      </c>
      <c r="D850" s="3" t="s">
        <v>1555</v>
      </c>
      <c r="E850" s="3" t="s">
        <v>472</v>
      </c>
      <c r="F850" s="3" t="s">
        <v>1557</v>
      </c>
      <c r="G850" s="2" t="s">
        <v>1550</v>
      </c>
      <c r="H850" s="3" t="s">
        <v>1551</v>
      </c>
      <c r="I850" s="2">
        <v>2.65</v>
      </c>
      <c r="J850" s="2">
        <v>2.65</v>
      </c>
      <c r="K850" s="3" t="s">
        <v>1581</v>
      </c>
      <c r="L850" s="3" t="s">
        <v>1582</v>
      </c>
      <c r="M850" s="2">
        <v>10131</v>
      </c>
      <c r="N850" s="3" t="s">
        <v>1550</v>
      </c>
      <c r="O850" s="4">
        <v>54789</v>
      </c>
      <c r="P850" s="3" t="s">
        <v>1550</v>
      </c>
      <c r="Q850" s="4">
        <v>32295</v>
      </c>
      <c r="R850" s="3" t="s">
        <v>1551</v>
      </c>
    </row>
    <row r="851" spans="1:18" ht="25.5" hidden="1" x14ac:dyDescent="0.2">
      <c r="A851" s="2">
        <v>1118</v>
      </c>
      <c r="B851" s="3" t="s">
        <v>471</v>
      </c>
      <c r="C851" s="3" t="s">
        <v>1546</v>
      </c>
      <c r="D851" s="3" t="s">
        <v>1555</v>
      </c>
      <c r="E851" s="3" t="s">
        <v>472</v>
      </c>
      <c r="F851" s="3" t="s">
        <v>1557</v>
      </c>
      <c r="G851" s="2" t="s">
        <v>1550</v>
      </c>
      <c r="H851" s="3" t="s">
        <v>1551</v>
      </c>
      <c r="I851" s="2">
        <v>2.65</v>
      </c>
      <c r="J851" s="2">
        <v>2.65</v>
      </c>
      <c r="K851" s="3" t="s">
        <v>1581</v>
      </c>
      <c r="L851" s="3" t="s">
        <v>1582</v>
      </c>
      <c r="M851" s="2">
        <v>10131</v>
      </c>
      <c r="N851" s="3" t="s">
        <v>1550</v>
      </c>
      <c r="O851" s="4">
        <v>54789</v>
      </c>
      <c r="P851" s="3" t="s">
        <v>1550</v>
      </c>
      <c r="Q851" s="4">
        <v>32295</v>
      </c>
      <c r="R851" s="3" t="s">
        <v>1551</v>
      </c>
    </row>
    <row r="852" spans="1:18" ht="38.25" hidden="1" x14ac:dyDescent="0.2">
      <c r="A852" s="2">
        <v>1119</v>
      </c>
      <c r="B852" s="3" t="s">
        <v>473</v>
      </c>
      <c r="C852" s="3" t="s">
        <v>1546</v>
      </c>
      <c r="D852" s="3" t="s">
        <v>1566</v>
      </c>
      <c r="E852" s="3" t="s">
        <v>1641</v>
      </c>
      <c r="F852" s="3" t="s">
        <v>1567</v>
      </c>
      <c r="G852" s="2" t="s">
        <v>1550</v>
      </c>
      <c r="H852" s="3" t="s">
        <v>1551</v>
      </c>
      <c r="I852" s="2">
        <v>6.5</v>
      </c>
      <c r="J852" s="2">
        <v>6.5</v>
      </c>
      <c r="K852" s="3" t="s">
        <v>1552</v>
      </c>
      <c r="L852" s="3" t="s">
        <v>1553</v>
      </c>
      <c r="M852" s="2">
        <v>0</v>
      </c>
      <c r="N852" s="3" t="s">
        <v>1550</v>
      </c>
      <c r="O852" s="4">
        <v>54789</v>
      </c>
      <c r="P852" s="3" t="s">
        <v>1550</v>
      </c>
      <c r="Q852" s="4">
        <v>32143</v>
      </c>
      <c r="R852" s="3" t="s">
        <v>1551</v>
      </c>
    </row>
    <row r="853" spans="1:18" ht="25.5" hidden="1" x14ac:dyDescent="0.2">
      <c r="A853" s="2">
        <v>1120</v>
      </c>
      <c r="B853" s="3" t="s">
        <v>474</v>
      </c>
      <c r="C853" s="3" t="s">
        <v>1546</v>
      </c>
      <c r="D853" s="3" t="s">
        <v>1566</v>
      </c>
      <c r="E853" s="3" t="s">
        <v>1548</v>
      </c>
      <c r="F853" s="3" t="s">
        <v>1567</v>
      </c>
      <c r="G853" s="2" t="s">
        <v>1550</v>
      </c>
      <c r="H853" s="3" t="s">
        <v>1551</v>
      </c>
      <c r="I853" s="2">
        <v>2.5</v>
      </c>
      <c r="J853" s="2">
        <v>2.5</v>
      </c>
      <c r="K853" s="3" t="s">
        <v>1552</v>
      </c>
      <c r="L853" s="3" t="s">
        <v>1553</v>
      </c>
      <c r="M853" s="2">
        <v>0</v>
      </c>
      <c r="N853" s="3" t="s">
        <v>1550</v>
      </c>
      <c r="O853" s="4">
        <v>54789</v>
      </c>
      <c r="P853" s="3" t="s">
        <v>1550</v>
      </c>
      <c r="Q853" s="4">
        <v>32143</v>
      </c>
      <c r="R853" s="3" t="s">
        <v>1551</v>
      </c>
    </row>
    <row r="854" spans="1:18" ht="25.5" hidden="1" x14ac:dyDescent="0.2">
      <c r="A854" s="2">
        <v>1122</v>
      </c>
      <c r="B854" s="3" t="s">
        <v>475</v>
      </c>
      <c r="C854" s="3" t="s">
        <v>1546</v>
      </c>
      <c r="D854" s="3" t="s">
        <v>1559</v>
      </c>
      <c r="E854" s="3" t="s">
        <v>1548</v>
      </c>
      <c r="F854" s="3" t="s">
        <v>1549</v>
      </c>
      <c r="G854" s="2" t="s">
        <v>1550</v>
      </c>
      <c r="H854" s="3" t="s">
        <v>1551</v>
      </c>
      <c r="I854" s="2">
        <v>1.1299999999999999</v>
      </c>
      <c r="J854" s="2">
        <v>1.1000000000000001</v>
      </c>
      <c r="K854" s="3" t="s">
        <v>1599</v>
      </c>
      <c r="L854" s="3" t="s">
        <v>1600</v>
      </c>
      <c r="M854" s="2">
        <v>9373</v>
      </c>
      <c r="N854" s="3" t="s">
        <v>1550</v>
      </c>
      <c r="O854" s="4">
        <v>54789</v>
      </c>
      <c r="P854" s="3" t="s">
        <v>1550</v>
      </c>
      <c r="Q854" s="4" t="s">
        <v>1550</v>
      </c>
      <c r="R854" s="3" t="s">
        <v>1551</v>
      </c>
    </row>
    <row r="855" spans="1:18" ht="25.5" hidden="1" x14ac:dyDescent="0.2">
      <c r="A855" s="2">
        <v>1122</v>
      </c>
      <c r="B855" s="3" t="s">
        <v>475</v>
      </c>
      <c r="C855" s="3" t="s">
        <v>1546</v>
      </c>
      <c r="D855" s="3" t="s">
        <v>1559</v>
      </c>
      <c r="E855" s="3" t="s">
        <v>1548</v>
      </c>
      <c r="F855" s="3" t="s">
        <v>1549</v>
      </c>
      <c r="G855" s="2" t="s">
        <v>1550</v>
      </c>
      <c r="H855" s="3" t="s">
        <v>1551</v>
      </c>
      <c r="I855" s="2">
        <v>1.4</v>
      </c>
      <c r="J855" s="2">
        <v>1.3</v>
      </c>
      <c r="K855" s="3" t="s">
        <v>1599</v>
      </c>
      <c r="L855" s="3" t="s">
        <v>1600</v>
      </c>
      <c r="M855" s="2">
        <v>11787</v>
      </c>
      <c r="N855" s="3" t="s">
        <v>1550</v>
      </c>
      <c r="O855" s="4">
        <v>54789</v>
      </c>
      <c r="P855" s="3" t="s">
        <v>1550</v>
      </c>
      <c r="Q855" s="4" t="s">
        <v>1550</v>
      </c>
      <c r="R855" s="3" t="s">
        <v>1551</v>
      </c>
    </row>
    <row r="856" spans="1:18" ht="25.5" hidden="1" x14ac:dyDescent="0.2">
      <c r="A856" s="2">
        <v>1122</v>
      </c>
      <c r="B856" s="3" t="s">
        <v>475</v>
      </c>
      <c r="C856" s="3" t="s">
        <v>1546</v>
      </c>
      <c r="D856" s="3" t="s">
        <v>1559</v>
      </c>
      <c r="E856" s="3" t="s">
        <v>1548</v>
      </c>
      <c r="F856" s="3" t="s">
        <v>1549</v>
      </c>
      <c r="G856" s="2" t="s">
        <v>1550</v>
      </c>
      <c r="H856" s="3" t="s">
        <v>1551</v>
      </c>
      <c r="I856" s="2">
        <v>1.4</v>
      </c>
      <c r="J856" s="2">
        <v>1.3</v>
      </c>
      <c r="K856" s="3" t="s">
        <v>1599</v>
      </c>
      <c r="L856" s="3" t="s">
        <v>1600</v>
      </c>
      <c r="M856" s="2">
        <v>11068</v>
      </c>
      <c r="N856" s="3" t="s">
        <v>1550</v>
      </c>
      <c r="O856" s="4">
        <v>54789</v>
      </c>
      <c r="P856" s="3" t="s">
        <v>1550</v>
      </c>
      <c r="Q856" s="4" t="s">
        <v>1550</v>
      </c>
      <c r="R856" s="3" t="s">
        <v>1551</v>
      </c>
    </row>
    <row r="857" spans="1:18" ht="25.5" hidden="1" x14ac:dyDescent="0.2">
      <c r="A857" s="2">
        <v>1122</v>
      </c>
      <c r="B857" s="3" t="s">
        <v>475</v>
      </c>
      <c r="C857" s="3" t="s">
        <v>1546</v>
      </c>
      <c r="D857" s="3" t="s">
        <v>1559</v>
      </c>
      <c r="E857" s="3" t="s">
        <v>1548</v>
      </c>
      <c r="F857" s="3" t="s">
        <v>1549</v>
      </c>
      <c r="G857" s="2" t="s">
        <v>1550</v>
      </c>
      <c r="H857" s="3" t="s">
        <v>1551</v>
      </c>
      <c r="I857" s="2">
        <v>2.8</v>
      </c>
      <c r="J857" s="2">
        <v>2.8</v>
      </c>
      <c r="K857" s="3" t="s">
        <v>1599</v>
      </c>
      <c r="L857" s="3" t="s">
        <v>1600</v>
      </c>
      <c r="M857" s="2">
        <v>0</v>
      </c>
      <c r="N857" s="3" t="s">
        <v>1550</v>
      </c>
      <c r="O857" s="4">
        <v>54789</v>
      </c>
      <c r="P857" s="3" t="s">
        <v>1550</v>
      </c>
      <c r="Q857" s="4" t="s">
        <v>1550</v>
      </c>
      <c r="R857" s="3" t="s">
        <v>1551</v>
      </c>
    </row>
    <row r="858" spans="1:18" ht="25.5" hidden="1" x14ac:dyDescent="0.2">
      <c r="A858" s="2">
        <v>1122</v>
      </c>
      <c r="B858" s="3" t="s">
        <v>475</v>
      </c>
      <c r="C858" s="3" t="s">
        <v>1546</v>
      </c>
      <c r="D858" s="3" t="s">
        <v>1559</v>
      </c>
      <c r="E858" s="3" t="s">
        <v>1548</v>
      </c>
      <c r="F858" s="3" t="s">
        <v>1549</v>
      </c>
      <c r="G858" s="2" t="s">
        <v>1550</v>
      </c>
      <c r="H858" s="3" t="s">
        <v>1551</v>
      </c>
      <c r="I858" s="2">
        <v>1</v>
      </c>
      <c r="J858" s="2">
        <v>1</v>
      </c>
      <c r="K858" s="3" t="s">
        <v>1599</v>
      </c>
      <c r="L858" s="3" t="s">
        <v>1600</v>
      </c>
      <c r="M858" s="2">
        <v>12019</v>
      </c>
      <c r="N858" s="3" t="s">
        <v>1550</v>
      </c>
      <c r="O858" s="4">
        <v>54789</v>
      </c>
      <c r="P858" s="3" t="s">
        <v>1550</v>
      </c>
      <c r="Q858" s="4" t="s">
        <v>1550</v>
      </c>
      <c r="R858" s="3" t="s">
        <v>1551</v>
      </c>
    </row>
    <row r="859" spans="1:18" ht="25.5" hidden="1" x14ac:dyDescent="0.2">
      <c r="A859" s="2">
        <v>1122</v>
      </c>
      <c r="B859" s="3" t="s">
        <v>475</v>
      </c>
      <c r="C859" s="3" t="s">
        <v>1546</v>
      </c>
      <c r="D859" s="3" t="s">
        <v>1559</v>
      </c>
      <c r="E859" s="3" t="s">
        <v>1548</v>
      </c>
      <c r="F859" s="3" t="s">
        <v>1549</v>
      </c>
      <c r="G859" s="2" t="s">
        <v>1550</v>
      </c>
      <c r="H859" s="3" t="s">
        <v>1551</v>
      </c>
      <c r="I859" s="2">
        <v>1.5</v>
      </c>
      <c r="J859" s="2">
        <v>1.4</v>
      </c>
      <c r="K859" s="3" t="s">
        <v>1599</v>
      </c>
      <c r="L859" s="3" t="s">
        <v>1600</v>
      </c>
      <c r="M859" s="2">
        <v>11268</v>
      </c>
      <c r="N859" s="3" t="s">
        <v>1550</v>
      </c>
      <c r="O859" s="4">
        <v>54789</v>
      </c>
      <c r="P859" s="3" t="s">
        <v>1550</v>
      </c>
      <c r="Q859" s="4" t="s">
        <v>1550</v>
      </c>
      <c r="R859" s="3" t="s">
        <v>1551</v>
      </c>
    </row>
    <row r="860" spans="1:18" ht="25.5" hidden="1" x14ac:dyDescent="0.2">
      <c r="A860" s="2">
        <v>1126</v>
      </c>
      <c r="B860" s="3" t="s">
        <v>476</v>
      </c>
      <c r="C860" s="3" t="s">
        <v>1546</v>
      </c>
      <c r="D860" s="3" t="s">
        <v>1559</v>
      </c>
      <c r="E860" s="3" t="s">
        <v>477</v>
      </c>
      <c r="F860" s="3" t="s">
        <v>1549</v>
      </c>
      <c r="G860" s="2" t="s">
        <v>1550</v>
      </c>
      <c r="H860" s="3" t="s">
        <v>1551</v>
      </c>
      <c r="I860" s="2">
        <v>9.3800000000000008</v>
      </c>
      <c r="J860" s="2">
        <v>9.3800000000000008</v>
      </c>
      <c r="K860" s="3" t="s">
        <v>1552</v>
      </c>
      <c r="L860" s="3" t="s">
        <v>133</v>
      </c>
      <c r="M860" s="2">
        <v>0</v>
      </c>
      <c r="N860" s="3" t="s">
        <v>1550</v>
      </c>
      <c r="O860" s="4">
        <v>54789</v>
      </c>
      <c r="P860" s="3" t="s">
        <v>1550</v>
      </c>
      <c r="Q860" s="4" t="s">
        <v>1550</v>
      </c>
      <c r="R860" s="3" t="s">
        <v>1551</v>
      </c>
    </row>
    <row r="861" spans="1:18" ht="25.5" hidden="1" x14ac:dyDescent="0.2">
      <c r="A861" s="2">
        <v>1129</v>
      </c>
      <c r="B861" s="3" t="s">
        <v>478</v>
      </c>
      <c r="C861" s="3" t="s">
        <v>1546</v>
      </c>
      <c r="D861" s="3" t="s">
        <v>1555</v>
      </c>
      <c r="E861" s="3" t="s">
        <v>1821</v>
      </c>
      <c r="F861" s="3" t="s">
        <v>1603</v>
      </c>
      <c r="G861" s="2" t="s">
        <v>1550</v>
      </c>
      <c r="H861" s="3" t="s">
        <v>1551</v>
      </c>
      <c r="I861" s="2">
        <v>1.8</v>
      </c>
      <c r="J861" s="2">
        <v>1.8</v>
      </c>
      <c r="K861" s="3" t="s">
        <v>1552</v>
      </c>
      <c r="L861" s="3" t="s">
        <v>1553</v>
      </c>
      <c r="M861" s="2">
        <v>0</v>
      </c>
      <c r="N861" s="3" t="s">
        <v>1550</v>
      </c>
      <c r="O861" s="4">
        <v>54789</v>
      </c>
      <c r="P861" s="3" t="s">
        <v>1550</v>
      </c>
      <c r="Q861" s="4">
        <v>32143</v>
      </c>
      <c r="R861" s="3" t="s">
        <v>1551</v>
      </c>
    </row>
    <row r="862" spans="1:18" ht="38.25" hidden="1" x14ac:dyDescent="0.2">
      <c r="A862" s="2">
        <v>1131</v>
      </c>
      <c r="B862" s="3" t="s">
        <v>479</v>
      </c>
      <c r="C862" s="3" t="s">
        <v>1546</v>
      </c>
      <c r="D862" s="3" t="s">
        <v>1589</v>
      </c>
      <c r="E862" s="3" t="s">
        <v>1657</v>
      </c>
      <c r="F862" s="3" t="s">
        <v>1658</v>
      </c>
      <c r="G862" s="2" t="s">
        <v>1550</v>
      </c>
      <c r="H862" s="3" t="s">
        <v>1551</v>
      </c>
      <c r="I862" s="2">
        <v>19.809999999999999</v>
      </c>
      <c r="J862" s="2">
        <v>19.809999999999999</v>
      </c>
      <c r="K862" s="3" t="s">
        <v>1552</v>
      </c>
      <c r="L862" s="3" t="s">
        <v>1553</v>
      </c>
      <c r="M862" s="2">
        <v>0</v>
      </c>
      <c r="N862" s="3" t="s">
        <v>1550</v>
      </c>
      <c r="O862" s="4">
        <v>54789</v>
      </c>
      <c r="P862" s="3" t="s">
        <v>1550</v>
      </c>
      <c r="Q862" s="4">
        <v>32143</v>
      </c>
      <c r="R862" s="3" t="s">
        <v>1551</v>
      </c>
    </row>
    <row r="863" spans="1:18" ht="25.5" hidden="1" x14ac:dyDescent="0.2">
      <c r="A863" s="2">
        <v>1132</v>
      </c>
      <c r="B863" s="3" t="s">
        <v>480</v>
      </c>
      <c r="C863" s="3" t="s">
        <v>1546</v>
      </c>
      <c r="D863" s="3" t="s">
        <v>1589</v>
      </c>
      <c r="E863" s="3" t="s">
        <v>481</v>
      </c>
      <c r="F863" s="3" t="s">
        <v>1635</v>
      </c>
      <c r="G863" s="2" t="s">
        <v>1550</v>
      </c>
      <c r="H863" s="3" t="s">
        <v>1551</v>
      </c>
      <c r="I863" s="2">
        <v>45.4</v>
      </c>
      <c r="J863" s="2">
        <v>45.4</v>
      </c>
      <c r="K863" s="3" t="s">
        <v>1552</v>
      </c>
      <c r="L863" s="3" t="s">
        <v>1553</v>
      </c>
      <c r="M863" s="2">
        <v>0</v>
      </c>
      <c r="N863" s="3" t="s">
        <v>1550</v>
      </c>
      <c r="O863" s="4">
        <v>54789</v>
      </c>
      <c r="P863" s="3" t="s">
        <v>1550</v>
      </c>
      <c r="Q863" s="4">
        <v>32143</v>
      </c>
      <c r="R863" s="3" t="s">
        <v>1551</v>
      </c>
    </row>
    <row r="864" spans="1:18" ht="25.5" hidden="1" x14ac:dyDescent="0.2">
      <c r="A864" s="2">
        <v>1137</v>
      </c>
      <c r="B864" s="3" t="s">
        <v>482</v>
      </c>
      <c r="C864" s="3" t="s">
        <v>1546</v>
      </c>
      <c r="D864" s="3" t="s">
        <v>1555</v>
      </c>
      <c r="E864" s="3" t="s">
        <v>483</v>
      </c>
      <c r="F864" s="3" t="s">
        <v>1616</v>
      </c>
      <c r="G864" s="2" t="s">
        <v>1550</v>
      </c>
      <c r="H864" s="3" t="s">
        <v>1551</v>
      </c>
      <c r="I864" s="2">
        <v>1.7</v>
      </c>
      <c r="J864" s="2">
        <v>1.7</v>
      </c>
      <c r="K864" s="3" t="s">
        <v>1552</v>
      </c>
      <c r="L864" s="3" t="s">
        <v>1553</v>
      </c>
      <c r="M864" s="2">
        <v>0</v>
      </c>
      <c r="N864" s="3" t="s">
        <v>1550</v>
      </c>
      <c r="O864" s="4">
        <v>54789</v>
      </c>
      <c r="P864" s="3" t="s">
        <v>1550</v>
      </c>
      <c r="Q864" s="4">
        <v>32143</v>
      </c>
      <c r="R864" s="3" t="s">
        <v>1551</v>
      </c>
    </row>
    <row r="865" spans="1:18" ht="25.5" hidden="1" x14ac:dyDescent="0.2">
      <c r="A865" s="2">
        <v>1143</v>
      </c>
      <c r="B865" s="3" t="s">
        <v>484</v>
      </c>
      <c r="C865" s="3" t="s">
        <v>1546</v>
      </c>
      <c r="D865" s="3" t="s">
        <v>1555</v>
      </c>
      <c r="E865" s="3" t="s">
        <v>485</v>
      </c>
      <c r="F865" s="3" t="s">
        <v>1603</v>
      </c>
      <c r="G865" s="2" t="s">
        <v>1550</v>
      </c>
      <c r="H865" s="3" t="s">
        <v>1551</v>
      </c>
      <c r="I865" s="2">
        <v>6</v>
      </c>
      <c r="J865" s="2">
        <v>6</v>
      </c>
      <c r="K865" s="3" t="s">
        <v>1552</v>
      </c>
      <c r="L865" s="3" t="s">
        <v>1553</v>
      </c>
      <c r="M865" s="2">
        <v>0</v>
      </c>
      <c r="N865" s="3" t="s">
        <v>1550</v>
      </c>
      <c r="O865" s="4">
        <v>54789</v>
      </c>
      <c r="P865" s="3" t="s">
        <v>1550</v>
      </c>
      <c r="Q865" s="4">
        <v>32143</v>
      </c>
      <c r="R865" s="3" t="s">
        <v>1551</v>
      </c>
    </row>
    <row r="866" spans="1:18" ht="25.5" hidden="1" x14ac:dyDescent="0.2">
      <c r="A866" s="2">
        <v>1147</v>
      </c>
      <c r="B866" s="3" t="s">
        <v>486</v>
      </c>
      <c r="C866" s="3" t="s">
        <v>1546</v>
      </c>
      <c r="D866" s="3" t="s">
        <v>1555</v>
      </c>
      <c r="E866" s="3" t="s">
        <v>1548</v>
      </c>
      <c r="F866" s="3" t="s">
        <v>1666</v>
      </c>
      <c r="G866" s="2" t="s">
        <v>1550</v>
      </c>
      <c r="H866" s="3" t="s">
        <v>1551</v>
      </c>
      <c r="I866" s="2">
        <v>105</v>
      </c>
      <c r="J866" s="2">
        <v>90</v>
      </c>
      <c r="K866" s="3" t="s">
        <v>1581</v>
      </c>
      <c r="L866" s="3" t="s">
        <v>487</v>
      </c>
      <c r="M866" s="2">
        <v>0</v>
      </c>
      <c r="N866" s="3" t="s">
        <v>1550</v>
      </c>
      <c r="O866" s="4">
        <v>54789</v>
      </c>
      <c r="P866" s="3" t="s">
        <v>1550</v>
      </c>
      <c r="Q866" s="4">
        <v>35370</v>
      </c>
      <c r="R866" s="3" t="s">
        <v>1551</v>
      </c>
    </row>
    <row r="867" spans="1:18" ht="38.25" hidden="1" x14ac:dyDescent="0.2">
      <c r="A867" s="2">
        <v>1155</v>
      </c>
      <c r="B867" s="3" t="s">
        <v>488</v>
      </c>
      <c r="C867" s="3" t="s">
        <v>1546</v>
      </c>
      <c r="D867" s="3" t="s">
        <v>1559</v>
      </c>
      <c r="E867" s="3" t="s">
        <v>489</v>
      </c>
      <c r="F867" s="3" t="s">
        <v>1549</v>
      </c>
      <c r="G867" s="2" t="s">
        <v>1550</v>
      </c>
      <c r="H867" s="3" t="s">
        <v>1551</v>
      </c>
      <c r="I867" s="2">
        <v>28.45</v>
      </c>
      <c r="J867" s="2">
        <v>28.45</v>
      </c>
      <c r="K867" s="3" t="s">
        <v>1552</v>
      </c>
      <c r="L867" s="3" t="s">
        <v>63</v>
      </c>
      <c r="M867" s="2">
        <v>0</v>
      </c>
      <c r="N867" s="3" t="s">
        <v>1550</v>
      </c>
      <c r="O867" s="4">
        <v>54789</v>
      </c>
      <c r="P867" s="3" t="s">
        <v>1550</v>
      </c>
      <c r="Q867" s="4" t="s">
        <v>1550</v>
      </c>
      <c r="R867" s="3" t="s">
        <v>1551</v>
      </c>
    </row>
    <row r="868" spans="1:18" ht="25.5" hidden="1" x14ac:dyDescent="0.2">
      <c r="A868" s="2">
        <v>1156</v>
      </c>
      <c r="B868" s="3" t="s">
        <v>1892</v>
      </c>
      <c r="C868" s="3" t="s">
        <v>1546</v>
      </c>
      <c r="D868" s="3" t="s">
        <v>1547</v>
      </c>
      <c r="E868" s="3" t="s">
        <v>1892</v>
      </c>
      <c r="F868" s="3" t="s">
        <v>1549</v>
      </c>
      <c r="G868" s="2" t="s">
        <v>1550</v>
      </c>
      <c r="H868" s="3" t="s">
        <v>1551</v>
      </c>
      <c r="I868" s="2">
        <v>163</v>
      </c>
      <c r="J868" s="2">
        <v>163</v>
      </c>
      <c r="K868" s="3" t="s">
        <v>1581</v>
      </c>
      <c r="L868" s="3" t="s">
        <v>1582</v>
      </c>
      <c r="M868" s="2">
        <v>10445</v>
      </c>
      <c r="N868" s="3" t="s">
        <v>1550</v>
      </c>
      <c r="O868" s="4">
        <v>54789</v>
      </c>
      <c r="P868" s="3" t="s">
        <v>1550</v>
      </c>
      <c r="Q868" s="4">
        <v>19968</v>
      </c>
      <c r="R868" s="3" t="s">
        <v>1551</v>
      </c>
    </row>
    <row r="869" spans="1:18" ht="25.5" hidden="1" x14ac:dyDescent="0.2">
      <c r="A869" s="2">
        <v>1156</v>
      </c>
      <c r="B869" s="3" t="s">
        <v>1892</v>
      </c>
      <c r="C869" s="3" t="s">
        <v>1546</v>
      </c>
      <c r="D869" s="3" t="s">
        <v>1547</v>
      </c>
      <c r="E869" s="3" t="s">
        <v>1892</v>
      </c>
      <c r="F869" s="3" t="s">
        <v>1549</v>
      </c>
      <c r="G869" s="2" t="s">
        <v>1550</v>
      </c>
      <c r="H869" s="3" t="s">
        <v>1551</v>
      </c>
      <c r="I869" s="2">
        <v>163</v>
      </c>
      <c r="J869" s="2">
        <v>163</v>
      </c>
      <c r="K869" s="3" t="s">
        <v>1581</v>
      </c>
      <c r="L869" s="3" t="s">
        <v>1582</v>
      </c>
      <c r="M869" s="2">
        <v>10161</v>
      </c>
      <c r="N869" s="3" t="s">
        <v>1550</v>
      </c>
      <c r="O869" s="4">
        <v>54789</v>
      </c>
      <c r="P869" s="3" t="s">
        <v>1550</v>
      </c>
      <c r="Q869" s="4">
        <v>19937</v>
      </c>
      <c r="R869" s="3" t="s">
        <v>1551</v>
      </c>
    </row>
    <row r="870" spans="1:18" ht="25.5" hidden="1" x14ac:dyDescent="0.2">
      <c r="A870" s="2">
        <v>1156</v>
      </c>
      <c r="B870" s="3" t="s">
        <v>1892</v>
      </c>
      <c r="C870" s="3" t="s">
        <v>1546</v>
      </c>
      <c r="D870" s="3" t="s">
        <v>1547</v>
      </c>
      <c r="E870" s="3" t="s">
        <v>1892</v>
      </c>
      <c r="F870" s="3" t="s">
        <v>1549</v>
      </c>
      <c r="G870" s="2" t="s">
        <v>1550</v>
      </c>
      <c r="H870" s="3" t="s">
        <v>1551</v>
      </c>
      <c r="I870" s="2">
        <v>163</v>
      </c>
      <c r="J870" s="2">
        <v>163</v>
      </c>
      <c r="K870" s="3" t="s">
        <v>1581</v>
      </c>
      <c r="L870" s="3" t="s">
        <v>1582</v>
      </c>
      <c r="M870" s="2">
        <v>10410</v>
      </c>
      <c r="N870" s="3" t="s">
        <v>1550</v>
      </c>
      <c r="O870" s="4">
        <v>54789</v>
      </c>
      <c r="P870" s="3" t="s">
        <v>1550</v>
      </c>
      <c r="Q870" s="4">
        <v>20059</v>
      </c>
      <c r="R870" s="3" t="s">
        <v>1551</v>
      </c>
    </row>
    <row r="871" spans="1:18" ht="25.5" hidden="1" x14ac:dyDescent="0.2">
      <c r="A871" s="2">
        <v>1156</v>
      </c>
      <c r="B871" s="3" t="s">
        <v>1892</v>
      </c>
      <c r="C871" s="3" t="s">
        <v>1546</v>
      </c>
      <c r="D871" s="3" t="s">
        <v>1547</v>
      </c>
      <c r="E871" s="3" t="s">
        <v>1892</v>
      </c>
      <c r="F871" s="3" t="s">
        <v>1549</v>
      </c>
      <c r="G871" s="2" t="s">
        <v>1550</v>
      </c>
      <c r="H871" s="3" t="s">
        <v>1551</v>
      </c>
      <c r="I871" s="2">
        <v>163</v>
      </c>
      <c r="J871" s="2">
        <v>163</v>
      </c>
      <c r="K871" s="3" t="s">
        <v>1581</v>
      </c>
      <c r="L871" s="3" t="s">
        <v>1582</v>
      </c>
      <c r="M871" s="2">
        <v>10371</v>
      </c>
      <c r="N871" s="3" t="s">
        <v>1550</v>
      </c>
      <c r="O871" s="4">
        <v>54789</v>
      </c>
      <c r="P871" s="3" t="s">
        <v>1550</v>
      </c>
      <c r="Q871" s="4">
        <v>22160</v>
      </c>
      <c r="R871" s="3" t="s">
        <v>1551</v>
      </c>
    </row>
    <row r="872" spans="1:18" ht="25.5" hidden="1" x14ac:dyDescent="0.2">
      <c r="A872" s="2">
        <v>1156</v>
      </c>
      <c r="B872" s="3" t="s">
        <v>1892</v>
      </c>
      <c r="C872" s="3" t="s">
        <v>1546</v>
      </c>
      <c r="D872" s="3" t="s">
        <v>1547</v>
      </c>
      <c r="E872" s="3" t="s">
        <v>1892</v>
      </c>
      <c r="F872" s="3" t="s">
        <v>1549</v>
      </c>
      <c r="G872" s="2" t="s">
        <v>1550</v>
      </c>
      <c r="H872" s="3" t="s">
        <v>1551</v>
      </c>
      <c r="I872" s="2">
        <v>325</v>
      </c>
      <c r="J872" s="2">
        <v>325</v>
      </c>
      <c r="K872" s="3" t="s">
        <v>1581</v>
      </c>
      <c r="L872" s="3" t="s">
        <v>1582</v>
      </c>
      <c r="M872" s="2">
        <v>9653</v>
      </c>
      <c r="N872" s="3" t="s">
        <v>1550</v>
      </c>
      <c r="O872" s="4">
        <v>54789</v>
      </c>
      <c r="P872" s="3" t="s">
        <v>1550</v>
      </c>
      <c r="Q872" s="4">
        <v>22433</v>
      </c>
      <c r="R872" s="3" t="s">
        <v>1551</v>
      </c>
    </row>
    <row r="873" spans="1:18" ht="25.5" hidden="1" x14ac:dyDescent="0.2">
      <c r="A873" s="2">
        <v>1156</v>
      </c>
      <c r="B873" s="3" t="s">
        <v>1892</v>
      </c>
      <c r="C873" s="3" t="s">
        <v>1546</v>
      </c>
      <c r="D873" s="3" t="s">
        <v>1547</v>
      </c>
      <c r="E873" s="3" t="s">
        <v>1892</v>
      </c>
      <c r="F873" s="3" t="s">
        <v>1549</v>
      </c>
      <c r="G873" s="2" t="s">
        <v>1550</v>
      </c>
      <c r="H873" s="3" t="s">
        <v>1551</v>
      </c>
      <c r="I873" s="2">
        <v>325</v>
      </c>
      <c r="J873" s="2">
        <v>325</v>
      </c>
      <c r="K873" s="3" t="s">
        <v>1581</v>
      </c>
      <c r="L873" s="3" t="s">
        <v>1582</v>
      </c>
      <c r="M873" s="2">
        <v>9625</v>
      </c>
      <c r="N873" s="3" t="s">
        <v>1550</v>
      </c>
      <c r="O873" s="4">
        <v>54789</v>
      </c>
      <c r="P873" s="3" t="s">
        <v>1550</v>
      </c>
      <c r="Q873" s="4">
        <v>26634</v>
      </c>
      <c r="R873" s="3" t="s">
        <v>1551</v>
      </c>
    </row>
    <row r="874" spans="1:18" ht="25.5" hidden="1" x14ac:dyDescent="0.2">
      <c r="A874" s="2">
        <v>1156</v>
      </c>
      <c r="B874" s="3" t="s">
        <v>1892</v>
      </c>
      <c r="C874" s="3" t="s">
        <v>1546</v>
      </c>
      <c r="D874" s="3" t="s">
        <v>1547</v>
      </c>
      <c r="E874" s="3" t="s">
        <v>1892</v>
      </c>
      <c r="F874" s="3" t="s">
        <v>1549</v>
      </c>
      <c r="G874" s="2" t="s">
        <v>1550</v>
      </c>
      <c r="H874" s="3" t="s">
        <v>1551</v>
      </c>
      <c r="I874" s="2">
        <v>720</v>
      </c>
      <c r="J874" s="2">
        <v>720</v>
      </c>
      <c r="K874" s="3" t="s">
        <v>1581</v>
      </c>
      <c r="L874" s="3" t="s">
        <v>1582</v>
      </c>
      <c r="M874" s="2">
        <v>9697</v>
      </c>
      <c r="N874" s="3" t="s">
        <v>1550</v>
      </c>
      <c r="O874" s="4">
        <v>54789</v>
      </c>
      <c r="P874" s="3" t="s">
        <v>1550</v>
      </c>
      <c r="Q874" s="4">
        <v>24077</v>
      </c>
      <c r="R874" s="3" t="s">
        <v>1551</v>
      </c>
    </row>
    <row r="875" spans="1:18" ht="25.5" hidden="1" x14ac:dyDescent="0.2">
      <c r="A875" s="2">
        <v>1157</v>
      </c>
      <c r="B875" s="3" t="s">
        <v>490</v>
      </c>
      <c r="C875" s="3" t="s">
        <v>1546</v>
      </c>
      <c r="D875" s="3" t="s">
        <v>1547</v>
      </c>
      <c r="E875" s="3" t="s">
        <v>1892</v>
      </c>
      <c r="F875" s="3" t="s">
        <v>1549</v>
      </c>
      <c r="G875" s="2" t="s">
        <v>1550</v>
      </c>
      <c r="H875" s="3" t="s">
        <v>1551</v>
      </c>
      <c r="I875" s="2">
        <v>70</v>
      </c>
      <c r="J875" s="2">
        <v>70</v>
      </c>
      <c r="K875" s="3" t="s">
        <v>1581</v>
      </c>
      <c r="L875" s="3" t="s">
        <v>1582</v>
      </c>
      <c r="M875" s="2">
        <v>12720</v>
      </c>
      <c r="N875" s="3" t="s">
        <v>1550</v>
      </c>
      <c r="O875" s="4">
        <v>54789</v>
      </c>
      <c r="P875" s="3" t="s">
        <v>1550</v>
      </c>
      <c r="Q875" s="4" t="s">
        <v>1550</v>
      </c>
      <c r="R875" s="3" t="s">
        <v>1551</v>
      </c>
    </row>
    <row r="876" spans="1:18" ht="25.5" hidden="1" x14ac:dyDescent="0.2">
      <c r="A876" s="2">
        <v>1158</v>
      </c>
      <c r="B876" s="3" t="s">
        <v>491</v>
      </c>
      <c r="C876" s="3" t="s">
        <v>1546</v>
      </c>
      <c r="D876" s="3" t="s">
        <v>1559</v>
      </c>
      <c r="E876" s="3" t="s">
        <v>174</v>
      </c>
      <c r="F876" s="3" t="s">
        <v>1549</v>
      </c>
      <c r="G876" s="2" t="s">
        <v>1550</v>
      </c>
      <c r="H876" s="3" t="s">
        <v>1551</v>
      </c>
      <c r="I876" s="2">
        <v>16</v>
      </c>
      <c r="J876" s="2">
        <v>16</v>
      </c>
      <c r="K876" s="3" t="s">
        <v>1552</v>
      </c>
      <c r="L876" s="3" t="s">
        <v>1553</v>
      </c>
      <c r="M876" s="2">
        <v>0</v>
      </c>
      <c r="N876" s="3" t="s">
        <v>1550</v>
      </c>
      <c r="O876" s="4">
        <v>54789</v>
      </c>
      <c r="P876" s="3" t="s">
        <v>1550</v>
      </c>
      <c r="Q876" s="4" t="s">
        <v>1550</v>
      </c>
      <c r="R876" s="3" t="s">
        <v>1551</v>
      </c>
    </row>
    <row r="877" spans="1:18" ht="25.5" hidden="1" x14ac:dyDescent="0.2">
      <c r="A877" s="2">
        <v>1159</v>
      </c>
      <c r="B877" s="3" t="s">
        <v>492</v>
      </c>
      <c r="C877" s="3" t="s">
        <v>1546</v>
      </c>
      <c r="D877" s="3" t="s">
        <v>1559</v>
      </c>
      <c r="E877" s="3" t="s">
        <v>493</v>
      </c>
      <c r="F877" s="3" t="s">
        <v>1549</v>
      </c>
      <c r="G877" s="2" t="s">
        <v>1550</v>
      </c>
      <c r="H877" s="3" t="s">
        <v>1551</v>
      </c>
      <c r="I877" s="2">
        <v>7.5</v>
      </c>
      <c r="J877" s="2">
        <v>7.5</v>
      </c>
      <c r="K877" s="3" t="s">
        <v>1552</v>
      </c>
      <c r="L877" s="3" t="s">
        <v>1553</v>
      </c>
      <c r="M877" s="2">
        <v>0</v>
      </c>
      <c r="N877" s="3" t="s">
        <v>1550</v>
      </c>
      <c r="O877" s="4">
        <v>54789</v>
      </c>
      <c r="P877" s="3" t="s">
        <v>1550</v>
      </c>
      <c r="Q877" s="4" t="s">
        <v>1550</v>
      </c>
      <c r="R877" s="3" t="s">
        <v>1551</v>
      </c>
    </row>
    <row r="878" spans="1:18" ht="25.5" hidden="1" x14ac:dyDescent="0.2">
      <c r="A878" s="2">
        <v>1162</v>
      </c>
      <c r="B878" s="3" t="s">
        <v>494</v>
      </c>
      <c r="C878" s="3" t="s">
        <v>1546</v>
      </c>
      <c r="D878" s="3" t="s">
        <v>1559</v>
      </c>
      <c r="E878" s="3" t="s">
        <v>1811</v>
      </c>
      <c r="F878" s="3" t="s">
        <v>1549</v>
      </c>
      <c r="G878" s="2" t="s">
        <v>1550</v>
      </c>
      <c r="H878" s="3" t="s">
        <v>1551</v>
      </c>
      <c r="I878" s="2">
        <v>15</v>
      </c>
      <c r="J878" s="2">
        <v>15</v>
      </c>
      <c r="K878" s="3" t="s">
        <v>1552</v>
      </c>
      <c r="L878" s="3" t="s">
        <v>1574</v>
      </c>
      <c r="M878" s="2">
        <v>0</v>
      </c>
      <c r="N878" s="3" t="s">
        <v>1550</v>
      </c>
      <c r="O878" s="4">
        <v>54789</v>
      </c>
      <c r="P878" s="3" t="s">
        <v>1550</v>
      </c>
      <c r="Q878" s="4" t="s">
        <v>1550</v>
      </c>
      <c r="R878" s="3" t="s">
        <v>1551</v>
      </c>
    </row>
    <row r="879" spans="1:18" ht="25.5" hidden="1" x14ac:dyDescent="0.2">
      <c r="A879" s="2">
        <v>1165</v>
      </c>
      <c r="B879" s="3" t="s">
        <v>495</v>
      </c>
      <c r="C879" s="3" t="s">
        <v>1546</v>
      </c>
      <c r="D879" s="3" t="s">
        <v>1559</v>
      </c>
      <c r="E879" s="3" t="s">
        <v>496</v>
      </c>
      <c r="F879" s="3" t="s">
        <v>1549</v>
      </c>
      <c r="G879" s="2" t="s">
        <v>1550</v>
      </c>
      <c r="H879" s="3" t="s">
        <v>1551</v>
      </c>
      <c r="I879" s="2">
        <v>4.0999999999999996</v>
      </c>
      <c r="J879" s="2">
        <v>4.0999999999999996</v>
      </c>
      <c r="K879" s="3" t="s">
        <v>1552</v>
      </c>
      <c r="L879" s="3" t="s">
        <v>63</v>
      </c>
      <c r="M879" s="2">
        <v>0</v>
      </c>
      <c r="N879" s="3" t="s">
        <v>1550</v>
      </c>
      <c r="O879" s="4">
        <v>54789</v>
      </c>
      <c r="P879" s="3" t="s">
        <v>1550</v>
      </c>
      <c r="Q879" s="4" t="s">
        <v>1550</v>
      </c>
      <c r="R879" s="3" t="s">
        <v>1551</v>
      </c>
    </row>
    <row r="880" spans="1:18" ht="25.5" hidden="1" x14ac:dyDescent="0.2">
      <c r="A880" s="2">
        <v>1166</v>
      </c>
      <c r="B880" s="3" t="s">
        <v>497</v>
      </c>
      <c r="C880" s="3" t="s">
        <v>1546</v>
      </c>
      <c r="D880" s="3" t="s">
        <v>1547</v>
      </c>
      <c r="E880" s="3" t="s">
        <v>498</v>
      </c>
      <c r="F880" s="3" t="s">
        <v>1549</v>
      </c>
      <c r="G880" s="2" t="s">
        <v>1550</v>
      </c>
      <c r="H880" s="3" t="s">
        <v>1551</v>
      </c>
      <c r="I880" s="2">
        <v>1.1000000000000001</v>
      </c>
      <c r="J880" s="2">
        <v>1.1000000000000001</v>
      </c>
      <c r="K880" s="3" t="s">
        <v>1552</v>
      </c>
      <c r="L880" s="3" t="s">
        <v>1553</v>
      </c>
      <c r="M880" s="2">
        <v>0</v>
      </c>
      <c r="N880" s="3" t="s">
        <v>1550</v>
      </c>
      <c r="O880" s="4">
        <v>54789</v>
      </c>
      <c r="P880" s="3" t="s">
        <v>1550</v>
      </c>
      <c r="Q880" s="4" t="s">
        <v>1550</v>
      </c>
      <c r="R880" s="3" t="s">
        <v>1551</v>
      </c>
    </row>
    <row r="881" spans="1:18" ht="25.5" hidden="1" x14ac:dyDescent="0.2">
      <c r="A881" s="2">
        <v>1168</v>
      </c>
      <c r="B881" s="3" t="s">
        <v>499</v>
      </c>
      <c r="C881" s="3" t="s">
        <v>1546</v>
      </c>
      <c r="D881" s="3" t="s">
        <v>1547</v>
      </c>
      <c r="E881" s="3" t="s">
        <v>1825</v>
      </c>
      <c r="F881" s="3" t="s">
        <v>1549</v>
      </c>
      <c r="G881" s="2" t="s">
        <v>1550</v>
      </c>
      <c r="H881" s="3" t="s">
        <v>1551</v>
      </c>
      <c r="I881" s="2">
        <v>50</v>
      </c>
      <c r="J881" s="2">
        <v>50</v>
      </c>
      <c r="K881" s="3" t="s">
        <v>1552</v>
      </c>
      <c r="L881" s="3" t="s">
        <v>500</v>
      </c>
      <c r="M881" s="2">
        <v>0</v>
      </c>
      <c r="N881" s="3" t="s">
        <v>1550</v>
      </c>
      <c r="O881" s="4">
        <v>54789</v>
      </c>
      <c r="P881" s="3" t="s">
        <v>1550</v>
      </c>
      <c r="Q881" s="4" t="s">
        <v>1550</v>
      </c>
      <c r="R881" s="3" t="s">
        <v>1551</v>
      </c>
    </row>
    <row r="882" spans="1:18" ht="38.25" hidden="1" x14ac:dyDescent="0.2">
      <c r="A882" s="2">
        <v>1169</v>
      </c>
      <c r="B882" s="3" t="s">
        <v>501</v>
      </c>
      <c r="C882" s="3" t="s">
        <v>1546</v>
      </c>
      <c r="D882" s="3" t="s">
        <v>1555</v>
      </c>
      <c r="E882" s="3" t="s">
        <v>1548</v>
      </c>
      <c r="F882" s="3" t="s">
        <v>1629</v>
      </c>
      <c r="G882" s="2" t="s">
        <v>1550</v>
      </c>
      <c r="H882" s="3" t="s">
        <v>1551</v>
      </c>
      <c r="I882" s="2">
        <v>14.88</v>
      </c>
      <c r="J882" s="2">
        <v>14.88</v>
      </c>
      <c r="K882" s="3" t="s">
        <v>1552</v>
      </c>
      <c r="L882" s="3" t="s">
        <v>1553</v>
      </c>
      <c r="M882" s="2">
        <v>0</v>
      </c>
      <c r="N882" s="3" t="s">
        <v>1550</v>
      </c>
      <c r="O882" s="4">
        <v>54789</v>
      </c>
      <c r="P882" s="3" t="s">
        <v>1550</v>
      </c>
      <c r="Q882" s="4">
        <v>32143</v>
      </c>
      <c r="R882" s="3" t="s">
        <v>1551</v>
      </c>
    </row>
    <row r="883" spans="1:18" ht="25.5" hidden="1" x14ac:dyDescent="0.2">
      <c r="A883" s="2">
        <v>1172</v>
      </c>
      <c r="B883" s="3" t="s">
        <v>502</v>
      </c>
      <c r="C883" s="3" t="s">
        <v>1546</v>
      </c>
      <c r="D883" s="3" t="s">
        <v>1547</v>
      </c>
      <c r="E883" s="3" t="s">
        <v>1548</v>
      </c>
      <c r="F883" s="3" t="s">
        <v>1549</v>
      </c>
      <c r="G883" s="2" t="s">
        <v>1550</v>
      </c>
      <c r="H883" s="3" t="s">
        <v>1551</v>
      </c>
      <c r="I883" s="2">
        <v>2</v>
      </c>
      <c r="J883" s="2">
        <v>1.8</v>
      </c>
      <c r="K883" s="3" t="s">
        <v>1599</v>
      </c>
      <c r="L883" s="3" t="s">
        <v>1600</v>
      </c>
      <c r="M883" s="2">
        <v>10336</v>
      </c>
      <c r="N883" s="3" t="s">
        <v>1550</v>
      </c>
      <c r="O883" s="4">
        <v>54789</v>
      </c>
      <c r="P883" s="3" t="s">
        <v>1550</v>
      </c>
      <c r="Q883" s="4" t="s">
        <v>1550</v>
      </c>
      <c r="R883" s="3" t="s">
        <v>1551</v>
      </c>
    </row>
    <row r="884" spans="1:18" ht="25.5" hidden="1" x14ac:dyDescent="0.2">
      <c r="A884" s="2">
        <v>1172</v>
      </c>
      <c r="B884" s="3" t="s">
        <v>502</v>
      </c>
      <c r="C884" s="3" t="s">
        <v>1546</v>
      </c>
      <c r="D884" s="3" t="s">
        <v>1547</v>
      </c>
      <c r="E884" s="3" t="s">
        <v>1548</v>
      </c>
      <c r="F884" s="3" t="s">
        <v>1549</v>
      </c>
      <c r="G884" s="2" t="s">
        <v>1550</v>
      </c>
      <c r="H884" s="3" t="s">
        <v>1551</v>
      </c>
      <c r="I884" s="2">
        <v>2</v>
      </c>
      <c r="J884" s="2">
        <v>1.8</v>
      </c>
      <c r="K884" s="3" t="s">
        <v>1599</v>
      </c>
      <c r="L884" s="3" t="s">
        <v>1600</v>
      </c>
      <c r="M884" s="2">
        <v>10336</v>
      </c>
      <c r="N884" s="3" t="s">
        <v>1550</v>
      </c>
      <c r="O884" s="4">
        <v>54789</v>
      </c>
      <c r="P884" s="3" t="s">
        <v>1550</v>
      </c>
      <c r="Q884" s="4" t="s">
        <v>1550</v>
      </c>
      <c r="R884" s="3" t="s">
        <v>1551</v>
      </c>
    </row>
    <row r="885" spans="1:18" ht="25.5" hidden="1" x14ac:dyDescent="0.2">
      <c r="A885" s="2">
        <v>1172</v>
      </c>
      <c r="B885" s="3" t="s">
        <v>502</v>
      </c>
      <c r="C885" s="3" t="s">
        <v>1546</v>
      </c>
      <c r="D885" s="3" t="s">
        <v>1547</v>
      </c>
      <c r="E885" s="3" t="s">
        <v>1548</v>
      </c>
      <c r="F885" s="3" t="s">
        <v>1549</v>
      </c>
      <c r="G885" s="2" t="s">
        <v>1550</v>
      </c>
      <c r="H885" s="3" t="s">
        <v>1551</v>
      </c>
      <c r="I885" s="2">
        <v>2</v>
      </c>
      <c r="J885" s="2">
        <v>1.8</v>
      </c>
      <c r="K885" s="3" t="s">
        <v>1599</v>
      </c>
      <c r="L885" s="3" t="s">
        <v>1600</v>
      </c>
      <c r="M885" s="2">
        <v>10336</v>
      </c>
      <c r="N885" s="3" t="s">
        <v>1550</v>
      </c>
      <c r="O885" s="4">
        <v>54789</v>
      </c>
      <c r="P885" s="3" t="s">
        <v>1550</v>
      </c>
      <c r="Q885" s="4" t="s">
        <v>1550</v>
      </c>
      <c r="R885" s="3" t="s">
        <v>1551</v>
      </c>
    </row>
    <row r="886" spans="1:18" ht="25.5" hidden="1" x14ac:dyDescent="0.2">
      <c r="A886" s="2">
        <v>1175</v>
      </c>
      <c r="B886" s="3" t="s">
        <v>503</v>
      </c>
      <c r="C886" s="3" t="s">
        <v>1546</v>
      </c>
      <c r="D886" s="3" t="s">
        <v>1559</v>
      </c>
      <c r="E886" s="3" t="s">
        <v>172</v>
      </c>
      <c r="F886" s="3" t="s">
        <v>1549</v>
      </c>
      <c r="G886" s="2" t="s">
        <v>1550</v>
      </c>
      <c r="H886" s="3" t="s">
        <v>1551</v>
      </c>
      <c r="I886" s="2">
        <v>207</v>
      </c>
      <c r="J886" s="2">
        <v>207</v>
      </c>
      <c r="K886" s="3" t="s">
        <v>1581</v>
      </c>
      <c r="L886" s="3" t="s">
        <v>1582</v>
      </c>
      <c r="M886" s="2">
        <v>9771</v>
      </c>
      <c r="N886" s="3" t="s">
        <v>1550</v>
      </c>
      <c r="O886" s="4">
        <v>54789</v>
      </c>
      <c r="P886" s="3" t="s">
        <v>1550</v>
      </c>
      <c r="Q886" s="4">
        <v>24077</v>
      </c>
      <c r="R886" s="3" t="s">
        <v>1551</v>
      </c>
    </row>
    <row r="887" spans="1:18" ht="25.5" hidden="1" x14ac:dyDescent="0.2">
      <c r="A887" s="2">
        <v>1175</v>
      </c>
      <c r="B887" s="3" t="s">
        <v>503</v>
      </c>
      <c r="C887" s="3" t="s">
        <v>1546</v>
      </c>
      <c r="D887" s="3" t="s">
        <v>1559</v>
      </c>
      <c r="E887" s="3" t="s">
        <v>172</v>
      </c>
      <c r="F887" s="3" t="s">
        <v>1549</v>
      </c>
      <c r="G887" s="2" t="s">
        <v>1550</v>
      </c>
      <c r="H887" s="3" t="s">
        <v>1551</v>
      </c>
      <c r="I887" s="2">
        <v>52</v>
      </c>
      <c r="J887" s="2">
        <v>52</v>
      </c>
      <c r="K887" s="3" t="s">
        <v>1599</v>
      </c>
      <c r="L887" s="3" t="s">
        <v>1600</v>
      </c>
      <c r="M887" s="2">
        <v>12080</v>
      </c>
      <c r="N887" s="3" t="s">
        <v>1550</v>
      </c>
      <c r="O887" s="4">
        <v>54789</v>
      </c>
      <c r="P887" s="3" t="s">
        <v>1550</v>
      </c>
      <c r="Q887" s="4">
        <v>27820</v>
      </c>
      <c r="R887" s="3" t="s">
        <v>1551</v>
      </c>
    </row>
    <row r="888" spans="1:18" ht="25.5" hidden="1" x14ac:dyDescent="0.2">
      <c r="A888" s="2">
        <v>1175</v>
      </c>
      <c r="B888" s="3" t="s">
        <v>503</v>
      </c>
      <c r="C888" s="3" t="s">
        <v>1546</v>
      </c>
      <c r="D888" s="3" t="s">
        <v>1559</v>
      </c>
      <c r="E888" s="3" t="s">
        <v>172</v>
      </c>
      <c r="F888" s="3" t="s">
        <v>1549</v>
      </c>
      <c r="G888" s="2" t="s">
        <v>1550</v>
      </c>
      <c r="H888" s="3" t="s">
        <v>1551</v>
      </c>
      <c r="I888" s="2">
        <v>52</v>
      </c>
      <c r="J888" s="2">
        <v>52</v>
      </c>
      <c r="K888" s="3" t="s">
        <v>1599</v>
      </c>
      <c r="L888" s="3" t="s">
        <v>1600</v>
      </c>
      <c r="M888" s="2">
        <v>12080</v>
      </c>
      <c r="N888" s="3" t="s">
        <v>1550</v>
      </c>
      <c r="O888" s="4">
        <v>54789</v>
      </c>
      <c r="P888" s="3" t="s">
        <v>1550</v>
      </c>
      <c r="Q888" s="4">
        <v>27851</v>
      </c>
      <c r="R888" s="3" t="s">
        <v>1551</v>
      </c>
    </row>
    <row r="889" spans="1:18" ht="25.5" hidden="1" x14ac:dyDescent="0.2">
      <c r="A889" s="2">
        <v>1175</v>
      </c>
      <c r="B889" s="3" t="s">
        <v>503</v>
      </c>
      <c r="C889" s="3" t="s">
        <v>1546</v>
      </c>
      <c r="D889" s="3" t="s">
        <v>1559</v>
      </c>
      <c r="E889" s="3" t="s">
        <v>172</v>
      </c>
      <c r="F889" s="3" t="s">
        <v>1549</v>
      </c>
      <c r="G889" s="2" t="s">
        <v>1550</v>
      </c>
      <c r="H889" s="3" t="s">
        <v>1551</v>
      </c>
      <c r="I889" s="2">
        <v>52</v>
      </c>
      <c r="J889" s="2">
        <v>52</v>
      </c>
      <c r="K889" s="3" t="s">
        <v>1599</v>
      </c>
      <c r="L889" s="3" t="s">
        <v>1600</v>
      </c>
      <c r="M889" s="2">
        <v>12080</v>
      </c>
      <c r="N889" s="3" t="s">
        <v>1550</v>
      </c>
      <c r="O889" s="4">
        <v>54789</v>
      </c>
      <c r="P889" s="3" t="s">
        <v>1550</v>
      </c>
      <c r="Q889" s="4">
        <v>27881</v>
      </c>
      <c r="R889" s="3" t="s">
        <v>1551</v>
      </c>
    </row>
    <row r="890" spans="1:18" ht="38.25" hidden="1" x14ac:dyDescent="0.2">
      <c r="A890" s="2">
        <v>1181</v>
      </c>
      <c r="B890" s="3" t="s">
        <v>504</v>
      </c>
      <c r="C890" s="3" t="s">
        <v>1546</v>
      </c>
      <c r="D890" s="3" t="s">
        <v>1555</v>
      </c>
      <c r="E890" s="3" t="s">
        <v>76</v>
      </c>
      <c r="F890" s="3" t="s">
        <v>1557</v>
      </c>
      <c r="G890" s="2" t="s">
        <v>1550</v>
      </c>
      <c r="H890" s="3" t="s">
        <v>1551</v>
      </c>
      <c r="I890" s="2">
        <v>3.2</v>
      </c>
      <c r="J890" s="2">
        <v>3.2</v>
      </c>
      <c r="K890" s="3" t="s">
        <v>1552</v>
      </c>
      <c r="L890" s="3" t="s">
        <v>1553</v>
      </c>
      <c r="M890" s="2">
        <v>0</v>
      </c>
      <c r="N890" s="3" t="s">
        <v>1550</v>
      </c>
      <c r="O890" s="4">
        <v>54789</v>
      </c>
      <c r="P890" s="3" t="s">
        <v>1550</v>
      </c>
      <c r="Q890" s="4">
        <v>32143</v>
      </c>
      <c r="R890" s="3" t="s">
        <v>1551</v>
      </c>
    </row>
    <row r="891" spans="1:18" ht="25.5" hidden="1" x14ac:dyDescent="0.2">
      <c r="A891" s="2">
        <v>1182</v>
      </c>
      <c r="B891" s="3" t="s">
        <v>505</v>
      </c>
      <c r="C891" s="3" t="s">
        <v>1546</v>
      </c>
      <c r="D891" s="3" t="s">
        <v>1547</v>
      </c>
      <c r="E891" s="3" t="s">
        <v>1548</v>
      </c>
      <c r="F891" s="3" t="s">
        <v>1549</v>
      </c>
      <c r="G891" s="2" t="s">
        <v>1550</v>
      </c>
      <c r="H891" s="3" t="s">
        <v>1551</v>
      </c>
      <c r="I891" s="2">
        <v>137.32</v>
      </c>
      <c r="J891" s="2">
        <v>137.32</v>
      </c>
      <c r="K891" s="3" t="s">
        <v>1552</v>
      </c>
      <c r="L891" s="3" t="s">
        <v>319</v>
      </c>
      <c r="M891" s="2">
        <v>0</v>
      </c>
      <c r="N891" s="3" t="s">
        <v>1550</v>
      </c>
      <c r="O891" s="4">
        <v>54789</v>
      </c>
      <c r="P891" s="3" t="s">
        <v>1550</v>
      </c>
      <c r="Q891" s="4" t="s">
        <v>1550</v>
      </c>
      <c r="R891" s="3" t="s">
        <v>1551</v>
      </c>
    </row>
    <row r="892" spans="1:18" ht="25.5" hidden="1" x14ac:dyDescent="0.2">
      <c r="A892" s="2">
        <v>1182</v>
      </c>
      <c r="B892" s="3" t="s">
        <v>505</v>
      </c>
      <c r="C892" s="3" t="s">
        <v>1546</v>
      </c>
      <c r="D892" s="3" t="s">
        <v>1547</v>
      </c>
      <c r="E892" s="3" t="s">
        <v>1548</v>
      </c>
      <c r="F892" s="3" t="s">
        <v>1549</v>
      </c>
      <c r="G892" s="2" t="s">
        <v>1550</v>
      </c>
      <c r="H892" s="3" t="s">
        <v>1551</v>
      </c>
      <c r="I892" s="2">
        <v>117</v>
      </c>
      <c r="J892" s="2">
        <v>117</v>
      </c>
      <c r="K892" s="3" t="s">
        <v>1581</v>
      </c>
      <c r="L892" s="3" t="s">
        <v>1582</v>
      </c>
      <c r="M892" s="2">
        <v>10901</v>
      </c>
      <c r="N892" s="3" t="s">
        <v>1550</v>
      </c>
      <c r="O892" s="4">
        <v>54789</v>
      </c>
      <c r="P892" s="3" t="s">
        <v>1550</v>
      </c>
      <c r="Q892" s="4" t="s">
        <v>1550</v>
      </c>
      <c r="R892" s="3" t="s">
        <v>1551</v>
      </c>
    </row>
    <row r="893" spans="1:18" ht="38.25" hidden="1" x14ac:dyDescent="0.2">
      <c r="A893" s="2">
        <v>1190</v>
      </c>
      <c r="B893" s="3" t="s">
        <v>506</v>
      </c>
      <c r="C893" s="3" t="s">
        <v>1546</v>
      </c>
      <c r="D893" s="3" t="s">
        <v>1589</v>
      </c>
      <c r="E893" s="3" t="s">
        <v>1657</v>
      </c>
      <c r="F893" s="3" t="s">
        <v>1658</v>
      </c>
      <c r="G893" s="2" t="s">
        <v>1550</v>
      </c>
      <c r="H893" s="3" t="s">
        <v>1551</v>
      </c>
      <c r="I893" s="2">
        <v>4.3600000000000003</v>
      </c>
      <c r="J893" s="2">
        <v>4.3600000000000003</v>
      </c>
      <c r="K893" s="3" t="s">
        <v>1552</v>
      </c>
      <c r="L893" s="3" t="s">
        <v>1553</v>
      </c>
      <c r="M893" s="2">
        <v>0</v>
      </c>
      <c r="N893" s="3" t="s">
        <v>1550</v>
      </c>
      <c r="O893" s="4">
        <v>54789</v>
      </c>
      <c r="P893" s="3" t="s">
        <v>1550</v>
      </c>
      <c r="Q893" s="4">
        <v>32143</v>
      </c>
      <c r="R893" s="3" t="s">
        <v>1551</v>
      </c>
    </row>
    <row r="894" spans="1:18" ht="25.5" hidden="1" x14ac:dyDescent="0.2">
      <c r="A894" s="2">
        <v>1191</v>
      </c>
      <c r="B894" s="3" t="s">
        <v>507</v>
      </c>
      <c r="C894" s="3" t="s">
        <v>1546</v>
      </c>
      <c r="D894" s="3" t="s">
        <v>1555</v>
      </c>
      <c r="E894" s="3" t="s">
        <v>1548</v>
      </c>
      <c r="F894" s="3" t="s">
        <v>1557</v>
      </c>
      <c r="G894" s="2" t="s">
        <v>1550</v>
      </c>
      <c r="H894" s="3" t="s">
        <v>1551</v>
      </c>
      <c r="I894" s="2">
        <v>2.5</v>
      </c>
      <c r="J894" s="2">
        <v>2.5</v>
      </c>
      <c r="K894" s="3" t="s">
        <v>1581</v>
      </c>
      <c r="L894" s="3" t="s">
        <v>1582</v>
      </c>
      <c r="M894" s="2">
        <v>10000</v>
      </c>
      <c r="N894" s="3" t="s">
        <v>1550</v>
      </c>
      <c r="O894" s="4">
        <v>54789</v>
      </c>
      <c r="P894" s="3" t="s">
        <v>1550</v>
      </c>
      <c r="Q894" s="4">
        <v>29342</v>
      </c>
      <c r="R894" s="3" t="s">
        <v>1551</v>
      </c>
    </row>
    <row r="895" spans="1:18" ht="25.5" hidden="1" x14ac:dyDescent="0.2">
      <c r="A895" s="2">
        <v>1191</v>
      </c>
      <c r="B895" s="3" t="s">
        <v>507</v>
      </c>
      <c r="C895" s="3" t="s">
        <v>1546</v>
      </c>
      <c r="D895" s="3" t="s">
        <v>1555</v>
      </c>
      <c r="E895" s="3" t="s">
        <v>1548</v>
      </c>
      <c r="F895" s="3" t="s">
        <v>1557</v>
      </c>
      <c r="G895" s="2" t="s">
        <v>1550</v>
      </c>
      <c r="H895" s="3" t="s">
        <v>1551</v>
      </c>
      <c r="I895" s="2">
        <v>7.5</v>
      </c>
      <c r="J895" s="2">
        <v>7.5</v>
      </c>
      <c r="K895" s="3" t="s">
        <v>1577</v>
      </c>
      <c r="L895" s="3" t="s">
        <v>1578</v>
      </c>
      <c r="M895" s="2">
        <v>14500</v>
      </c>
      <c r="N895" s="3" t="s">
        <v>1550</v>
      </c>
      <c r="O895" s="4">
        <v>54789</v>
      </c>
      <c r="P895" s="3" t="s">
        <v>1550</v>
      </c>
      <c r="Q895" s="4">
        <v>18323</v>
      </c>
      <c r="R895" s="3" t="s">
        <v>1551</v>
      </c>
    </row>
    <row r="896" spans="1:18" ht="25.5" hidden="1" x14ac:dyDescent="0.2">
      <c r="A896" s="2">
        <v>1191</v>
      </c>
      <c r="B896" s="3" t="s">
        <v>507</v>
      </c>
      <c r="C896" s="3" t="s">
        <v>1546</v>
      </c>
      <c r="D896" s="3" t="s">
        <v>1555</v>
      </c>
      <c r="E896" s="3" t="s">
        <v>1548</v>
      </c>
      <c r="F896" s="3" t="s">
        <v>1557</v>
      </c>
      <c r="G896" s="2" t="s">
        <v>1550</v>
      </c>
      <c r="H896" s="3" t="s">
        <v>1551</v>
      </c>
      <c r="I896" s="2">
        <v>2.5</v>
      </c>
      <c r="J896" s="2">
        <v>2.5</v>
      </c>
      <c r="K896" s="3" t="s">
        <v>1581</v>
      </c>
      <c r="L896" s="3" t="s">
        <v>1582</v>
      </c>
      <c r="M896" s="2">
        <v>10000</v>
      </c>
      <c r="N896" s="3" t="s">
        <v>1550</v>
      </c>
      <c r="O896" s="4">
        <v>54789</v>
      </c>
      <c r="P896" s="3" t="s">
        <v>1550</v>
      </c>
      <c r="Q896" s="4">
        <v>29342</v>
      </c>
      <c r="R896" s="3" t="s">
        <v>1551</v>
      </c>
    </row>
    <row r="897" spans="1:18" ht="25.5" hidden="1" x14ac:dyDescent="0.2">
      <c r="A897" s="2">
        <v>1191</v>
      </c>
      <c r="B897" s="3" t="s">
        <v>507</v>
      </c>
      <c r="C897" s="3" t="s">
        <v>1546</v>
      </c>
      <c r="D897" s="3" t="s">
        <v>1555</v>
      </c>
      <c r="E897" s="3" t="s">
        <v>1548</v>
      </c>
      <c r="F897" s="3" t="s">
        <v>1557</v>
      </c>
      <c r="G897" s="2" t="s">
        <v>1550</v>
      </c>
      <c r="H897" s="3" t="s">
        <v>1551</v>
      </c>
      <c r="I897" s="2">
        <v>2.5</v>
      </c>
      <c r="J897" s="2">
        <v>2.5</v>
      </c>
      <c r="K897" s="3" t="s">
        <v>1581</v>
      </c>
      <c r="L897" s="3" t="s">
        <v>1582</v>
      </c>
      <c r="M897" s="2">
        <v>10000</v>
      </c>
      <c r="N897" s="3" t="s">
        <v>1550</v>
      </c>
      <c r="O897" s="4">
        <v>54789</v>
      </c>
      <c r="P897" s="3" t="s">
        <v>1550</v>
      </c>
      <c r="Q897" s="4">
        <v>29342</v>
      </c>
      <c r="R897" s="3" t="s">
        <v>1551</v>
      </c>
    </row>
    <row r="898" spans="1:18" ht="25.5" hidden="1" x14ac:dyDescent="0.2">
      <c r="A898" s="2">
        <v>1191</v>
      </c>
      <c r="B898" s="3" t="s">
        <v>507</v>
      </c>
      <c r="C898" s="3" t="s">
        <v>1546</v>
      </c>
      <c r="D898" s="3" t="s">
        <v>1555</v>
      </c>
      <c r="E898" s="3" t="s">
        <v>1548</v>
      </c>
      <c r="F898" s="3" t="s">
        <v>1557</v>
      </c>
      <c r="G898" s="2" t="s">
        <v>1550</v>
      </c>
      <c r="H898" s="3" t="s">
        <v>1551</v>
      </c>
      <c r="I898" s="2">
        <v>2.5</v>
      </c>
      <c r="J898" s="2">
        <v>2.5</v>
      </c>
      <c r="K898" s="3" t="s">
        <v>1581</v>
      </c>
      <c r="L898" s="3" t="s">
        <v>1582</v>
      </c>
      <c r="M898" s="2">
        <v>10000</v>
      </c>
      <c r="N898" s="3" t="s">
        <v>1550</v>
      </c>
      <c r="O898" s="4">
        <v>54789</v>
      </c>
      <c r="P898" s="3" t="s">
        <v>1550</v>
      </c>
      <c r="Q898" s="4">
        <v>29342</v>
      </c>
      <c r="R898" s="3" t="s">
        <v>1551</v>
      </c>
    </row>
    <row r="899" spans="1:18" ht="25.5" hidden="1" x14ac:dyDescent="0.2">
      <c r="A899" s="2">
        <v>1192</v>
      </c>
      <c r="B899" s="3" t="s">
        <v>1806</v>
      </c>
      <c r="C899" s="3" t="s">
        <v>1546</v>
      </c>
      <c r="D899" s="3" t="s">
        <v>1566</v>
      </c>
      <c r="E899" s="3" t="s">
        <v>1806</v>
      </c>
      <c r="F899" s="3" t="s">
        <v>1567</v>
      </c>
      <c r="G899" s="2" t="s">
        <v>1550</v>
      </c>
      <c r="H899" s="3" t="s">
        <v>1551</v>
      </c>
      <c r="I899" s="2">
        <v>2</v>
      </c>
      <c r="J899" s="2">
        <v>2</v>
      </c>
      <c r="K899" s="3" t="s">
        <v>1599</v>
      </c>
      <c r="L899" s="3" t="s">
        <v>1600</v>
      </c>
      <c r="M899" s="2">
        <v>10600</v>
      </c>
      <c r="N899" s="3" t="s">
        <v>1550</v>
      </c>
      <c r="O899" s="4">
        <v>54789</v>
      </c>
      <c r="P899" s="3" t="s">
        <v>1550</v>
      </c>
      <c r="Q899" s="4">
        <v>23408</v>
      </c>
      <c r="R899" s="3" t="s">
        <v>1551</v>
      </c>
    </row>
    <row r="900" spans="1:18" ht="25.5" hidden="1" x14ac:dyDescent="0.2">
      <c r="A900" s="2">
        <v>1192</v>
      </c>
      <c r="B900" s="3" t="s">
        <v>1806</v>
      </c>
      <c r="C900" s="3" t="s">
        <v>1546</v>
      </c>
      <c r="D900" s="3" t="s">
        <v>1566</v>
      </c>
      <c r="E900" s="3" t="s">
        <v>1806</v>
      </c>
      <c r="F900" s="3" t="s">
        <v>1567</v>
      </c>
      <c r="G900" s="2" t="s">
        <v>1550</v>
      </c>
      <c r="H900" s="3" t="s">
        <v>1551</v>
      </c>
      <c r="I900" s="2">
        <v>2</v>
      </c>
      <c r="J900" s="2">
        <v>2</v>
      </c>
      <c r="K900" s="3" t="s">
        <v>1599</v>
      </c>
      <c r="L900" s="3" t="s">
        <v>1600</v>
      </c>
      <c r="M900" s="2">
        <v>10600</v>
      </c>
      <c r="N900" s="3" t="s">
        <v>1550</v>
      </c>
      <c r="O900" s="4">
        <v>54789</v>
      </c>
      <c r="P900" s="3" t="s">
        <v>1550</v>
      </c>
      <c r="Q900" s="4">
        <v>23408</v>
      </c>
      <c r="R900" s="3" t="s">
        <v>1551</v>
      </c>
    </row>
    <row r="901" spans="1:18" ht="25.5" hidden="1" x14ac:dyDescent="0.2">
      <c r="A901" s="2">
        <v>1192</v>
      </c>
      <c r="B901" s="3" t="s">
        <v>1806</v>
      </c>
      <c r="C901" s="3" t="s">
        <v>1546</v>
      </c>
      <c r="D901" s="3" t="s">
        <v>1566</v>
      </c>
      <c r="E901" s="3" t="s">
        <v>1806</v>
      </c>
      <c r="F901" s="3" t="s">
        <v>1567</v>
      </c>
      <c r="G901" s="2" t="s">
        <v>1550</v>
      </c>
      <c r="H901" s="3" t="s">
        <v>1551</v>
      </c>
      <c r="I901" s="2">
        <v>2</v>
      </c>
      <c r="J901" s="2">
        <v>2</v>
      </c>
      <c r="K901" s="3" t="s">
        <v>1599</v>
      </c>
      <c r="L901" s="3" t="s">
        <v>1600</v>
      </c>
      <c r="M901" s="2">
        <v>10600</v>
      </c>
      <c r="N901" s="3" t="s">
        <v>1550</v>
      </c>
      <c r="O901" s="4">
        <v>54789</v>
      </c>
      <c r="P901" s="3" t="s">
        <v>1550</v>
      </c>
      <c r="Q901" s="4">
        <v>23408</v>
      </c>
      <c r="R901" s="3" t="s">
        <v>1551</v>
      </c>
    </row>
    <row r="902" spans="1:18" ht="25.5" hidden="1" x14ac:dyDescent="0.2">
      <c r="A902" s="2">
        <v>1192</v>
      </c>
      <c r="B902" s="3" t="s">
        <v>1806</v>
      </c>
      <c r="C902" s="3" t="s">
        <v>1546</v>
      </c>
      <c r="D902" s="3" t="s">
        <v>1566</v>
      </c>
      <c r="E902" s="3" t="s">
        <v>1806</v>
      </c>
      <c r="F902" s="3" t="s">
        <v>1567</v>
      </c>
      <c r="G902" s="2" t="s">
        <v>1550</v>
      </c>
      <c r="H902" s="3" t="s">
        <v>1551</v>
      </c>
      <c r="I902" s="2">
        <v>2</v>
      </c>
      <c r="J902" s="2">
        <v>2</v>
      </c>
      <c r="K902" s="3" t="s">
        <v>1599</v>
      </c>
      <c r="L902" s="3" t="s">
        <v>1600</v>
      </c>
      <c r="M902" s="2">
        <v>10600</v>
      </c>
      <c r="N902" s="3" t="s">
        <v>1550</v>
      </c>
      <c r="O902" s="4">
        <v>54789</v>
      </c>
      <c r="P902" s="3" t="s">
        <v>1550</v>
      </c>
      <c r="Q902" s="4">
        <v>23712</v>
      </c>
      <c r="R902" s="3" t="s">
        <v>1551</v>
      </c>
    </row>
    <row r="903" spans="1:18" ht="25.5" hidden="1" x14ac:dyDescent="0.2">
      <c r="A903" s="2">
        <v>1192</v>
      </c>
      <c r="B903" s="3" t="s">
        <v>1806</v>
      </c>
      <c r="C903" s="3" t="s">
        <v>1546</v>
      </c>
      <c r="D903" s="3" t="s">
        <v>1566</v>
      </c>
      <c r="E903" s="3" t="s">
        <v>1806</v>
      </c>
      <c r="F903" s="3" t="s">
        <v>1567</v>
      </c>
      <c r="G903" s="2" t="s">
        <v>1550</v>
      </c>
      <c r="H903" s="3" t="s">
        <v>1551</v>
      </c>
      <c r="I903" s="2">
        <v>2</v>
      </c>
      <c r="J903" s="2">
        <v>2</v>
      </c>
      <c r="K903" s="3" t="s">
        <v>1599</v>
      </c>
      <c r="L903" s="3" t="s">
        <v>1600</v>
      </c>
      <c r="M903" s="2">
        <v>10600</v>
      </c>
      <c r="N903" s="3" t="s">
        <v>1550</v>
      </c>
      <c r="O903" s="4">
        <v>54789</v>
      </c>
      <c r="P903" s="3" t="s">
        <v>1550</v>
      </c>
      <c r="Q903" s="4">
        <v>23408</v>
      </c>
      <c r="R903" s="3" t="s">
        <v>1551</v>
      </c>
    </row>
    <row r="904" spans="1:18" ht="25.5" hidden="1" x14ac:dyDescent="0.2">
      <c r="A904" s="2">
        <v>1192</v>
      </c>
      <c r="B904" s="3" t="s">
        <v>1806</v>
      </c>
      <c r="C904" s="3" t="s">
        <v>1546</v>
      </c>
      <c r="D904" s="3" t="s">
        <v>1566</v>
      </c>
      <c r="E904" s="3" t="s">
        <v>1806</v>
      </c>
      <c r="F904" s="3" t="s">
        <v>1567</v>
      </c>
      <c r="G904" s="2" t="s">
        <v>1550</v>
      </c>
      <c r="H904" s="3" t="s">
        <v>1551</v>
      </c>
      <c r="I904" s="2">
        <v>20</v>
      </c>
      <c r="J904" s="2">
        <v>20</v>
      </c>
      <c r="K904" s="3" t="s">
        <v>1581</v>
      </c>
      <c r="L904" s="3" t="s">
        <v>1582</v>
      </c>
      <c r="M904" s="2">
        <v>13700</v>
      </c>
      <c r="N904" s="3" t="s">
        <v>1550</v>
      </c>
      <c r="O904" s="4">
        <v>54789</v>
      </c>
      <c r="P904" s="3" t="s">
        <v>1550</v>
      </c>
      <c r="Q904" s="4">
        <v>17989</v>
      </c>
      <c r="R904" s="3" t="s">
        <v>1551</v>
      </c>
    </row>
    <row r="905" spans="1:18" ht="38.25" hidden="1" x14ac:dyDescent="0.2">
      <c r="A905" s="2">
        <v>1193</v>
      </c>
      <c r="B905" s="3" t="s">
        <v>508</v>
      </c>
      <c r="C905" s="3" t="s">
        <v>1546</v>
      </c>
      <c r="D905" s="3" t="s">
        <v>1559</v>
      </c>
      <c r="E905" s="3" t="s">
        <v>509</v>
      </c>
      <c r="F905" s="3" t="s">
        <v>1549</v>
      </c>
      <c r="G905" s="2" t="s">
        <v>1550</v>
      </c>
      <c r="H905" s="3" t="s">
        <v>1551</v>
      </c>
      <c r="I905" s="2">
        <v>54.2</v>
      </c>
      <c r="J905" s="2">
        <v>54.2</v>
      </c>
      <c r="K905" s="3" t="s">
        <v>1552</v>
      </c>
      <c r="L905" s="3" t="s">
        <v>1553</v>
      </c>
      <c r="M905" s="2">
        <v>0</v>
      </c>
      <c r="N905" s="3" t="s">
        <v>1550</v>
      </c>
      <c r="O905" s="4">
        <v>54789</v>
      </c>
      <c r="P905" s="3" t="s">
        <v>1550</v>
      </c>
      <c r="Q905" s="4" t="s">
        <v>1550</v>
      </c>
      <c r="R905" s="3" t="s">
        <v>1551</v>
      </c>
    </row>
    <row r="906" spans="1:18" ht="51" hidden="1" x14ac:dyDescent="0.2">
      <c r="A906" s="2">
        <v>1194</v>
      </c>
      <c r="B906" s="3" t="s">
        <v>510</v>
      </c>
      <c r="C906" s="3" t="s">
        <v>1546</v>
      </c>
      <c r="D906" s="3" t="s">
        <v>1559</v>
      </c>
      <c r="E906" s="3" t="s">
        <v>511</v>
      </c>
      <c r="F906" s="3" t="s">
        <v>1549</v>
      </c>
      <c r="G906" s="2" t="s">
        <v>1550</v>
      </c>
      <c r="H906" s="3" t="s">
        <v>1551</v>
      </c>
      <c r="I906" s="2">
        <v>51.1</v>
      </c>
      <c r="J906" s="2">
        <v>51.1</v>
      </c>
      <c r="K906" s="3" t="s">
        <v>1552</v>
      </c>
      <c r="L906" s="3" t="s">
        <v>1859</v>
      </c>
      <c r="M906" s="2">
        <v>0</v>
      </c>
      <c r="N906" s="3" t="s">
        <v>1550</v>
      </c>
      <c r="O906" s="4">
        <v>54789</v>
      </c>
      <c r="P906" s="3" t="s">
        <v>1550</v>
      </c>
      <c r="Q906" s="4" t="s">
        <v>1550</v>
      </c>
      <c r="R906" s="3" t="s">
        <v>1551</v>
      </c>
    </row>
    <row r="907" spans="1:18" ht="25.5" hidden="1" x14ac:dyDescent="0.2">
      <c r="A907" s="2">
        <v>1195</v>
      </c>
      <c r="B907" s="3" t="s">
        <v>512</v>
      </c>
      <c r="C907" s="3" t="s">
        <v>1546</v>
      </c>
      <c r="D907" s="3" t="s">
        <v>1547</v>
      </c>
      <c r="E907" s="3" t="s">
        <v>168</v>
      </c>
      <c r="F907" s="3" t="s">
        <v>1549</v>
      </c>
      <c r="G907" s="2" t="s">
        <v>1550</v>
      </c>
      <c r="H907" s="3" t="s">
        <v>1551</v>
      </c>
      <c r="I907" s="2">
        <v>20</v>
      </c>
      <c r="J907" s="2">
        <v>20</v>
      </c>
      <c r="K907" s="3" t="s">
        <v>1552</v>
      </c>
      <c r="L907" s="3" t="s">
        <v>1553</v>
      </c>
      <c r="M907" s="2">
        <v>0</v>
      </c>
      <c r="N907" s="3" t="s">
        <v>1550</v>
      </c>
      <c r="O907" s="4">
        <v>54789</v>
      </c>
      <c r="P907" s="3" t="s">
        <v>1550</v>
      </c>
      <c r="Q907" s="4" t="s">
        <v>1550</v>
      </c>
      <c r="R907" s="3" t="s">
        <v>1551</v>
      </c>
    </row>
    <row r="908" spans="1:18" ht="25.5" hidden="1" x14ac:dyDescent="0.2">
      <c r="A908" s="2">
        <v>1197</v>
      </c>
      <c r="B908" s="3" t="s">
        <v>513</v>
      </c>
      <c r="C908" s="3" t="s">
        <v>1546</v>
      </c>
      <c r="D908" s="3" t="s">
        <v>1547</v>
      </c>
      <c r="E908" s="3" t="s">
        <v>1548</v>
      </c>
      <c r="F908" s="3" t="s">
        <v>1549</v>
      </c>
      <c r="G908" s="2" t="s">
        <v>1550</v>
      </c>
      <c r="H908" s="3" t="s">
        <v>1551</v>
      </c>
      <c r="I908" s="2">
        <v>1</v>
      </c>
      <c r="J908" s="2">
        <v>1</v>
      </c>
      <c r="K908" s="3" t="s">
        <v>1552</v>
      </c>
      <c r="L908" s="3" t="s">
        <v>150</v>
      </c>
      <c r="M908" s="2">
        <v>0</v>
      </c>
      <c r="N908" s="3" t="s">
        <v>1550</v>
      </c>
      <c r="O908" s="4">
        <v>54789</v>
      </c>
      <c r="P908" s="3" t="s">
        <v>1550</v>
      </c>
      <c r="Q908" s="4" t="s">
        <v>1550</v>
      </c>
      <c r="R908" s="3" t="s">
        <v>1551</v>
      </c>
    </row>
    <row r="909" spans="1:18" ht="25.5" hidden="1" x14ac:dyDescent="0.2">
      <c r="A909" s="2">
        <v>1199</v>
      </c>
      <c r="B909" s="3" t="s">
        <v>514</v>
      </c>
      <c r="C909" s="3" t="s">
        <v>1546</v>
      </c>
      <c r="D909" s="3" t="s">
        <v>1559</v>
      </c>
      <c r="E909" s="3" t="s">
        <v>1548</v>
      </c>
      <c r="F909" s="3" t="s">
        <v>1549</v>
      </c>
      <c r="G909" s="2" t="s">
        <v>1550</v>
      </c>
      <c r="H909" s="3" t="s">
        <v>1551</v>
      </c>
      <c r="I909" s="2">
        <v>7</v>
      </c>
      <c r="J909" s="2">
        <v>7</v>
      </c>
      <c r="K909" s="3" t="s">
        <v>1581</v>
      </c>
      <c r="L909" s="3" t="s">
        <v>1625</v>
      </c>
      <c r="M909" s="2">
        <v>0</v>
      </c>
      <c r="N909" s="3" t="s">
        <v>1550</v>
      </c>
      <c r="O909" s="4">
        <v>54789</v>
      </c>
      <c r="P909" s="3" t="s">
        <v>1550</v>
      </c>
      <c r="Q909" s="4" t="s">
        <v>1550</v>
      </c>
      <c r="R909" s="3" t="s">
        <v>1551</v>
      </c>
    </row>
    <row r="910" spans="1:18" ht="25.5" hidden="1" x14ac:dyDescent="0.2">
      <c r="A910" s="2">
        <v>1203</v>
      </c>
      <c r="B910" s="3" t="s">
        <v>515</v>
      </c>
      <c r="C910" s="3" t="s">
        <v>1546</v>
      </c>
      <c r="D910" s="3" t="s">
        <v>1547</v>
      </c>
      <c r="E910" s="3" t="s">
        <v>1548</v>
      </c>
      <c r="F910" s="3" t="s">
        <v>1549</v>
      </c>
      <c r="G910" s="2" t="s">
        <v>1550</v>
      </c>
      <c r="H910" s="3" t="s">
        <v>1551</v>
      </c>
      <c r="I910" s="2">
        <v>4.5999999999999996</v>
      </c>
      <c r="J910" s="2">
        <v>4.5999999999999996</v>
      </c>
      <c r="K910" s="3" t="s">
        <v>1552</v>
      </c>
      <c r="L910" s="3" t="s">
        <v>150</v>
      </c>
      <c r="M910" s="2">
        <v>0</v>
      </c>
      <c r="N910" s="3" t="s">
        <v>1550</v>
      </c>
      <c r="O910" s="4">
        <v>54789</v>
      </c>
      <c r="P910" s="3" t="s">
        <v>1550</v>
      </c>
      <c r="Q910" s="4" t="s">
        <v>1550</v>
      </c>
      <c r="R910" s="3" t="s">
        <v>1551</v>
      </c>
    </row>
    <row r="911" spans="1:18" ht="25.5" hidden="1" x14ac:dyDescent="0.2">
      <c r="A911" s="2">
        <v>1204</v>
      </c>
      <c r="B911" s="3" t="s">
        <v>516</v>
      </c>
      <c r="C911" s="3" t="s">
        <v>1546</v>
      </c>
      <c r="D911" s="3" t="s">
        <v>1559</v>
      </c>
      <c r="E911" s="3" t="s">
        <v>1548</v>
      </c>
      <c r="F911" s="3" t="s">
        <v>1549</v>
      </c>
      <c r="G911" s="2" t="s">
        <v>1550</v>
      </c>
      <c r="H911" s="3" t="s">
        <v>1551</v>
      </c>
      <c r="I911" s="2">
        <v>100</v>
      </c>
      <c r="J911" s="2">
        <v>100</v>
      </c>
      <c r="K911" s="3" t="s">
        <v>1552</v>
      </c>
      <c r="L911" s="3" t="s">
        <v>319</v>
      </c>
      <c r="M911" s="2">
        <v>0</v>
      </c>
      <c r="N911" s="3" t="s">
        <v>1550</v>
      </c>
      <c r="O911" s="4">
        <v>54789</v>
      </c>
      <c r="P911" s="3" t="s">
        <v>1550</v>
      </c>
      <c r="Q911" s="4" t="s">
        <v>1550</v>
      </c>
      <c r="R911" s="3" t="s">
        <v>1551</v>
      </c>
    </row>
    <row r="912" spans="1:18" ht="25.5" hidden="1" x14ac:dyDescent="0.2">
      <c r="A912" s="2">
        <v>1204</v>
      </c>
      <c r="B912" s="3" t="s">
        <v>516</v>
      </c>
      <c r="C912" s="3" t="s">
        <v>1546</v>
      </c>
      <c r="D912" s="3" t="s">
        <v>1559</v>
      </c>
      <c r="E912" s="3" t="s">
        <v>1548</v>
      </c>
      <c r="F912" s="3" t="s">
        <v>1549</v>
      </c>
      <c r="G912" s="2" t="s">
        <v>1550</v>
      </c>
      <c r="H912" s="3" t="s">
        <v>1551</v>
      </c>
      <c r="I912" s="2">
        <v>60</v>
      </c>
      <c r="J912" s="2">
        <v>60</v>
      </c>
      <c r="K912" s="3" t="s">
        <v>1552</v>
      </c>
      <c r="L912" s="3" t="s">
        <v>319</v>
      </c>
      <c r="M912" s="2">
        <v>0</v>
      </c>
      <c r="N912" s="3" t="s">
        <v>1550</v>
      </c>
      <c r="O912" s="4">
        <v>54789</v>
      </c>
      <c r="P912" s="3" t="s">
        <v>1550</v>
      </c>
      <c r="Q912" s="4" t="s">
        <v>1550</v>
      </c>
      <c r="R912" s="3" t="s">
        <v>1551</v>
      </c>
    </row>
    <row r="913" spans="1:18" ht="25.5" hidden="1" x14ac:dyDescent="0.2">
      <c r="A913" s="2">
        <v>1205</v>
      </c>
      <c r="B913" s="3" t="s">
        <v>517</v>
      </c>
      <c r="C913" s="3" t="s">
        <v>1546</v>
      </c>
      <c r="D913" s="3" t="s">
        <v>1547</v>
      </c>
      <c r="E913" s="3" t="s">
        <v>1548</v>
      </c>
      <c r="F913" s="3" t="s">
        <v>1549</v>
      </c>
      <c r="G913" s="2" t="s">
        <v>1550</v>
      </c>
      <c r="H913" s="3" t="s">
        <v>1551</v>
      </c>
      <c r="I913" s="2">
        <v>469</v>
      </c>
      <c r="J913" s="2">
        <v>469</v>
      </c>
      <c r="K913" s="3" t="s">
        <v>1552</v>
      </c>
      <c r="L913" s="3" t="s">
        <v>1859</v>
      </c>
      <c r="M913" s="2">
        <v>0</v>
      </c>
      <c r="N913" s="3" t="s">
        <v>1550</v>
      </c>
      <c r="O913" s="4">
        <v>54789</v>
      </c>
      <c r="P913" s="3" t="s">
        <v>1550</v>
      </c>
      <c r="Q913" s="4" t="s">
        <v>1550</v>
      </c>
      <c r="R913" s="3" t="s">
        <v>1551</v>
      </c>
    </row>
    <row r="914" spans="1:18" ht="25.5" hidden="1" x14ac:dyDescent="0.2">
      <c r="A914" s="2">
        <v>1208</v>
      </c>
      <c r="B914" s="3" t="s">
        <v>518</v>
      </c>
      <c r="C914" s="3" t="s">
        <v>1546</v>
      </c>
      <c r="D914" s="3" t="s">
        <v>1547</v>
      </c>
      <c r="E914" s="3" t="s">
        <v>519</v>
      </c>
      <c r="F914" s="3" t="s">
        <v>1549</v>
      </c>
      <c r="G914" s="2" t="s">
        <v>1550</v>
      </c>
      <c r="H914" s="3" t="s">
        <v>1551</v>
      </c>
      <c r="I914" s="2">
        <v>20</v>
      </c>
      <c r="J914" s="2">
        <v>20</v>
      </c>
      <c r="K914" s="3" t="s">
        <v>1552</v>
      </c>
      <c r="L914" s="3" t="s">
        <v>1553</v>
      </c>
      <c r="M914" s="2">
        <v>0</v>
      </c>
      <c r="N914" s="3" t="s">
        <v>1550</v>
      </c>
      <c r="O914" s="4">
        <v>54789</v>
      </c>
      <c r="P914" s="3" t="s">
        <v>1550</v>
      </c>
      <c r="Q914" s="4" t="s">
        <v>1550</v>
      </c>
      <c r="R914" s="3" t="s">
        <v>1551</v>
      </c>
    </row>
    <row r="915" spans="1:18" ht="25.5" hidden="1" x14ac:dyDescent="0.2">
      <c r="A915" s="2">
        <v>1213</v>
      </c>
      <c r="B915" s="3" t="s">
        <v>520</v>
      </c>
      <c r="C915" s="3" t="s">
        <v>1546</v>
      </c>
      <c r="D915" s="3" t="s">
        <v>1555</v>
      </c>
      <c r="E915" s="3" t="s">
        <v>1548</v>
      </c>
      <c r="F915" s="3" t="s">
        <v>1616</v>
      </c>
      <c r="G915" s="2" t="s">
        <v>1550</v>
      </c>
      <c r="H915" s="3" t="s">
        <v>1551</v>
      </c>
      <c r="I915" s="2">
        <v>88</v>
      </c>
      <c r="J915" s="2">
        <v>68</v>
      </c>
      <c r="K915" s="3" t="s">
        <v>1581</v>
      </c>
      <c r="L915" s="3" t="s">
        <v>1582</v>
      </c>
      <c r="M915" s="2">
        <v>10350</v>
      </c>
      <c r="N915" s="3" t="s">
        <v>1550</v>
      </c>
      <c r="O915" s="4">
        <v>54789</v>
      </c>
      <c r="P915" s="3" t="s">
        <v>1550</v>
      </c>
      <c r="Q915" s="4">
        <v>34700</v>
      </c>
      <c r="R915" s="3" t="s">
        <v>1551</v>
      </c>
    </row>
    <row r="916" spans="1:18" ht="25.5" hidden="1" x14ac:dyDescent="0.2">
      <c r="A916" s="2">
        <v>1213</v>
      </c>
      <c r="B916" s="3" t="s">
        <v>520</v>
      </c>
      <c r="C916" s="3" t="s">
        <v>1546</v>
      </c>
      <c r="D916" s="3" t="s">
        <v>1555</v>
      </c>
      <c r="E916" s="3" t="s">
        <v>1548</v>
      </c>
      <c r="F916" s="3" t="s">
        <v>1616</v>
      </c>
      <c r="G916" s="2" t="s">
        <v>1550</v>
      </c>
      <c r="H916" s="3" t="s">
        <v>1551</v>
      </c>
      <c r="I916" s="2">
        <v>88</v>
      </c>
      <c r="J916" s="2">
        <v>68</v>
      </c>
      <c r="K916" s="3" t="s">
        <v>1581</v>
      </c>
      <c r="L916" s="3" t="s">
        <v>1582</v>
      </c>
      <c r="M916" s="2">
        <v>10350</v>
      </c>
      <c r="N916" s="3" t="s">
        <v>1550</v>
      </c>
      <c r="O916" s="4">
        <v>54789</v>
      </c>
      <c r="P916" s="3" t="s">
        <v>1550</v>
      </c>
      <c r="Q916" s="4">
        <v>34700</v>
      </c>
      <c r="R916" s="3" t="s">
        <v>1551</v>
      </c>
    </row>
    <row r="917" spans="1:18" ht="25.5" hidden="1" x14ac:dyDescent="0.2">
      <c r="A917" s="2">
        <v>1214</v>
      </c>
      <c r="B917" s="3" t="s">
        <v>521</v>
      </c>
      <c r="C917" s="3" t="s">
        <v>1546</v>
      </c>
      <c r="D917" s="3" t="s">
        <v>1589</v>
      </c>
      <c r="E917" s="3" t="s">
        <v>521</v>
      </c>
      <c r="F917" s="3" t="s">
        <v>1635</v>
      </c>
      <c r="G917" s="2" t="s">
        <v>1550</v>
      </c>
      <c r="H917" s="3" t="s">
        <v>1551</v>
      </c>
      <c r="I917" s="2">
        <v>1.8</v>
      </c>
      <c r="J917" s="2">
        <v>1.8</v>
      </c>
      <c r="K917" s="3" t="s">
        <v>1577</v>
      </c>
      <c r="L917" s="3" t="s">
        <v>1578</v>
      </c>
      <c r="M917" s="2">
        <v>19250</v>
      </c>
      <c r="N917" s="3" t="s">
        <v>1550</v>
      </c>
      <c r="O917" s="4">
        <v>54789</v>
      </c>
      <c r="P917" s="3" t="s">
        <v>1550</v>
      </c>
      <c r="Q917" s="4">
        <v>13516</v>
      </c>
      <c r="R917" s="3" t="s">
        <v>1551</v>
      </c>
    </row>
    <row r="918" spans="1:18" ht="25.5" hidden="1" x14ac:dyDescent="0.2">
      <c r="A918" s="2">
        <v>1214</v>
      </c>
      <c r="B918" s="3" t="s">
        <v>521</v>
      </c>
      <c r="C918" s="3" t="s">
        <v>1546</v>
      </c>
      <c r="D918" s="3" t="s">
        <v>1589</v>
      </c>
      <c r="E918" s="3" t="s">
        <v>521</v>
      </c>
      <c r="F918" s="3" t="s">
        <v>1635</v>
      </c>
      <c r="G918" s="2" t="s">
        <v>1550</v>
      </c>
      <c r="H918" s="3" t="s">
        <v>1551</v>
      </c>
      <c r="I918" s="2">
        <v>3.22</v>
      </c>
      <c r="J918" s="2">
        <v>3.22</v>
      </c>
      <c r="K918" s="3" t="s">
        <v>1577</v>
      </c>
      <c r="L918" s="3" t="s">
        <v>1578</v>
      </c>
      <c r="M918" s="2">
        <v>18100</v>
      </c>
      <c r="N918" s="3" t="s">
        <v>1550</v>
      </c>
      <c r="O918" s="4">
        <v>54789</v>
      </c>
      <c r="P918" s="3" t="s">
        <v>1550</v>
      </c>
      <c r="Q918" s="4">
        <v>18902</v>
      </c>
      <c r="R918" s="3" t="s">
        <v>1551</v>
      </c>
    </row>
    <row r="919" spans="1:18" ht="25.5" hidden="1" x14ac:dyDescent="0.2">
      <c r="A919" s="2">
        <v>1214</v>
      </c>
      <c r="B919" s="3" t="s">
        <v>521</v>
      </c>
      <c r="C919" s="3" t="s">
        <v>1546</v>
      </c>
      <c r="D919" s="3" t="s">
        <v>1589</v>
      </c>
      <c r="E919" s="3" t="s">
        <v>521</v>
      </c>
      <c r="F919" s="3" t="s">
        <v>1635</v>
      </c>
      <c r="G919" s="2" t="s">
        <v>1550</v>
      </c>
      <c r="H919" s="3" t="s">
        <v>1551</v>
      </c>
      <c r="I919" s="2">
        <v>8</v>
      </c>
      <c r="J919" s="2">
        <v>8</v>
      </c>
      <c r="K919" s="3" t="s">
        <v>1577</v>
      </c>
      <c r="L919" s="3" t="s">
        <v>1578</v>
      </c>
      <c r="M919" s="2">
        <v>14200</v>
      </c>
      <c r="N919" s="3" t="s">
        <v>1550</v>
      </c>
      <c r="O919" s="4">
        <v>54789</v>
      </c>
      <c r="P919" s="3" t="s">
        <v>1550</v>
      </c>
      <c r="Q919" s="4">
        <v>22341</v>
      </c>
      <c r="R919" s="3" t="s">
        <v>1551</v>
      </c>
    </row>
    <row r="920" spans="1:18" ht="25.5" hidden="1" x14ac:dyDescent="0.2">
      <c r="A920" s="2">
        <v>1215</v>
      </c>
      <c r="B920" s="3" t="s">
        <v>522</v>
      </c>
      <c r="C920" s="3" t="s">
        <v>1546</v>
      </c>
      <c r="D920" s="3" t="s">
        <v>1566</v>
      </c>
      <c r="E920" s="3" t="s">
        <v>523</v>
      </c>
      <c r="F920" s="3" t="s">
        <v>1567</v>
      </c>
      <c r="G920" s="2" t="s">
        <v>1550</v>
      </c>
      <c r="H920" s="3" t="s">
        <v>1551</v>
      </c>
      <c r="I920" s="2">
        <v>269</v>
      </c>
      <c r="J920" s="2">
        <v>269</v>
      </c>
      <c r="K920" s="3" t="s">
        <v>1577</v>
      </c>
      <c r="L920" s="3" t="s">
        <v>1639</v>
      </c>
      <c r="M920" s="2">
        <v>10480</v>
      </c>
      <c r="N920" s="3" t="s">
        <v>1550</v>
      </c>
      <c r="O920" s="4">
        <v>54789</v>
      </c>
      <c r="P920" s="3" t="s">
        <v>1550</v>
      </c>
      <c r="Q920" s="4">
        <v>30773</v>
      </c>
      <c r="R920" s="3" t="s">
        <v>1551</v>
      </c>
    </row>
    <row r="921" spans="1:18" ht="25.5" hidden="1" x14ac:dyDescent="0.2">
      <c r="A921" s="2">
        <v>1216</v>
      </c>
      <c r="B921" s="3" t="s">
        <v>524</v>
      </c>
      <c r="C921" s="3" t="s">
        <v>1546</v>
      </c>
      <c r="D921" s="3" t="s">
        <v>1555</v>
      </c>
      <c r="E921" s="3" t="s">
        <v>1548</v>
      </c>
      <c r="F921" s="3" t="s">
        <v>1629</v>
      </c>
      <c r="G921" s="2" t="s">
        <v>1550</v>
      </c>
      <c r="H921" s="3" t="s">
        <v>1551</v>
      </c>
      <c r="I921" s="2">
        <v>13</v>
      </c>
      <c r="J921" s="2">
        <v>13</v>
      </c>
      <c r="K921" s="3" t="s">
        <v>1552</v>
      </c>
      <c r="L921" s="3" t="s">
        <v>1553</v>
      </c>
      <c r="M921" s="2">
        <v>0</v>
      </c>
      <c r="N921" s="3" t="s">
        <v>1550</v>
      </c>
      <c r="O921" s="4">
        <v>54789</v>
      </c>
      <c r="P921" s="3" t="s">
        <v>1550</v>
      </c>
      <c r="Q921" s="4">
        <v>32143</v>
      </c>
      <c r="R921" s="3" t="s">
        <v>1551</v>
      </c>
    </row>
    <row r="922" spans="1:18" ht="38.25" hidden="1" x14ac:dyDescent="0.2">
      <c r="A922" s="2">
        <v>1217</v>
      </c>
      <c r="B922" s="3" t="s">
        <v>525</v>
      </c>
      <c r="C922" s="3" t="s">
        <v>1546</v>
      </c>
      <c r="D922" s="3" t="s">
        <v>1555</v>
      </c>
      <c r="E922" s="3" t="s">
        <v>526</v>
      </c>
      <c r="F922" s="3" t="s">
        <v>1629</v>
      </c>
      <c r="G922" s="2" t="s">
        <v>1550</v>
      </c>
      <c r="H922" s="3" t="s">
        <v>1551</v>
      </c>
      <c r="I922" s="2">
        <v>2.5</v>
      </c>
      <c r="J922" s="2">
        <v>2.5</v>
      </c>
      <c r="K922" s="3" t="s">
        <v>1552</v>
      </c>
      <c r="L922" s="3" t="s">
        <v>1553</v>
      </c>
      <c r="M922" s="2">
        <v>0</v>
      </c>
      <c r="N922" s="3" t="s">
        <v>1550</v>
      </c>
      <c r="O922" s="4">
        <v>54789</v>
      </c>
      <c r="P922" s="3" t="s">
        <v>1550</v>
      </c>
      <c r="Q922" s="4">
        <v>32143</v>
      </c>
      <c r="R922" s="3" t="s">
        <v>1551</v>
      </c>
    </row>
    <row r="923" spans="1:18" ht="38.25" hidden="1" x14ac:dyDescent="0.2">
      <c r="A923" s="2">
        <v>1219</v>
      </c>
      <c r="B923" s="3" t="s">
        <v>527</v>
      </c>
      <c r="C923" s="3" t="s">
        <v>1546</v>
      </c>
      <c r="D923" s="3" t="s">
        <v>1547</v>
      </c>
      <c r="E923" s="3" t="s">
        <v>7</v>
      </c>
      <c r="F923" s="3" t="s">
        <v>1549</v>
      </c>
      <c r="G923" s="2" t="s">
        <v>1550</v>
      </c>
      <c r="H923" s="3" t="s">
        <v>1551</v>
      </c>
      <c r="I923" s="2">
        <v>3.6</v>
      </c>
      <c r="J923" s="2">
        <v>3.6</v>
      </c>
      <c r="K923" s="3" t="s">
        <v>1552</v>
      </c>
      <c r="L923" s="3" t="s">
        <v>1553</v>
      </c>
      <c r="M923" s="2">
        <v>0</v>
      </c>
      <c r="N923" s="3" t="s">
        <v>1550</v>
      </c>
      <c r="O923" s="4">
        <v>54789</v>
      </c>
      <c r="P923" s="3" t="s">
        <v>1550</v>
      </c>
      <c r="Q923" s="4" t="s">
        <v>1550</v>
      </c>
      <c r="R923" s="3" t="s">
        <v>1551</v>
      </c>
    </row>
    <row r="924" spans="1:18" ht="25.5" hidden="1" x14ac:dyDescent="0.2">
      <c r="A924" s="2">
        <v>1220</v>
      </c>
      <c r="B924" s="3" t="s">
        <v>528</v>
      </c>
      <c r="C924" s="3" t="s">
        <v>1546</v>
      </c>
      <c r="D924" s="3" t="s">
        <v>1547</v>
      </c>
      <c r="E924" s="3" t="s">
        <v>529</v>
      </c>
      <c r="F924" s="3" t="s">
        <v>1549</v>
      </c>
      <c r="G924" s="2" t="s">
        <v>1550</v>
      </c>
      <c r="H924" s="3" t="s">
        <v>1551</v>
      </c>
      <c r="I924" s="2">
        <v>18</v>
      </c>
      <c r="J924" s="2">
        <v>17</v>
      </c>
      <c r="K924" s="3" t="s">
        <v>1581</v>
      </c>
      <c r="L924" s="3" t="s">
        <v>1582</v>
      </c>
      <c r="M924" s="2">
        <v>13500</v>
      </c>
      <c r="N924" s="3" t="s">
        <v>1550</v>
      </c>
      <c r="O924" s="4">
        <v>54789</v>
      </c>
      <c r="P924" s="3" t="s">
        <v>1550</v>
      </c>
      <c r="Q924" s="4" t="s">
        <v>1550</v>
      </c>
      <c r="R924" s="3" t="s">
        <v>1551</v>
      </c>
    </row>
    <row r="925" spans="1:18" ht="25.5" hidden="1" x14ac:dyDescent="0.2">
      <c r="A925" s="2">
        <v>1220</v>
      </c>
      <c r="B925" s="3" t="s">
        <v>528</v>
      </c>
      <c r="C925" s="3" t="s">
        <v>1546</v>
      </c>
      <c r="D925" s="3" t="s">
        <v>1547</v>
      </c>
      <c r="E925" s="3" t="s">
        <v>529</v>
      </c>
      <c r="F925" s="3" t="s">
        <v>1549</v>
      </c>
      <c r="G925" s="2" t="s">
        <v>1550</v>
      </c>
      <c r="H925" s="3" t="s">
        <v>1551</v>
      </c>
      <c r="I925" s="2">
        <v>27.57</v>
      </c>
      <c r="J925" s="2">
        <v>25.5</v>
      </c>
      <c r="K925" s="3" t="s">
        <v>1581</v>
      </c>
      <c r="L925" s="3" t="s">
        <v>1582</v>
      </c>
      <c r="M925" s="2">
        <v>13500</v>
      </c>
      <c r="N925" s="3" t="s">
        <v>1550</v>
      </c>
      <c r="O925" s="4">
        <v>54789</v>
      </c>
      <c r="P925" s="3" t="s">
        <v>1550</v>
      </c>
      <c r="Q925" s="4" t="s">
        <v>1550</v>
      </c>
      <c r="R925" s="3" t="s">
        <v>1551</v>
      </c>
    </row>
    <row r="926" spans="1:18" ht="25.5" hidden="1" x14ac:dyDescent="0.2">
      <c r="A926" s="2">
        <v>1220</v>
      </c>
      <c r="B926" s="3" t="s">
        <v>528</v>
      </c>
      <c r="C926" s="3" t="s">
        <v>1546</v>
      </c>
      <c r="D926" s="3" t="s">
        <v>1547</v>
      </c>
      <c r="E926" s="3" t="s">
        <v>529</v>
      </c>
      <c r="F926" s="3" t="s">
        <v>1549</v>
      </c>
      <c r="G926" s="2" t="s">
        <v>1550</v>
      </c>
      <c r="H926" s="3" t="s">
        <v>1551</v>
      </c>
      <c r="I926" s="2">
        <v>27.57</v>
      </c>
      <c r="J926" s="2">
        <v>25.5</v>
      </c>
      <c r="K926" s="3" t="s">
        <v>1581</v>
      </c>
      <c r="L926" s="3" t="s">
        <v>1582</v>
      </c>
      <c r="M926" s="2">
        <v>13500</v>
      </c>
      <c r="N926" s="3" t="s">
        <v>1550</v>
      </c>
      <c r="O926" s="4">
        <v>54789</v>
      </c>
      <c r="P926" s="3" t="s">
        <v>1550</v>
      </c>
      <c r="Q926" s="4" t="s">
        <v>1550</v>
      </c>
      <c r="R926" s="3" t="s">
        <v>1551</v>
      </c>
    </row>
    <row r="927" spans="1:18" ht="25.5" hidden="1" x14ac:dyDescent="0.2">
      <c r="A927" s="2">
        <v>1220</v>
      </c>
      <c r="B927" s="3" t="s">
        <v>528</v>
      </c>
      <c r="C927" s="3" t="s">
        <v>1546</v>
      </c>
      <c r="D927" s="3" t="s">
        <v>1547</v>
      </c>
      <c r="E927" s="3" t="s">
        <v>529</v>
      </c>
      <c r="F927" s="3" t="s">
        <v>1549</v>
      </c>
      <c r="G927" s="2" t="s">
        <v>1550</v>
      </c>
      <c r="H927" s="3" t="s">
        <v>1551</v>
      </c>
      <c r="I927" s="2">
        <v>28</v>
      </c>
      <c r="J927" s="2">
        <v>28</v>
      </c>
      <c r="K927" s="3" t="s">
        <v>1581</v>
      </c>
      <c r="L927" s="3" t="s">
        <v>1582</v>
      </c>
      <c r="M927" s="2">
        <v>13500</v>
      </c>
      <c r="N927" s="3" t="s">
        <v>1550</v>
      </c>
      <c r="O927" s="4">
        <v>54789</v>
      </c>
      <c r="P927" s="3" t="s">
        <v>1550</v>
      </c>
      <c r="Q927" s="4" t="s">
        <v>1550</v>
      </c>
      <c r="R927" s="3" t="s">
        <v>1551</v>
      </c>
    </row>
    <row r="928" spans="1:18" ht="38.25" hidden="1" x14ac:dyDescent="0.2">
      <c r="A928" s="2">
        <v>1222</v>
      </c>
      <c r="B928" s="3" t="s">
        <v>530</v>
      </c>
      <c r="C928" s="3" t="s">
        <v>1546</v>
      </c>
      <c r="D928" s="3" t="s">
        <v>1566</v>
      </c>
      <c r="E928" s="3" t="s">
        <v>531</v>
      </c>
      <c r="F928" s="3" t="s">
        <v>1567</v>
      </c>
      <c r="G928" s="2" t="s">
        <v>1550</v>
      </c>
      <c r="H928" s="3" t="s">
        <v>1551</v>
      </c>
      <c r="I928" s="2">
        <v>1.4</v>
      </c>
      <c r="J928" s="2">
        <v>1.4</v>
      </c>
      <c r="K928" s="3" t="s">
        <v>1552</v>
      </c>
      <c r="L928" s="3" t="s">
        <v>1553</v>
      </c>
      <c r="M928" s="2">
        <v>0</v>
      </c>
      <c r="N928" s="3" t="s">
        <v>1550</v>
      </c>
      <c r="O928" s="4">
        <v>54789</v>
      </c>
      <c r="P928" s="3" t="s">
        <v>1550</v>
      </c>
      <c r="Q928" s="4">
        <v>32143</v>
      </c>
      <c r="R928" s="3" t="s">
        <v>1551</v>
      </c>
    </row>
    <row r="929" spans="1:18" ht="25.5" hidden="1" x14ac:dyDescent="0.2">
      <c r="A929" s="2">
        <v>1223</v>
      </c>
      <c r="B929" s="3" t="s">
        <v>532</v>
      </c>
      <c r="C929" s="3" t="s">
        <v>1546</v>
      </c>
      <c r="D929" s="3" t="s">
        <v>1559</v>
      </c>
      <c r="E929" s="3" t="s">
        <v>532</v>
      </c>
      <c r="F929" s="3" t="s">
        <v>1549</v>
      </c>
      <c r="G929" s="2" t="s">
        <v>1550</v>
      </c>
      <c r="H929" s="3" t="s">
        <v>1551</v>
      </c>
      <c r="I929" s="2">
        <v>175</v>
      </c>
      <c r="J929" s="2">
        <v>175</v>
      </c>
      <c r="K929" s="3" t="s">
        <v>1581</v>
      </c>
      <c r="L929" s="3" t="s">
        <v>1582</v>
      </c>
      <c r="M929" s="2">
        <v>10374</v>
      </c>
      <c r="N929" s="3" t="s">
        <v>1550</v>
      </c>
      <c r="O929" s="4">
        <v>54789</v>
      </c>
      <c r="P929" s="3" t="s">
        <v>1550</v>
      </c>
      <c r="Q929" s="4">
        <v>19998</v>
      </c>
      <c r="R929" s="3" t="s">
        <v>1551</v>
      </c>
    </row>
    <row r="930" spans="1:18" ht="25.5" hidden="1" x14ac:dyDescent="0.2">
      <c r="A930" s="2">
        <v>1223</v>
      </c>
      <c r="B930" s="3" t="s">
        <v>532</v>
      </c>
      <c r="C930" s="3" t="s">
        <v>1546</v>
      </c>
      <c r="D930" s="3" t="s">
        <v>1559</v>
      </c>
      <c r="E930" s="3" t="s">
        <v>532</v>
      </c>
      <c r="F930" s="3" t="s">
        <v>1549</v>
      </c>
      <c r="G930" s="2" t="s">
        <v>1550</v>
      </c>
      <c r="H930" s="3" t="s">
        <v>1551</v>
      </c>
      <c r="I930" s="2">
        <v>175</v>
      </c>
      <c r="J930" s="2">
        <v>175</v>
      </c>
      <c r="K930" s="3" t="s">
        <v>1581</v>
      </c>
      <c r="L930" s="3" t="s">
        <v>1582</v>
      </c>
      <c r="M930" s="2">
        <v>10716</v>
      </c>
      <c r="N930" s="3" t="s">
        <v>1550</v>
      </c>
      <c r="O930" s="4">
        <v>54789</v>
      </c>
      <c r="P930" s="3" t="s">
        <v>1550</v>
      </c>
      <c r="Q930" s="4">
        <v>21002</v>
      </c>
      <c r="R930" s="3" t="s">
        <v>1551</v>
      </c>
    </row>
    <row r="931" spans="1:18" ht="25.5" hidden="1" x14ac:dyDescent="0.2">
      <c r="A931" s="2">
        <v>1223</v>
      </c>
      <c r="B931" s="3" t="s">
        <v>532</v>
      </c>
      <c r="C931" s="3" t="s">
        <v>1546</v>
      </c>
      <c r="D931" s="3" t="s">
        <v>1559</v>
      </c>
      <c r="E931" s="3" t="s">
        <v>532</v>
      </c>
      <c r="F931" s="3" t="s">
        <v>1549</v>
      </c>
      <c r="G931" s="2" t="s">
        <v>1550</v>
      </c>
      <c r="H931" s="3" t="s">
        <v>1551</v>
      </c>
      <c r="I931" s="2">
        <v>480</v>
      </c>
      <c r="J931" s="2">
        <v>480</v>
      </c>
      <c r="K931" s="3" t="s">
        <v>1581</v>
      </c>
      <c r="L931" s="3" t="s">
        <v>1582</v>
      </c>
      <c r="M931" s="2">
        <v>9559</v>
      </c>
      <c r="N931" s="3" t="s">
        <v>1550</v>
      </c>
      <c r="O931" s="4">
        <v>54789</v>
      </c>
      <c r="P931" s="3" t="s">
        <v>1550</v>
      </c>
      <c r="Q931" s="4">
        <v>24504</v>
      </c>
      <c r="R931" s="3" t="s">
        <v>1551</v>
      </c>
    </row>
    <row r="932" spans="1:18" ht="25.5" hidden="1" x14ac:dyDescent="0.2">
      <c r="A932" s="2">
        <v>1223</v>
      </c>
      <c r="B932" s="3" t="s">
        <v>532</v>
      </c>
      <c r="C932" s="3" t="s">
        <v>1546</v>
      </c>
      <c r="D932" s="3" t="s">
        <v>1559</v>
      </c>
      <c r="E932" s="3" t="s">
        <v>532</v>
      </c>
      <c r="F932" s="3" t="s">
        <v>1549</v>
      </c>
      <c r="G932" s="2" t="s">
        <v>1550</v>
      </c>
      <c r="H932" s="3" t="s">
        <v>1551</v>
      </c>
      <c r="I932" s="2">
        <v>480</v>
      </c>
      <c r="J932" s="2">
        <v>480</v>
      </c>
      <c r="K932" s="3" t="s">
        <v>1581</v>
      </c>
      <c r="L932" s="3" t="s">
        <v>1582</v>
      </c>
      <c r="M932" s="2">
        <v>9500</v>
      </c>
      <c r="N932" s="3" t="s">
        <v>1550</v>
      </c>
      <c r="O932" s="4">
        <v>54789</v>
      </c>
      <c r="P932" s="3" t="s">
        <v>1550</v>
      </c>
      <c r="Q932" s="4">
        <v>24654</v>
      </c>
      <c r="R932" s="3" t="s">
        <v>1551</v>
      </c>
    </row>
    <row r="933" spans="1:18" ht="25.5" hidden="1" x14ac:dyDescent="0.2">
      <c r="A933" s="2">
        <v>1226</v>
      </c>
      <c r="B933" s="3" t="s">
        <v>533</v>
      </c>
      <c r="C933" s="3" t="s">
        <v>1546</v>
      </c>
      <c r="D933" s="3" t="s">
        <v>1589</v>
      </c>
      <c r="E933" s="3" t="s">
        <v>534</v>
      </c>
      <c r="F933" s="3" t="s">
        <v>1635</v>
      </c>
      <c r="G933" s="2" t="s">
        <v>1550</v>
      </c>
      <c r="H933" s="3" t="s">
        <v>1551</v>
      </c>
      <c r="I933" s="2">
        <v>66</v>
      </c>
      <c r="J933" s="2">
        <v>66</v>
      </c>
      <c r="K933" s="3" t="s">
        <v>1581</v>
      </c>
      <c r="L933" s="3" t="s">
        <v>1582</v>
      </c>
      <c r="M933" s="2">
        <v>14690</v>
      </c>
      <c r="N933" s="3" t="s">
        <v>1550</v>
      </c>
      <c r="O933" s="4">
        <v>54789</v>
      </c>
      <c r="P933" s="3" t="s">
        <v>1550</v>
      </c>
      <c r="Q933" s="4">
        <v>22828</v>
      </c>
      <c r="R933" s="3" t="s">
        <v>1551</v>
      </c>
    </row>
    <row r="934" spans="1:18" ht="25.5" hidden="1" x14ac:dyDescent="0.2">
      <c r="A934" s="2">
        <v>1226</v>
      </c>
      <c r="B934" s="3" t="s">
        <v>533</v>
      </c>
      <c r="C934" s="3" t="s">
        <v>1546</v>
      </c>
      <c r="D934" s="3" t="s">
        <v>1589</v>
      </c>
      <c r="E934" s="3" t="s">
        <v>534</v>
      </c>
      <c r="F934" s="3" t="s">
        <v>1635</v>
      </c>
      <c r="G934" s="2" t="s">
        <v>1550</v>
      </c>
      <c r="H934" s="3" t="s">
        <v>1551</v>
      </c>
      <c r="I934" s="2">
        <v>44</v>
      </c>
      <c r="J934" s="2">
        <v>44</v>
      </c>
      <c r="K934" s="3" t="s">
        <v>1581</v>
      </c>
      <c r="L934" s="3" t="s">
        <v>1582</v>
      </c>
      <c r="M934" s="2">
        <v>10972</v>
      </c>
      <c r="N934" s="3" t="s">
        <v>1550</v>
      </c>
      <c r="O934" s="4">
        <v>54789</v>
      </c>
      <c r="P934" s="3" t="s">
        <v>1550</v>
      </c>
      <c r="Q934" s="4">
        <v>21520</v>
      </c>
      <c r="R934" s="3" t="s">
        <v>1551</v>
      </c>
    </row>
    <row r="935" spans="1:18" ht="25.5" hidden="1" x14ac:dyDescent="0.2">
      <c r="A935" s="2">
        <v>1226</v>
      </c>
      <c r="B935" s="3" t="s">
        <v>533</v>
      </c>
      <c r="C935" s="3" t="s">
        <v>1546</v>
      </c>
      <c r="D935" s="3" t="s">
        <v>1589</v>
      </c>
      <c r="E935" s="3" t="s">
        <v>534</v>
      </c>
      <c r="F935" s="3" t="s">
        <v>1635</v>
      </c>
      <c r="G935" s="2" t="s">
        <v>1550</v>
      </c>
      <c r="H935" s="3" t="s">
        <v>1551</v>
      </c>
      <c r="I935" s="2">
        <v>44</v>
      </c>
      <c r="J935" s="2">
        <v>44</v>
      </c>
      <c r="K935" s="3" t="s">
        <v>1581</v>
      </c>
      <c r="L935" s="3" t="s">
        <v>1582</v>
      </c>
      <c r="M935" s="2">
        <v>11143</v>
      </c>
      <c r="N935" s="3" t="s">
        <v>1550</v>
      </c>
      <c r="O935" s="4">
        <v>54789</v>
      </c>
      <c r="P935" s="3" t="s">
        <v>1550</v>
      </c>
      <c r="Q935" s="4">
        <v>22129</v>
      </c>
      <c r="R935" s="3" t="s">
        <v>1551</v>
      </c>
    </row>
    <row r="936" spans="1:18" ht="25.5" hidden="1" x14ac:dyDescent="0.2">
      <c r="A936" s="2">
        <v>1227</v>
      </c>
      <c r="B936" s="3" t="s">
        <v>535</v>
      </c>
      <c r="C936" s="3" t="s">
        <v>1546</v>
      </c>
      <c r="D936" s="3" t="s">
        <v>1555</v>
      </c>
      <c r="E936" s="3" t="s">
        <v>1548</v>
      </c>
      <c r="F936" s="3" t="s">
        <v>1666</v>
      </c>
      <c r="G936" s="2" t="s">
        <v>1550</v>
      </c>
      <c r="H936" s="3" t="s">
        <v>1551</v>
      </c>
      <c r="I936" s="2">
        <v>2</v>
      </c>
      <c r="J936" s="2">
        <v>1.8</v>
      </c>
      <c r="K936" s="3" t="s">
        <v>1599</v>
      </c>
      <c r="L936" s="3" t="s">
        <v>1600</v>
      </c>
      <c r="M936" s="2">
        <v>10215</v>
      </c>
      <c r="N936" s="3" t="s">
        <v>1550</v>
      </c>
      <c r="O936" s="4">
        <v>54789</v>
      </c>
      <c r="P936" s="3" t="s">
        <v>1550</v>
      </c>
      <c r="Q936" s="4">
        <v>21916</v>
      </c>
      <c r="R936" s="3" t="s">
        <v>1551</v>
      </c>
    </row>
    <row r="937" spans="1:18" ht="25.5" hidden="1" x14ac:dyDescent="0.2">
      <c r="A937" s="2">
        <v>1227</v>
      </c>
      <c r="B937" s="3" t="s">
        <v>535</v>
      </c>
      <c r="C937" s="3" t="s">
        <v>1546</v>
      </c>
      <c r="D937" s="3" t="s">
        <v>1555</v>
      </c>
      <c r="E937" s="3" t="s">
        <v>1548</v>
      </c>
      <c r="F937" s="3" t="s">
        <v>1666</v>
      </c>
      <c r="G937" s="2" t="s">
        <v>1550</v>
      </c>
      <c r="H937" s="3" t="s">
        <v>1551</v>
      </c>
      <c r="I937" s="2">
        <v>2</v>
      </c>
      <c r="J937" s="2">
        <v>1.8</v>
      </c>
      <c r="K937" s="3" t="s">
        <v>1599</v>
      </c>
      <c r="L937" s="3" t="s">
        <v>1600</v>
      </c>
      <c r="M937" s="2">
        <v>10215</v>
      </c>
      <c r="N937" s="3" t="s">
        <v>1550</v>
      </c>
      <c r="O937" s="4">
        <v>54789</v>
      </c>
      <c r="P937" s="3" t="s">
        <v>1550</v>
      </c>
      <c r="Q937" s="4">
        <v>21916</v>
      </c>
      <c r="R937" s="3" t="s">
        <v>1551</v>
      </c>
    </row>
    <row r="938" spans="1:18" ht="25.5" hidden="1" x14ac:dyDescent="0.2">
      <c r="A938" s="2">
        <v>1227</v>
      </c>
      <c r="B938" s="3" t="s">
        <v>535</v>
      </c>
      <c r="C938" s="3" t="s">
        <v>1546</v>
      </c>
      <c r="D938" s="3" t="s">
        <v>1555</v>
      </c>
      <c r="E938" s="3" t="s">
        <v>1548</v>
      </c>
      <c r="F938" s="3" t="s">
        <v>1666</v>
      </c>
      <c r="G938" s="2" t="s">
        <v>1550</v>
      </c>
      <c r="H938" s="3" t="s">
        <v>1551</v>
      </c>
      <c r="I938" s="2">
        <v>2</v>
      </c>
      <c r="J938" s="2">
        <v>1.8</v>
      </c>
      <c r="K938" s="3" t="s">
        <v>1599</v>
      </c>
      <c r="L938" s="3" t="s">
        <v>1600</v>
      </c>
      <c r="M938" s="2">
        <v>10215</v>
      </c>
      <c r="N938" s="3" t="s">
        <v>1550</v>
      </c>
      <c r="O938" s="4">
        <v>54789</v>
      </c>
      <c r="P938" s="3" t="s">
        <v>1550</v>
      </c>
      <c r="Q938" s="4">
        <v>21916</v>
      </c>
      <c r="R938" s="3" t="s">
        <v>1551</v>
      </c>
    </row>
    <row r="939" spans="1:18" ht="25.5" hidden="1" x14ac:dyDescent="0.2">
      <c r="A939" s="2">
        <v>1229</v>
      </c>
      <c r="B939" s="3" t="s">
        <v>536</v>
      </c>
      <c r="C939" s="3" t="s">
        <v>1546</v>
      </c>
      <c r="D939" s="3" t="s">
        <v>1555</v>
      </c>
      <c r="E939" s="3" t="s">
        <v>1548</v>
      </c>
      <c r="F939" s="3" t="s">
        <v>1557</v>
      </c>
      <c r="G939" s="2" t="s">
        <v>1550</v>
      </c>
      <c r="H939" s="3" t="s">
        <v>1551</v>
      </c>
      <c r="I939" s="2">
        <v>0.75</v>
      </c>
      <c r="J939" s="2">
        <v>0.75</v>
      </c>
      <c r="K939" s="3" t="s">
        <v>1581</v>
      </c>
      <c r="L939" s="3" t="s">
        <v>1582</v>
      </c>
      <c r="M939" s="2">
        <v>0</v>
      </c>
      <c r="N939" s="3" t="s">
        <v>1550</v>
      </c>
      <c r="O939" s="4">
        <v>54789</v>
      </c>
      <c r="P939" s="3" t="s">
        <v>1550</v>
      </c>
      <c r="Q939" s="4">
        <v>36130</v>
      </c>
      <c r="R939" s="3" t="s">
        <v>1551</v>
      </c>
    </row>
    <row r="940" spans="1:18" ht="25.5" hidden="1" x14ac:dyDescent="0.2">
      <c r="A940" s="2">
        <v>1234</v>
      </c>
      <c r="B940" s="3" t="s">
        <v>537</v>
      </c>
      <c r="C940" s="3" t="s">
        <v>1546</v>
      </c>
      <c r="D940" s="3" t="s">
        <v>1547</v>
      </c>
      <c r="E940" s="3" t="s">
        <v>1548</v>
      </c>
      <c r="F940" s="3" t="s">
        <v>1549</v>
      </c>
      <c r="G940" s="2" t="s">
        <v>1550</v>
      </c>
      <c r="H940" s="3" t="s">
        <v>1551</v>
      </c>
      <c r="I940" s="2">
        <v>5</v>
      </c>
      <c r="J940" s="2">
        <v>5</v>
      </c>
      <c r="K940" s="3" t="s">
        <v>1552</v>
      </c>
      <c r="L940" s="3" t="s">
        <v>63</v>
      </c>
      <c r="M940" s="2">
        <v>0</v>
      </c>
      <c r="N940" s="3" t="s">
        <v>1550</v>
      </c>
      <c r="O940" s="4">
        <v>54789</v>
      </c>
      <c r="P940" s="3" t="s">
        <v>1550</v>
      </c>
      <c r="Q940" s="4" t="s">
        <v>1550</v>
      </c>
      <c r="R940" s="3" t="s">
        <v>1551</v>
      </c>
    </row>
    <row r="941" spans="1:18" ht="51" hidden="1" x14ac:dyDescent="0.2">
      <c r="A941" s="2">
        <v>1235</v>
      </c>
      <c r="B941" s="3" t="s">
        <v>538</v>
      </c>
      <c r="C941" s="3" t="s">
        <v>1546</v>
      </c>
      <c r="D941" s="3" t="s">
        <v>1559</v>
      </c>
      <c r="E941" s="3" t="s">
        <v>1564</v>
      </c>
      <c r="F941" s="3" t="s">
        <v>1549</v>
      </c>
      <c r="G941" s="2" t="s">
        <v>1550</v>
      </c>
      <c r="H941" s="3" t="s">
        <v>1551</v>
      </c>
      <c r="I941" s="2">
        <v>2.69</v>
      </c>
      <c r="J941" s="2">
        <v>2.69</v>
      </c>
      <c r="K941" s="3" t="s">
        <v>1552</v>
      </c>
      <c r="L941" s="3" t="s">
        <v>63</v>
      </c>
      <c r="M941" s="2">
        <v>0</v>
      </c>
      <c r="N941" s="3" t="s">
        <v>1550</v>
      </c>
      <c r="O941" s="4">
        <v>54789</v>
      </c>
      <c r="P941" s="3" t="s">
        <v>1550</v>
      </c>
      <c r="Q941" s="4" t="s">
        <v>1550</v>
      </c>
      <c r="R941" s="3" t="s">
        <v>1551</v>
      </c>
    </row>
    <row r="942" spans="1:18" ht="25.5" hidden="1" x14ac:dyDescent="0.2">
      <c r="A942" s="2">
        <v>1236</v>
      </c>
      <c r="B942" s="3" t="s">
        <v>539</v>
      </c>
      <c r="C942" s="3" t="s">
        <v>1546</v>
      </c>
      <c r="D942" s="3" t="s">
        <v>1559</v>
      </c>
      <c r="E942" s="3" t="s">
        <v>1560</v>
      </c>
      <c r="F942" s="3" t="s">
        <v>1549</v>
      </c>
      <c r="G942" s="2" t="s">
        <v>1550</v>
      </c>
      <c r="H942" s="3" t="s">
        <v>1551</v>
      </c>
      <c r="I942" s="2">
        <v>1.92</v>
      </c>
      <c r="J942" s="2">
        <v>1.92</v>
      </c>
      <c r="K942" s="3" t="s">
        <v>1552</v>
      </c>
      <c r="L942" s="3" t="s">
        <v>1553</v>
      </c>
      <c r="M942" s="2">
        <v>0</v>
      </c>
      <c r="N942" s="3" t="s">
        <v>1550</v>
      </c>
      <c r="O942" s="4">
        <v>54789</v>
      </c>
      <c r="P942" s="3" t="s">
        <v>1550</v>
      </c>
      <c r="Q942" s="4" t="s">
        <v>1550</v>
      </c>
      <c r="R942" s="3" t="s">
        <v>1551</v>
      </c>
    </row>
    <row r="943" spans="1:18" ht="38.25" hidden="1" x14ac:dyDescent="0.2">
      <c r="A943" s="2">
        <v>1237</v>
      </c>
      <c r="B943" s="3" t="s">
        <v>540</v>
      </c>
      <c r="C943" s="3" t="s">
        <v>1546</v>
      </c>
      <c r="D943" s="3" t="s">
        <v>1547</v>
      </c>
      <c r="E943" s="3" t="s">
        <v>408</v>
      </c>
      <c r="F943" s="3" t="s">
        <v>1549</v>
      </c>
      <c r="G943" s="2" t="s">
        <v>1550</v>
      </c>
      <c r="H943" s="3" t="s">
        <v>1551</v>
      </c>
      <c r="I943" s="2">
        <v>125.28</v>
      </c>
      <c r="J943" s="2">
        <v>125.28</v>
      </c>
      <c r="K943" s="3" t="s">
        <v>1552</v>
      </c>
      <c r="L943" s="3" t="s">
        <v>1553</v>
      </c>
      <c r="M943" s="2">
        <v>0</v>
      </c>
      <c r="N943" s="3" t="s">
        <v>1550</v>
      </c>
      <c r="O943" s="4">
        <v>54789</v>
      </c>
      <c r="P943" s="3" t="s">
        <v>1550</v>
      </c>
      <c r="Q943" s="4" t="s">
        <v>1550</v>
      </c>
      <c r="R943" s="3" t="s">
        <v>1551</v>
      </c>
    </row>
    <row r="944" spans="1:18" ht="25.5" hidden="1" x14ac:dyDescent="0.2">
      <c r="A944" s="2">
        <v>1238</v>
      </c>
      <c r="B944" s="3" t="s">
        <v>541</v>
      </c>
      <c r="C944" s="3" t="s">
        <v>1546</v>
      </c>
      <c r="D944" s="3" t="s">
        <v>1559</v>
      </c>
      <c r="E944" s="3" t="s">
        <v>1750</v>
      </c>
      <c r="F944" s="3" t="s">
        <v>1549</v>
      </c>
      <c r="G944" s="2" t="s">
        <v>1550</v>
      </c>
      <c r="H944" s="3" t="s">
        <v>1551</v>
      </c>
      <c r="I944" s="2">
        <v>3.6</v>
      </c>
      <c r="J944" s="2">
        <v>3.6</v>
      </c>
      <c r="K944" s="3" t="s">
        <v>1552</v>
      </c>
      <c r="L944" s="3" t="s">
        <v>1553</v>
      </c>
      <c r="M944" s="2">
        <v>0</v>
      </c>
      <c r="N944" s="3" t="s">
        <v>1550</v>
      </c>
      <c r="O944" s="4">
        <v>54789</v>
      </c>
      <c r="P944" s="3" t="s">
        <v>1550</v>
      </c>
      <c r="Q944" s="4" t="s">
        <v>1550</v>
      </c>
      <c r="R944" s="3" t="s">
        <v>1551</v>
      </c>
    </row>
    <row r="945" spans="1:18" ht="25.5" hidden="1" x14ac:dyDescent="0.2">
      <c r="A945" s="2">
        <v>1240</v>
      </c>
      <c r="B945" s="3" t="s">
        <v>542</v>
      </c>
      <c r="C945" s="3" t="s">
        <v>1546</v>
      </c>
      <c r="D945" s="3" t="s">
        <v>1559</v>
      </c>
      <c r="E945" s="3" t="s">
        <v>543</v>
      </c>
      <c r="F945" s="3" t="s">
        <v>1549</v>
      </c>
      <c r="G945" s="2" t="s">
        <v>1550</v>
      </c>
      <c r="H945" s="3" t="s">
        <v>1551</v>
      </c>
      <c r="I945" s="2">
        <v>28</v>
      </c>
      <c r="J945" s="2">
        <v>28</v>
      </c>
      <c r="K945" s="3" t="s">
        <v>1552</v>
      </c>
      <c r="L945" s="3" t="s">
        <v>1553</v>
      </c>
      <c r="M945" s="2">
        <v>0</v>
      </c>
      <c r="N945" s="3" t="s">
        <v>1550</v>
      </c>
      <c r="O945" s="4">
        <v>54789</v>
      </c>
      <c r="P945" s="3" t="s">
        <v>1550</v>
      </c>
      <c r="Q945" s="4" t="s">
        <v>1550</v>
      </c>
      <c r="R945" s="3" t="s">
        <v>1551</v>
      </c>
    </row>
    <row r="946" spans="1:18" ht="25.5" hidden="1" x14ac:dyDescent="0.2">
      <c r="A946" s="2">
        <v>1242</v>
      </c>
      <c r="B946" s="3" t="s">
        <v>544</v>
      </c>
      <c r="C946" s="3" t="s">
        <v>1546</v>
      </c>
      <c r="D946" s="3" t="s">
        <v>1645</v>
      </c>
      <c r="E946" s="3" t="s">
        <v>1646</v>
      </c>
      <c r="F946" s="3" t="s">
        <v>1549</v>
      </c>
      <c r="G946" s="2" t="s">
        <v>1550</v>
      </c>
      <c r="H946" s="3" t="s">
        <v>1551</v>
      </c>
      <c r="I946" s="2">
        <v>38.299999999999997</v>
      </c>
      <c r="J946" s="2">
        <v>38.299999999999997</v>
      </c>
      <c r="K946" s="3" t="s">
        <v>1552</v>
      </c>
      <c r="L946" s="3" t="s">
        <v>545</v>
      </c>
      <c r="M946" s="2">
        <v>0</v>
      </c>
      <c r="N946" s="3" t="s">
        <v>1550</v>
      </c>
      <c r="O946" s="4">
        <v>54789</v>
      </c>
      <c r="P946" s="3" t="s">
        <v>1550</v>
      </c>
      <c r="Q946" s="4" t="s">
        <v>1550</v>
      </c>
      <c r="R946" s="3" t="s">
        <v>1551</v>
      </c>
    </row>
    <row r="947" spans="1:18" ht="25.5" hidden="1" x14ac:dyDescent="0.2">
      <c r="A947" s="2">
        <v>1243</v>
      </c>
      <c r="B947" s="3" t="s">
        <v>546</v>
      </c>
      <c r="C947" s="3" t="s">
        <v>1546</v>
      </c>
      <c r="D947" s="3" t="s">
        <v>1645</v>
      </c>
      <c r="E947" s="3" t="s">
        <v>1646</v>
      </c>
      <c r="F947" s="3" t="s">
        <v>1549</v>
      </c>
      <c r="G947" s="2" t="s">
        <v>1550</v>
      </c>
      <c r="H947" s="3" t="s">
        <v>1551</v>
      </c>
      <c r="I947" s="2">
        <v>38.299999999999997</v>
      </c>
      <c r="J947" s="2">
        <v>38.299999999999997</v>
      </c>
      <c r="K947" s="3" t="s">
        <v>1552</v>
      </c>
      <c r="L947" s="3" t="s">
        <v>1553</v>
      </c>
      <c r="M947" s="2">
        <v>0</v>
      </c>
      <c r="N947" s="3" t="s">
        <v>1550</v>
      </c>
      <c r="O947" s="4">
        <v>54789</v>
      </c>
      <c r="P947" s="3" t="s">
        <v>1550</v>
      </c>
      <c r="Q947" s="4" t="s">
        <v>1550</v>
      </c>
      <c r="R947" s="3" t="s">
        <v>1551</v>
      </c>
    </row>
    <row r="948" spans="1:18" ht="25.5" hidden="1" x14ac:dyDescent="0.2">
      <c r="A948" s="2">
        <v>1244</v>
      </c>
      <c r="B948" s="3" t="s">
        <v>547</v>
      </c>
      <c r="C948" s="3" t="s">
        <v>1546</v>
      </c>
      <c r="D948" s="3" t="s">
        <v>1547</v>
      </c>
      <c r="E948" s="3" t="s">
        <v>248</v>
      </c>
      <c r="F948" s="3" t="s">
        <v>1549</v>
      </c>
      <c r="G948" s="2" t="s">
        <v>1550</v>
      </c>
      <c r="H948" s="3" t="s">
        <v>1551</v>
      </c>
      <c r="I948" s="2">
        <v>27.96</v>
      </c>
      <c r="J948" s="2">
        <v>27.96</v>
      </c>
      <c r="K948" s="3" t="s">
        <v>1552</v>
      </c>
      <c r="L948" s="3" t="s">
        <v>1553</v>
      </c>
      <c r="M948" s="2">
        <v>0</v>
      </c>
      <c r="N948" s="3" t="s">
        <v>1550</v>
      </c>
      <c r="O948" s="4">
        <v>54789</v>
      </c>
      <c r="P948" s="3" t="s">
        <v>1550</v>
      </c>
      <c r="Q948" s="4" t="s">
        <v>1550</v>
      </c>
      <c r="R948" s="3" t="s">
        <v>1551</v>
      </c>
    </row>
    <row r="949" spans="1:18" ht="25.5" hidden="1" x14ac:dyDescent="0.2">
      <c r="A949" s="2">
        <v>1245</v>
      </c>
      <c r="B949" s="3" t="s">
        <v>548</v>
      </c>
      <c r="C949" s="3" t="s">
        <v>1546</v>
      </c>
      <c r="D949" s="3" t="s">
        <v>1589</v>
      </c>
      <c r="E949" s="3" t="s">
        <v>549</v>
      </c>
      <c r="F949" s="3" t="s">
        <v>1635</v>
      </c>
      <c r="G949" s="2" t="s">
        <v>1550</v>
      </c>
      <c r="H949" s="3" t="s">
        <v>1551</v>
      </c>
      <c r="I949" s="2">
        <v>150.9</v>
      </c>
      <c r="J949" s="2">
        <v>150.19999999999999</v>
      </c>
      <c r="K949" s="3" t="s">
        <v>1581</v>
      </c>
      <c r="L949" s="3" t="s">
        <v>1582</v>
      </c>
      <c r="M949" s="2">
        <v>9800</v>
      </c>
      <c r="N949" s="3" t="s">
        <v>1550</v>
      </c>
      <c r="O949" s="4">
        <v>54789</v>
      </c>
      <c r="P949" s="3" t="s">
        <v>1550</v>
      </c>
      <c r="Q949" s="4">
        <v>26481</v>
      </c>
      <c r="R949" s="3" t="s">
        <v>1551</v>
      </c>
    </row>
    <row r="950" spans="1:18" ht="25.5" hidden="1" x14ac:dyDescent="0.2">
      <c r="A950" s="2">
        <v>1245</v>
      </c>
      <c r="B950" s="3" t="s">
        <v>548</v>
      </c>
      <c r="C950" s="3" t="s">
        <v>1546</v>
      </c>
      <c r="D950" s="3" t="s">
        <v>1589</v>
      </c>
      <c r="E950" s="3" t="s">
        <v>549</v>
      </c>
      <c r="F950" s="3" t="s">
        <v>1635</v>
      </c>
      <c r="G950" s="2" t="s">
        <v>1550</v>
      </c>
      <c r="H950" s="3" t="s">
        <v>1551</v>
      </c>
      <c r="I950" s="2">
        <v>48.3</v>
      </c>
      <c r="J950" s="2">
        <v>48</v>
      </c>
      <c r="K950" s="3" t="s">
        <v>1581</v>
      </c>
      <c r="L950" s="3" t="s">
        <v>1582</v>
      </c>
      <c r="M950" s="2">
        <v>10500</v>
      </c>
      <c r="N950" s="3" t="s">
        <v>1550</v>
      </c>
      <c r="O950" s="4">
        <v>54789</v>
      </c>
      <c r="P950" s="3" t="s">
        <v>1550</v>
      </c>
      <c r="Q950" s="4">
        <v>21337</v>
      </c>
      <c r="R950" s="3" t="s">
        <v>1551</v>
      </c>
    </row>
    <row r="951" spans="1:18" ht="25.5" hidden="1" x14ac:dyDescent="0.2">
      <c r="A951" s="2">
        <v>1245</v>
      </c>
      <c r="B951" s="3" t="s">
        <v>548</v>
      </c>
      <c r="C951" s="3" t="s">
        <v>1546</v>
      </c>
      <c r="D951" s="3" t="s">
        <v>1589</v>
      </c>
      <c r="E951" s="3" t="s">
        <v>549</v>
      </c>
      <c r="F951" s="3" t="s">
        <v>1635</v>
      </c>
      <c r="G951" s="2" t="s">
        <v>1550</v>
      </c>
      <c r="H951" s="3" t="s">
        <v>1551</v>
      </c>
      <c r="I951" s="2">
        <v>48.4</v>
      </c>
      <c r="J951" s="2">
        <v>48</v>
      </c>
      <c r="K951" s="3" t="s">
        <v>1581</v>
      </c>
      <c r="L951" s="3" t="s">
        <v>1582</v>
      </c>
      <c r="M951" s="2">
        <v>11300</v>
      </c>
      <c r="N951" s="3" t="s">
        <v>1550</v>
      </c>
      <c r="O951" s="4">
        <v>54789</v>
      </c>
      <c r="P951" s="3" t="s">
        <v>1550</v>
      </c>
      <c r="Q951" s="4">
        <v>20972</v>
      </c>
      <c r="R951" s="3" t="s">
        <v>1551</v>
      </c>
    </row>
    <row r="952" spans="1:18" ht="25.5" hidden="1" x14ac:dyDescent="0.2">
      <c r="A952" s="2">
        <v>1247</v>
      </c>
      <c r="B952" s="3" t="s">
        <v>550</v>
      </c>
      <c r="C952" s="3" t="s">
        <v>1546</v>
      </c>
      <c r="D952" s="3" t="s">
        <v>1547</v>
      </c>
      <c r="E952" s="3" t="s">
        <v>551</v>
      </c>
      <c r="F952" s="3" t="s">
        <v>1549</v>
      </c>
      <c r="G952" s="2" t="s">
        <v>1550</v>
      </c>
      <c r="H952" s="3" t="s">
        <v>1551</v>
      </c>
      <c r="I952" s="2">
        <v>49.5</v>
      </c>
      <c r="J952" s="2">
        <v>49.5</v>
      </c>
      <c r="K952" s="3" t="s">
        <v>1552</v>
      </c>
      <c r="L952" s="3" t="s">
        <v>63</v>
      </c>
      <c r="M952" s="2">
        <v>0</v>
      </c>
      <c r="N952" s="3" t="s">
        <v>1550</v>
      </c>
      <c r="O952" s="4">
        <v>54789</v>
      </c>
      <c r="P952" s="3" t="s">
        <v>1550</v>
      </c>
      <c r="Q952" s="4" t="s">
        <v>1550</v>
      </c>
      <c r="R952" s="3" t="s">
        <v>1551</v>
      </c>
    </row>
    <row r="953" spans="1:18" ht="25.5" hidden="1" x14ac:dyDescent="0.2">
      <c r="A953" s="2">
        <v>1249</v>
      </c>
      <c r="B953" s="3" t="s">
        <v>552</v>
      </c>
      <c r="C953" s="3" t="s">
        <v>1546</v>
      </c>
      <c r="D953" s="3" t="s">
        <v>1555</v>
      </c>
      <c r="E953" s="3" t="s">
        <v>1548</v>
      </c>
      <c r="F953" s="3" t="s">
        <v>1629</v>
      </c>
      <c r="G953" s="2" t="s">
        <v>1550</v>
      </c>
      <c r="H953" s="3" t="s">
        <v>1551</v>
      </c>
      <c r="I953" s="2">
        <v>260</v>
      </c>
      <c r="J953" s="2">
        <v>260</v>
      </c>
      <c r="K953" s="3" t="s">
        <v>1581</v>
      </c>
      <c r="L953" s="3" t="s">
        <v>1582</v>
      </c>
      <c r="M953" s="2">
        <v>6889</v>
      </c>
      <c r="N953" s="3" t="s">
        <v>1550</v>
      </c>
      <c r="O953" s="4">
        <v>54789</v>
      </c>
      <c r="P953" s="3" t="s">
        <v>1550</v>
      </c>
      <c r="Q953" s="4">
        <v>35796</v>
      </c>
      <c r="R953" s="3" t="s">
        <v>1551</v>
      </c>
    </row>
    <row r="954" spans="1:18" ht="38.25" hidden="1" x14ac:dyDescent="0.2">
      <c r="A954" s="2">
        <v>1251</v>
      </c>
      <c r="B954" s="3" t="s">
        <v>553</v>
      </c>
      <c r="C954" s="3" t="s">
        <v>1546</v>
      </c>
      <c r="D954" s="3" t="s">
        <v>1559</v>
      </c>
      <c r="E954" s="3" t="s">
        <v>554</v>
      </c>
      <c r="F954" s="3" t="s">
        <v>1549</v>
      </c>
      <c r="G954" s="2" t="s">
        <v>1550</v>
      </c>
      <c r="H954" s="3" t="s">
        <v>1551</v>
      </c>
      <c r="I954" s="2">
        <v>6.62</v>
      </c>
      <c r="J954" s="2">
        <v>6.62</v>
      </c>
      <c r="K954" s="3" t="s">
        <v>1552</v>
      </c>
      <c r="L954" s="3" t="s">
        <v>1553</v>
      </c>
      <c r="M954" s="2">
        <v>0</v>
      </c>
      <c r="N954" s="3" t="s">
        <v>1550</v>
      </c>
      <c r="O954" s="4">
        <v>54789</v>
      </c>
      <c r="P954" s="3" t="s">
        <v>1550</v>
      </c>
      <c r="Q954" s="4" t="s">
        <v>1550</v>
      </c>
      <c r="R954" s="3" t="s">
        <v>1551</v>
      </c>
    </row>
    <row r="955" spans="1:18" ht="25.5" hidden="1" x14ac:dyDescent="0.2">
      <c r="A955" s="2">
        <v>1264</v>
      </c>
      <c r="B955" s="3" t="s">
        <v>555</v>
      </c>
      <c r="C955" s="3" t="s">
        <v>1546</v>
      </c>
      <c r="D955" s="3" t="s">
        <v>1559</v>
      </c>
      <c r="E955" s="3" t="s">
        <v>1548</v>
      </c>
      <c r="F955" s="3" t="s">
        <v>1549</v>
      </c>
      <c r="G955" s="2" t="s">
        <v>1550</v>
      </c>
      <c r="H955" s="3" t="s">
        <v>1551</v>
      </c>
      <c r="I955" s="2">
        <v>25</v>
      </c>
      <c r="J955" s="2">
        <v>25</v>
      </c>
      <c r="K955" s="3" t="s">
        <v>1581</v>
      </c>
      <c r="L955" s="3" t="s">
        <v>1582</v>
      </c>
      <c r="M955" s="2">
        <v>13400</v>
      </c>
      <c r="N955" s="3" t="s">
        <v>1550</v>
      </c>
      <c r="O955" s="4">
        <v>54789</v>
      </c>
      <c r="P955" s="3" t="s">
        <v>1550</v>
      </c>
      <c r="Q955" s="4" t="s">
        <v>1550</v>
      </c>
      <c r="R955" s="3" t="s">
        <v>1551</v>
      </c>
    </row>
    <row r="956" spans="1:18" ht="25.5" hidden="1" x14ac:dyDescent="0.2">
      <c r="A956" s="2">
        <v>1264</v>
      </c>
      <c r="B956" s="3" t="s">
        <v>555</v>
      </c>
      <c r="C956" s="3" t="s">
        <v>1546</v>
      </c>
      <c r="D956" s="3" t="s">
        <v>1559</v>
      </c>
      <c r="E956" s="3" t="s">
        <v>1548</v>
      </c>
      <c r="F956" s="3" t="s">
        <v>1549</v>
      </c>
      <c r="G956" s="2" t="s">
        <v>1550</v>
      </c>
      <c r="H956" s="3" t="s">
        <v>1551</v>
      </c>
      <c r="I956" s="2">
        <v>25</v>
      </c>
      <c r="J956" s="2">
        <v>25</v>
      </c>
      <c r="K956" s="3" t="s">
        <v>1599</v>
      </c>
      <c r="L956" s="3" t="s">
        <v>1600</v>
      </c>
      <c r="M956" s="2">
        <v>13400</v>
      </c>
      <c r="N956" s="3" t="s">
        <v>1550</v>
      </c>
      <c r="O956" s="4">
        <v>54789</v>
      </c>
      <c r="P956" s="3" t="s">
        <v>1550</v>
      </c>
      <c r="Q956" s="4" t="s">
        <v>1550</v>
      </c>
      <c r="R956" s="3" t="s">
        <v>1551</v>
      </c>
    </row>
    <row r="957" spans="1:18" ht="25.5" hidden="1" x14ac:dyDescent="0.2">
      <c r="A957" s="2">
        <v>1266</v>
      </c>
      <c r="B957" s="3" t="s">
        <v>556</v>
      </c>
      <c r="C957" s="3" t="s">
        <v>1546</v>
      </c>
      <c r="D957" s="3" t="s">
        <v>1566</v>
      </c>
      <c r="E957" s="3" t="s">
        <v>556</v>
      </c>
      <c r="F957" s="3" t="s">
        <v>1567</v>
      </c>
      <c r="G957" s="2" t="s">
        <v>1550</v>
      </c>
      <c r="H957" s="3" t="s">
        <v>1551</v>
      </c>
      <c r="I957" s="2">
        <v>2</v>
      </c>
      <c r="J957" s="2">
        <v>2</v>
      </c>
      <c r="K957" s="3" t="s">
        <v>1599</v>
      </c>
      <c r="L957" s="3" t="s">
        <v>1600</v>
      </c>
      <c r="M957" s="2">
        <v>10700</v>
      </c>
      <c r="N957" s="3" t="s">
        <v>1550</v>
      </c>
      <c r="O957" s="4">
        <v>54789</v>
      </c>
      <c r="P957" s="3" t="s">
        <v>1550</v>
      </c>
      <c r="Q957" s="4">
        <v>23529</v>
      </c>
      <c r="R957" s="3" t="s">
        <v>1551</v>
      </c>
    </row>
    <row r="958" spans="1:18" ht="25.5" hidden="1" x14ac:dyDescent="0.2">
      <c r="A958" s="2">
        <v>1266</v>
      </c>
      <c r="B958" s="3" t="s">
        <v>556</v>
      </c>
      <c r="C958" s="3" t="s">
        <v>1546</v>
      </c>
      <c r="D958" s="3" t="s">
        <v>1566</v>
      </c>
      <c r="E958" s="3" t="s">
        <v>556</v>
      </c>
      <c r="F958" s="3" t="s">
        <v>1567</v>
      </c>
      <c r="G958" s="2" t="s">
        <v>1550</v>
      </c>
      <c r="H958" s="3" t="s">
        <v>1551</v>
      </c>
      <c r="I958" s="2">
        <v>2</v>
      </c>
      <c r="J958" s="2">
        <v>2</v>
      </c>
      <c r="K958" s="3" t="s">
        <v>1599</v>
      </c>
      <c r="L958" s="3" t="s">
        <v>1600</v>
      </c>
      <c r="M958" s="2">
        <v>10700</v>
      </c>
      <c r="N958" s="3" t="s">
        <v>1550</v>
      </c>
      <c r="O958" s="4">
        <v>54789</v>
      </c>
      <c r="P958" s="3" t="s">
        <v>1550</v>
      </c>
      <c r="Q958" s="4">
        <v>23529</v>
      </c>
      <c r="R958" s="3" t="s">
        <v>1551</v>
      </c>
    </row>
    <row r="959" spans="1:18" ht="25.5" hidden="1" x14ac:dyDescent="0.2">
      <c r="A959" s="2">
        <v>1266</v>
      </c>
      <c r="B959" s="3" t="s">
        <v>556</v>
      </c>
      <c r="C959" s="3" t="s">
        <v>1546</v>
      </c>
      <c r="D959" s="3" t="s">
        <v>1566</v>
      </c>
      <c r="E959" s="3" t="s">
        <v>556</v>
      </c>
      <c r="F959" s="3" t="s">
        <v>1567</v>
      </c>
      <c r="G959" s="2" t="s">
        <v>1550</v>
      </c>
      <c r="H959" s="3" t="s">
        <v>1551</v>
      </c>
      <c r="I959" s="2">
        <v>2</v>
      </c>
      <c r="J959" s="2">
        <v>2</v>
      </c>
      <c r="K959" s="3" t="s">
        <v>1599</v>
      </c>
      <c r="L959" s="3" t="s">
        <v>1600</v>
      </c>
      <c r="M959" s="2">
        <v>10700</v>
      </c>
      <c r="N959" s="3" t="s">
        <v>1550</v>
      </c>
      <c r="O959" s="4">
        <v>54789</v>
      </c>
      <c r="P959" s="3" t="s">
        <v>1550</v>
      </c>
      <c r="Q959" s="4">
        <v>23529</v>
      </c>
      <c r="R959" s="3" t="s">
        <v>1551</v>
      </c>
    </row>
    <row r="960" spans="1:18" ht="25.5" hidden="1" x14ac:dyDescent="0.2">
      <c r="A960" s="2">
        <v>1266</v>
      </c>
      <c r="B960" s="3" t="s">
        <v>556</v>
      </c>
      <c r="C960" s="3" t="s">
        <v>1546</v>
      </c>
      <c r="D960" s="3" t="s">
        <v>1566</v>
      </c>
      <c r="E960" s="3" t="s">
        <v>556</v>
      </c>
      <c r="F960" s="3" t="s">
        <v>1567</v>
      </c>
      <c r="G960" s="2" t="s">
        <v>1550</v>
      </c>
      <c r="H960" s="3" t="s">
        <v>1551</v>
      </c>
      <c r="I960" s="2">
        <v>2</v>
      </c>
      <c r="J960" s="2">
        <v>2</v>
      </c>
      <c r="K960" s="3" t="s">
        <v>1599</v>
      </c>
      <c r="L960" s="3" t="s">
        <v>1600</v>
      </c>
      <c r="M960" s="2">
        <v>10700</v>
      </c>
      <c r="N960" s="3" t="s">
        <v>1550</v>
      </c>
      <c r="O960" s="4">
        <v>54789</v>
      </c>
      <c r="P960" s="3" t="s">
        <v>1550</v>
      </c>
      <c r="Q960" s="4">
        <v>23529</v>
      </c>
      <c r="R960" s="3" t="s">
        <v>1551</v>
      </c>
    </row>
    <row r="961" spans="1:18" ht="25.5" hidden="1" x14ac:dyDescent="0.2">
      <c r="A961" s="2">
        <v>1266</v>
      </c>
      <c r="B961" s="3" t="s">
        <v>556</v>
      </c>
      <c r="C961" s="3" t="s">
        <v>1546</v>
      </c>
      <c r="D961" s="3" t="s">
        <v>1566</v>
      </c>
      <c r="E961" s="3" t="s">
        <v>556</v>
      </c>
      <c r="F961" s="3" t="s">
        <v>1567</v>
      </c>
      <c r="G961" s="2" t="s">
        <v>1550</v>
      </c>
      <c r="H961" s="3" t="s">
        <v>1551</v>
      </c>
      <c r="I961" s="2">
        <v>2</v>
      </c>
      <c r="J961" s="2">
        <v>2</v>
      </c>
      <c r="K961" s="3" t="s">
        <v>1599</v>
      </c>
      <c r="L961" s="3" t="s">
        <v>1600</v>
      </c>
      <c r="M961" s="2">
        <v>10700</v>
      </c>
      <c r="N961" s="3" t="s">
        <v>1550</v>
      </c>
      <c r="O961" s="4">
        <v>54789</v>
      </c>
      <c r="P961" s="3" t="s">
        <v>1550</v>
      </c>
      <c r="Q961" s="4">
        <v>23529</v>
      </c>
      <c r="R961" s="3" t="s">
        <v>1551</v>
      </c>
    </row>
    <row r="962" spans="1:18" ht="25.5" hidden="1" x14ac:dyDescent="0.2">
      <c r="A962" s="2">
        <v>1269</v>
      </c>
      <c r="B962" s="3" t="s">
        <v>557</v>
      </c>
      <c r="C962" s="3" t="s">
        <v>1546</v>
      </c>
      <c r="D962" s="3" t="s">
        <v>1559</v>
      </c>
      <c r="E962" s="3" t="s">
        <v>558</v>
      </c>
      <c r="F962" s="3" t="s">
        <v>1549</v>
      </c>
      <c r="G962" s="2" t="s">
        <v>1550</v>
      </c>
      <c r="H962" s="3" t="s">
        <v>1551</v>
      </c>
      <c r="I962" s="2">
        <v>4</v>
      </c>
      <c r="J962" s="2">
        <v>4</v>
      </c>
      <c r="K962" s="3" t="s">
        <v>1552</v>
      </c>
      <c r="L962" s="3" t="s">
        <v>1553</v>
      </c>
      <c r="M962" s="2">
        <v>0</v>
      </c>
      <c r="N962" s="3" t="s">
        <v>1550</v>
      </c>
      <c r="O962" s="4">
        <v>54789</v>
      </c>
      <c r="P962" s="3" t="s">
        <v>1550</v>
      </c>
      <c r="Q962" s="4" t="s">
        <v>1550</v>
      </c>
      <c r="R962" s="3" t="s">
        <v>1551</v>
      </c>
    </row>
    <row r="963" spans="1:18" ht="38.25" hidden="1" x14ac:dyDescent="0.2">
      <c r="A963" s="2">
        <v>1270</v>
      </c>
      <c r="B963" s="3" t="s">
        <v>559</v>
      </c>
      <c r="C963" s="3" t="s">
        <v>1546</v>
      </c>
      <c r="D963" s="3" t="s">
        <v>1559</v>
      </c>
      <c r="E963" s="3" t="s">
        <v>454</v>
      </c>
      <c r="F963" s="3" t="s">
        <v>1549</v>
      </c>
      <c r="G963" s="2" t="s">
        <v>1550</v>
      </c>
      <c r="H963" s="3" t="s">
        <v>1551</v>
      </c>
      <c r="I963" s="2">
        <v>9</v>
      </c>
      <c r="J963" s="2">
        <v>9</v>
      </c>
      <c r="K963" s="3" t="s">
        <v>1552</v>
      </c>
      <c r="L963" s="3" t="s">
        <v>1553</v>
      </c>
      <c r="M963" s="2">
        <v>0</v>
      </c>
      <c r="N963" s="3" t="s">
        <v>1550</v>
      </c>
      <c r="O963" s="4">
        <v>54789</v>
      </c>
      <c r="P963" s="3" t="s">
        <v>1550</v>
      </c>
      <c r="Q963" s="4" t="s">
        <v>1550</v>
      </c>
      <c r="R963" s="3" t="s">
        <v>1551</v>
      </c>
    </row>
    <row r="964" spans="1:18" ht="25.5" hidden="1" x14ac:dyDescent="0.2">
      <c r="A964" s="2">
        <v>1272</v>
      </c>
      <c r="B964" s="3" t="s">
        <v>560</v>
      </c>
      <c r="C964" s="3" t="s">
        <v>1546</v>
      </c>
      <c r="D964" s="3" t="s">
        <v>1547</v>
      </c>
      <c r="E964" s="3" t="s">
        <v>1548</v>
      </c>
      <c r="F964" s="3" t="s">
        <v>1549</v>
      </c>
      <c r="G964" s="2" t="s">
        <v>1550</v>
      </c>
      <c r="H964" s="3" t="s">
        <v>1551</v>
      </c>
      <c r="I964" s="2">
        <v>13.5</v>
      </c>
      <c r="J964" s="2">
        <v>13.5</v>
      </c>
      <c r="K964" s="3" t="s">
        <v>1552</v>
      </c>
      <c r="L964" s="3" t="s">
        <v>1553</v>
      </c>
      <c r="M964" s="2">
        <v>0</v>
      </c>
      <c r="N964" s="3" t="s">
        <v>1550</v>
      </c>
      <c r="O964" s="4">
        <v>54789</v>
      </c>
      <c r="P964" s="3" t="s">
        <v>1550</v>
      </c>
      <c r="Q964" s="4" t="s">
        <v>1550</v>
      </c>
      <c r="R964" s="3" t="s">
        <v>1551</v>
      </c>
    </row>
    <row r="965" spans="1:18" ht="25.5" hidden="1" x14ac:dyDescent="0.2">
      <c r="A965" s="2">
        <v>1274</v>
      </c>
      <c r="B965" s="3" t="s">
        <v>561</v>
      </c>
      <c r="C965" s="3" t="s">
        <v>1546</v>
      </c>
      <c r="D965" s="3" t="s">
        <v>1555</v>
      </c>
      <c r="E965" s="3" t="s">
        <v>1548</v>
      </c>
      <c r="F965" s="3" t="s">
        <v>1629</v>
      </c>
      <c r="G965" s="2" t="s">
        <v>1550</v>
      </c>
      <c r="H965" s="3" t="s">
        <v>1551</v>
      </c>
      <c r="I965" s="2">
        <v>20</v>
      </c>
      <c r="J965" s="2">
        <v>20</v>
      </c>
      <c r="K965" s="3" t="s">
        <v>1552</v>
      </c>
      <c r="L965" s="3" t="s">
        <v>1553</v>
      </c>
      <c r="M965" s="2">
        <v>0</v>
      </c>
      <c r="N965" s="3" t="s">
        <v>1550</v>
      </c>
      <c r="O965" s="4">
        <v>54789</v>
      </c>
      <c r="P965" s="3" t="s">
        <v>1550</v>
      </c>
      <c r="Q965" s="4">
        <v>32143</v>
      </c>
      <c r="R965" s="3" t="s">
        <v>1551</v>
      </c>
    </row>
    <row r="966" spans="1:18" ht="38.25" hidden="1" x14ac:dyDescent="0.2">
      <c r="A966" s="2">
        <v>1275</v>
      </c>
      <c r="B966" s="3" t="s">
        <v>562</v>
      </c>
      <c r="C966" s="3" t="s">
        <v>1546</v>
      </c>
      <c r="D966" s="3" t="s">
        <v>1547</v>
      </c>
      <c r="E966" s="3" t="s">
        <v>1548</v>
      </c>
      <c r="F966" s="3" t="s">
        <v>1549</v>
      </c>
      <c r="G966" s="2" t="s">
        <v>1550</v>
      </c>
      <c r="H966" s="3" t="s">
        <v>1551</v>
      </c>
      <c r="I966" s="2">
        <v>28.26</v>
      </c>
      <c r="J966" s="2">
        <v>25.98</v>
      </c>
      <c r="K966" s="3" t="s">
        <v>1581</v>
      </c>
      <c r="L966" s="3" t="s">
        <v>1582</v>
      </c>
      <c r="M966" s="2">
        <v>15750</v>
      </c>
      <c r="N966" s="3" t="s">
        <v>1550</v>
      </c>
      <c r="O966" s="4">
        <v>54789</v>
      </c>
      <c r="P966" s="3" t="s">
        <v>1550</v>
      </c>
      <c r="Q966" s="4" t="s">
        <v>1550</v>
      </c>
      <c r="R966" s="3" t="s">
        <v>1551</v>
      </c>
    </row>
    <row r="967" spans="1:18" ht="38.25" hidden="1" x14ac:dyDescent="0.2">
      <c r="A967" s="2">
        <v>1275</v>
      </c>
      <c r="B967" s="3" t="s">
        <v>562</v>
      </c>
      <c r="C967" s="3" t="s">
        <v>1546</v>
      </c>
      <c r="D967" s="3" t="s">
        <v>1547</v>
      </c>
      <c r="E967" s="3" t="s">
        <v>1548</v>
      </c>
      <c r="F967" s="3" t="s">
        <v>1549</v>
      </c>
      <c r="G967" s="2" t="s">
        <v>1550</v>
      </c>
      <c r="H967" s="3" t="s">
        <v>1551</v>
      </c>
      <c r="I967" s="2">
        <v>27.68</v>
      </c>
      <c r="J967" s="2">
        <v>25.45</v>
      </c>
      <c r="K967" s="3" t="s">
        <v>1581</v>
      </c>
      <c r="L967" s="3" t="s">
        <v>1582</v>
      </c>
      <c r="M967" s="2">
        <v>15750</v>
      </c>
      <c r="N967" s="3" t="s">
        <v>1550</v>
      </c>
      <c r="O967" s="4">
        <v>54789</v>
      </c>
      <c r="P967" s="3" t="s">
        <v>1550</v>
      </c>
      <c r="Q967" s="4" t="s">
        <v>1550</v>
      </c>
      <c r="R967" s="3" t="s">
        <v>1551</v>
      </c>
    </row>
    <row r="968" spans="1:18" ht="38.25" hidden="1" x14ac:dyDescent="0.2">
      <c r="A968" s="2">
        <v>1279</v>
      </c>
      <c r="B968" s="3" t="s">
        <v>563</v>
      </c>
      <c r="C968" s="3" t="s">
        <v>1546</v>
      </c>
      <c r="D968" s="3" t="s">
        <v>1555</v>
      </c>
      <c r="E968" s="3" t="s">
        <v>564</v>
      </c>
      <c r="F968" s="3" t="s">
        <v>1616</v>
      </c>
      <c r="G968" s="2" t="s">
        <v>1550</v>
      </c>
      <c r="H968" s="3" t="s">
        <v>1551</v>
      </c>
      <c r="I968" s="2">
        <v>10</v>
      </c>
      <c r="J968" s="2">
        <v>10</v>
      </c>
      <c r="K968" s="3" t="s">
        <v>1552</v>
      </c>
      <c r="L968" s="3" t="s">
        <v>1553</v>
      </c>
      <c r="M968" s="2">
        <v>0</v>
      </c>
      <c r="N968" s="3" t="s">
        <v>1550</v>
      </c>
      <c r="O968" s="4">
        <v>54789</v>
      </c>
      <c r="P968" s="3" t="s">
        <v>1550</v>
      </c>
      <c r="Q968" s="4">
        <v>32143</v>
      </c>
      <c r="R968" s="3" t="s">
        <v>1551</v>
      </c>
    </row>
    <row r="969" spans="1:18" ht="25.5" hidden="1" x14ac:dyDescent="0.2">
      <c r="A969" s="2">
        <v>1285</v>
      </c>
      <c r="B969" s="3" t="s">
        <v>1697</v>
      </c>
      <c r="C969" s="3" t="s">
        <v>1546</v>
      </c>
      <c r="D969" s="3" t="s">
        <v>1547</v>
      </c>
      <c r="E969" s="3" t="s">
        <v>1548</v>
      </c>
      <c r="F969" s="3" t="s">
        <v>1549</v>
      </c>
      <c r="G969" s="2" t="s">
        <v>1550</v>
      </c>
      <c r="H969" s="3" t="s">
        <v>1551</v>
      </c>
      <c r="I969" s="2">
        <v>21.1</v>
      </c>
      <c r="J969" s="2">
        <v>21.1</v>
      </c>
      <c r="K969" s="3" t="s">
        <v>1552</v>
      </c>
      <c r="L969" s="3" t="s">
        <v>1553</v>
      </c>
      <c r="M969" s="2">
        <v>0</v>
      </c>
      <c r="N969" s="3" t="s">
        <v>1550</v>
      </c>
      <c r="O969" s="4">
        <v>54789</v>
      </c>
      <c r="P969" s="3" t="s">
        <v>1550</v>
      </c>
      <c r="Q969" s="4" t="s">
        <v>1550</v>
      </c>
      <c r="R969" s="3" t="s">
        <v>1551</v>
      </c>
    </row>
    <row r="970" spans="1:18" ht="25.5" hidden="1" x14ac:dyDescent="0.2">
      <c r="A970" s="2">
        <v>1287</v>
      </c>
      <c r="B970" s="3" t="s">
        <v>565</v>
      </c>
      <c r="C970" s="3" t="s">
        <v>1546</v>
      </c>
      <c r="D970" s="3" t="s">
        <v>1589</v>
      </c>
      <c r="E970" s="3" t="s">
        <v>187</v>
      </c>
      <c r="F970" s="3" t="s">
        <v>1591</v>
      </c>
      <c r="G970" s="2" t="s">
        <v>1550</v>
      </c>
      <c r="H970" s="3" t="s">
        <v>1551</v>
      </c>
      <c r="I970" s="2">
        <v>64</v>
      </c>
      <c r="J970" s="2">
        <v>47</v>
      </c>
      <c r="K970" s="3" t="s">
        <v>1581</v>
      </c>
      <c r="L970" s="3" t="s">
        <v>1582</v>
      </c>
      <c r="M970" s="2">
        <v>13718</v>
      </c>
      <c r="N970" s="3" t="s">
        <v>1550</v>
      </c>
      <c r="O970" s="4">
        <v>54789</v>
      </c>
      <c r="P970" s="3" t="s">
        <v>1550</v>
      </c>
      <c r="Q970" s="4">
        <v>26846</v>
      </c>
      <c r="R970" s="3" t="s">
        <v>1551</v>
      </c>
    </row>
    <row r="971" spans="1:18" ht="25.5" hidden="1" x14ac:dyDescent="0.2">
      <c r="A971" s="2">
        <v>1287</v>
      </c>
      <c r="B971" s="3" t="s">
        <v>565</v>
      </c>
      <c r="C971" s="3" t="s">
        <v>1546</v>
      </c>
      <c r="D971" s="3" t="s">
        <v>1589</v>
      </c>
      <c r="E971" s="3" t="s">
        <v>187</v>
      </c>
      <c r="F971" s="3" t="s">
        <v>1591</v>
      </c>
      <c r="G971" s="2" t="s">
        <v>1550</v>
      </c>
      <c r="H971" s="3" t="s">
        <v>1551</v>
      </c>
      <c r="I971" s="2">
        <v>99</v>
      </c>
      <c r="J971" s="2">
        <v>99</v>
      </c>
      <c r="K971" s="3" t="s">
        <v>1581</v>
      </c>
      <c r="L971" s="3" t="s">
        <v>1582</v>
      </c>
      <c r="M971" s="2">
        <v>11322</v>
      </c>
      <c r="N971" s="3" t="s">
        <v>1550</v>
      </c>
      <c r="O971" s="4">
        <v>54789</v>
      </c>
      <c r="P971" s="3" t="s">
        <v>1550</v>
      </c>
      <c r="Q971" s="4">
        <v>20241</v>
      </c>
      <c r="R971" s="3" t="s">
        <v>1551</v>
      </c>
    </row>
    <row r="972" spans="1:18" ht="25.5" hidden="1" x14ac:dyDescent="0.2">
      <c r="A972" s="2">
        <v>1287</v>
      </c>
      <c r="B972" s="3" t="s">
        <v>565</v>
      </c>
      <c r="C972" s="3" t="s">
        <v>1546</v>
      </c>
      <c r="D972" s="3" t="s">
        <v>1589</v>
      </c>
      <c r="E972" s="3" t="s">
        <v>187</v>
      </c>
      <c r="F972" s="3" t="s">
        <v>1591</v>
      </c>
      <c r="G972" s="2" t="s">
        <v>1550</v>
      </c>
      <c r="H972" s="3" t="s">
        <v>1551</v>
      </c>
      <c r="I972" s="2">
        <v>110</v>
      </c>
      <c r="J972" s="2">
        <v>110</v>
      </c>
      <c r="K972" s="3" t="s">
        <v>1581</v>
      </c>
      <c r="L972" s="3" t="s">
        <v>1582</v>
      </c>
      <c r="M972" s="2">
        <v>11195</v>
      </c>
      <c r="N972" s="3" t="s">
        <v>1550</v>
      </c>
      <c r="O972" s="4">
        <v>54789</v>
      </c>
      <c r="P972" s="3" t="s">
        <v>1550</v>
      </c>
      <c r="Q972" s="4">
        <v>19906</v>
      </c>
      <c r="R972" s="3" t="s">
        <v>1551</v>
      </c>
    </row>
    <row r="973" spans="1:18" ht="25.5" hidden="1" x14ac:dyDescent="0.2">
      <c r="A973" s="2">
        <v>1287</v>
      </c>
      <c r="B973" s="3" t="s">
        <v>565</v>
      </c>
      <c r="C973" s="3" t="s">
        <v>1546</v>
      </c>
      <c r="D973" s="3" t="s">
        <v>1589</v>
      </c>
      <c r="E973" s="3" t="s">
        <v>187</v>
      </c>
      <c r="F973" s="3" t="s">
        <v>1591</v>
      </c>
      <c r="G973" s="2" t="s">
        <v>1550</v>
      </c>
      <c r="H973" s="3" t="s">
        <v>1551</v>
      </c>
      <c r="I973" s="2">
        <v>64</v>
      </c>
      <c r="J973" s="2">
        <v>47</v>
      </c>
      <c r="K973" s="3" t="s">
        <v>1581</v>
      </c>
      <c r="L973" s="3" t="s">
        <v>1582</v>
      </c>
      <c r="M973" s="2">
        <v>13623</v>
      </c>
      <c r="N973" s="3" t="s">
        <v>1550</v>
      </c>
      <c r="O973" s="4">
        <v>54789</v>
      </c>
      <c r="P973" s="3" t="s">
        <v>1550</v>
      </c>
      <c r="Q973" s="4">
        <v>26420</v>
      </c>
      <c r="R973" s="3" t="s">
        <v>1551</v>
      </c>
    </row>
    <row r="974" spans="1:18" ht="25.5" hidden="1" x14ac:dyDescent="0.2">
      <c r="A974" s="2">
        <v>1288</v>
      </c>
      <c r="B974" s="3" t="s">
        <v>566</v>
      </c>
      <c r="C974" s="3" t="s">
        <v>1546</v>
      </c>
      <c r="D974" s="3" t="s">
        <v>1589</v>
      </c>
      <c r="E974" s="3" t="s">
        <v>567</v>
      </c>
      <c r="F974" s="3" t="s">
        <v>1666</v>
      </c>
      <c r="G974" s="2" t="s">
        <v>1550</v>
      </c>
      <c r="H974" s="3" t="s">
        <v>1551</v>
      </c>
      <c r="I974" s="2">
        <v>127.35</v>
      </c>
      <c r="J974" s="2">
        <v>127.35</v>
      </c>
      <c r="K974" s="3" t="s">
        <v>1581</v>
      </c>
      <c r="L974" s="3" t="s">
        <v>1582</v>
      </c>
      <c r="M974" s="2">
        <v>11702</v>
      </c>
      <c r="N974" s="3" t="s">
        <v>1550</v>
      </c>
      <c r="O974" s="4">
        <v>54789</v>
      </c>
      <c r="P974" s="3" t="s">
        <v>1550</v>
      </c>
      <c r="Q974" s="4">
        <v>33239</v>
      </c>
      <c r="R974" s="3" t="s">
        <v>1551</v>
      </c>
    </row>
    <row r="975" spans="1:18" ht="25.5" hidden="1" x14ac:dyDescent="0.2">
      <c r="A975" s="2">
        <v>1289</v>
      </c>
      <c r="B975" s="3" t="s">
        <v>568</v>
      </c>
      <c r="C975" s="3" t="s">
        <v>1546</v>
      </c>
      <c r="D975" s="3" t="s">
        <v>1547</v>
      </c>
      <c r="E975" s="3" t="s">
        <v>1548</v>
      </c>
      <c r="F975" s="3" t="s">
        <v>1549</v>
      </c>
      <c r="G975" s="2" t="s">
        <v>1550</v>
      </c>
      <c r="H975" s="3" t="s">
        <v>1551</v>
      </c>
      <c r="I975" s="2">
        <v>2.33</v>
      </c>
      <c r="J975" s="2">
        <v>2.33</v>
      </c>
      <c r="K975" s="3" t="s">
        <v>1552</v>
      </c>
      <c r="L975" s="3" t="s">
        <v>63</v>
      </c>
      <c r="M975" s="2">
        <v>0</v>
      </c>
      <c r="N975" s="3" t="s">
        <v>1550</v>
      </c>
      <c r="O975" s="4">
        <v>54789</v>
      </c>
      <c r="P975" s="3" t="s">
        <v>1550</v>
      </c>
      <c r="Q975" s="4" t="s">
        <v>1550</v>
      </c>
      <c r="R975" s="3" t="s">
        <v>1551</v>
      </c>
    </row>
    <row r="976" spans="1:18" ht="38.25" hidden="1" x14ac:dyDescent="0.2">
      <c r="A976" s="2">
        <v>1290</v>
      </c>
      <c r="B976" s="3" t="s">
        <v>569</v>
      </c>
      <c r="C976" s="3" t="s">
        <v>1546</v>
      </c>
      <c r="D976" s="3" t="s">
        <v>1559</v>
      </c>
      <c r="E976" s="3" t="s">
        <v>570</v>
      </c>
      <c r="F976" s="3" t="s">
        <v>1549</v>
      </c>
      <c r="G976" s="2" t="s">
        <v>1550</v>
      </c>
      <c r="H976" s="3" t="s">
        <v>1551</v>
      </c>
      <c r="I976" s="2">
        <v>1.08</v>
      </c>
      <c r="J976" s="2">
        <v>1.08</v>
      </c>
      <c r="K976" s="3" t="s">
        <v>1552</v>
      </c>
      <c r="L976" s="3" t="s">
        <v>63</v>
      </c>
      <c r="M976" s="2">
        <v>0</v>
      </c>
      <c r="N976" s="3" t="s">
        <v>1550</v>
      </c>
      <c r="O976" s="4">
        <v>54789</v>
      </c>
      <c r="P976" s="3" t="s">
        <v>1550</v>
      </c>
      <c r="Q976" s="4" t="s">
        <v>1550</v>
      </c>
      <c r="R976" s="3" t="s">
        <v>1551</v>
      </c>
    </row>
    <row r="977" spans="1:18" ht="25.5" hidden="1" x14ac:dyDescent="0.2">
      <c r="A977" s="2">
        <v>1294</v>
      </c>
      <c r="B977" s="3" t="s">
        <v>337</v>
      </c>
      <c r="C977" s="3" t="s">
        <v>1546</v>
      </c>
      <c r="D977" s="3" t="s">
        <v>1547</v>
      </c>
      <c r="E977" s="3" t="s">
        <v>337</v>
      </c>
      <c r="F977" s="3" t="s">
        <v>1549</v>
      </c>
      <c r="G977" s="2" t="s">
        <v>1550</v>
      </c>
      <c r="H977" s="3" t="s">
        <v>1551</v>
      </c>
      <c r="I977" s="2">
        <v>1.45</v>
      </c>
      <c r="J977" s="2">
        <v>1.45</v>
      </c>
      <c r="K977" s="3" t="s">
        <v>1552</v>
      </c>
      <c r="L977" s="3" t="s">
        <v>1553</v>
      </c>
      <c r="M977" s="2">
        <v>0</v>
      </c>
      <c r="N977" s="3" t="s">
        <v>1550</v>
      </c>
      <c r="O977" s="4">
        <v>54789</v>
      </c>
      <c r="P977" s="3" t="s">
        <v>1550</v>
      </c>
      <c r="Q977" s="4" t="s">
        <v>1550</v>
      </c>
      <c r="R977" s="3" t="s">
        <v>1551</v>
      </c>
    </row>
    <row r="978" spans="1:18" ht="38.25" hidden="1" x14ac:dyDescent="0.2">
      <c r="A978" s="2">
        <v>1295</v>
      </c>
      <c r="B978" s="3" t="s">
        <v>571</v>
      </c>
      <c r="C978" s="3" t="s">
        <v>1546</v>
      </c>
      <c r="D978" s="3" t="s">
        <v>1547</v>
      </c>
      <c r="E978" s="3" t="s">
        <v>572</v>
      </c>
      <c r="F978" s="3" t="s">
        <v>1549</v>
      </c>
      <c r="G978" s="2" t="s">
        <v>1550</v>
      </c>
      <c r="H978" s="3" t="s">
        <v>1551</v>
      </c>
      <c r="I978" s="2">
        <v>38.94</v>
      </c>
      <c r="J978" s="2">
        <v>38.94</v>
      </c>
      <c r="K978" s="3" t="s">
        <v>1552</v>
      </c>
      <c r="L978" s="3" t="s">
        <v>63</v>
      </c>
      <c r="M978" s="2">
        <v>0</v>
      </c>
      <c r="N978" s="3" t="s">
        <v>1550</v>
      </c>
      <c r="O978" s="4">
        <v>54789</v>
      </c>
      <c r="P978" s="3" t="s">
        <v>1550</v>
      </c>
      <c r="Q978" s="4" t="s">
        <v>1550</v>
      </c>
      <c r="R978" s="3" t="s">
        <v>1551</v>
      </c>
    </row>
    <row r="979" spans="1:18" ht="25.5" hidden="1" x14ac:dyDescent="0.2">
      <c r="A979" s="2">
        <v>1296</v>
      </c>
      <c r="B979" s="3" t="s">
        <v>573</v>
      </c>
      <c r="C979" s="3" t="s">
        <v>1546</v>
      </c>
      <c r="D979" s="3" t="s">
        <v>1559</v>
      </c>
      <c r="E979" s="3" t="s">
        <v>574</v>
      </c>
      <c r="F979" s="3" t="s">
        <v>1549</v>
      </c>
      <c r="G979" s="2" t="s">
        <v>1550</v>
      </c>
      <c r="H979" s="3" t="s">
        <v>1551</v>
      </c>
      <c r="I979" s="2">
        <v>1.3</v>
      </c>
      <c r="J979" s="2">
        <v>1.3</v>
      </c>
      <c r="K979" s="3" t="s">
        <v>1552</v>
      </c>
      <c r="L979" s="3" t="s">
        <v>1553</v>
      </c>
      <c r="M979" s="2">
        <v>0</v>
      </c>
      <c r="N979" s="3" t="s">
        <v>1550</v>
      </c>
      <c r="O979" s="4">
        <v>54789</v>
      </c>
      <c r="P979" s="3" t="s">
        <v>1550</v>
      </c>
      <c r="Q979" s="4" t="s">
        <v>1550</v>
      </c>
      <c r="R979" s="3" t="s">
        <v>1551</v>
      </c>
    </row>
    <row r="980" spans="1:18" ht="25.5" hidden="1" x14ac:dyDescent="0.2">
      <c r="A980" s="2">
        <v>1297</v>
      </c>
      <c r="B980" s="3" t="s">
        <v>575</v>
      </c>
      <c r="C980" s="3" t="s">
        <v>1546</v>
      </c>
      <c r="D980" s="3" t="s">
        <v>1555</v>
      </c>
      <c r="E980" s="3" t="s">
        <v>1548</v>
      </c>
      <c r="F980" s="3" t="s">
        <v>1616</v>
      </c>
      <c r="G980" s="2" t="s">
        <v>1550</v>
      </c>
      <c r="H980" s="3" t="s">
        <v>1551</v>
      </c>
      <c r="I980" s="2">
        <v>2.75</v>
      </c>
      <c r="J980" s="2">
        <v>2.75</v>
      </c>
      <c r="K980" s="3" t="s">
        <v>1599</v>
      </c>
      <c r="L980" s="3" t="s">
        <v>1600</v>
      </c>
      <c r="M980" s="2">
        <v>13317</v>
      </c>
      <c r="N980" s="3" t="s">
        <v>1550</v>
      </c>
      <c r="O980" s="4">
        <v>54789</v>
      </c>
      <c r="P980" s="3" t="s">
        <v>1550</v>
      </c>
      <c r="Q980" s="4">
        <v>24473</v>
      </c>
      <c r="R980" s="3" t="s">
        <v>1551</v>
      </c>
    </row>
    <row r="981" spans="1:18" ht="25.5" hidden="1" x14ac:dyDescent="0.2">
      <c r="A981" s="2">
        <v>1297</v>
      </c>
      <c r="B981" s="3" t="s">
        <v>575</v>
      </c>
      <c r="C981" s="3" t="s">
        <v>1546</v>
      </c>
      <c r="D981" s="3" t="s">
        <v>1555</v>
      </c>
      <c r="E981" s="3" t="s">
        <v>1548</v>
      </c>
      <c r="F981" s="3" t="s">
        <v>1616</v>
      </c>
      <c r="G981" s="2" t="s">
        <v>1550</v>
      </c>
      <c r="H981" s="3" t="s">
        <v>1551</v>
      </c>
      <c r="I981" s="2">
        <v>2.75</v>
      </c>
      <c r="J981" s="2">
        <v>2.75</v>
      </c>
      <c r="K981" s="3" t="s">
        <v>1599</v>
      </c>
      <c r="L981" s="3" t="s">
        <v>1600</v>
      </c>
      <c r="M981" s="2">
        <v>13317</v>
      </c>
      <c r="N981" s="3" t="s">
        <v>1550</v>
      </c>
      <c r="O981" s="4">
        <v>54789</v>
      </c>
      <c r="P981" s="3" t="s">
        <v>1550</v>
      </c>
      <c r="Q981" s="4">
        <v>24473</v>
      </c>
      <c r="R981" s="3" t="s">
        <v>1551</v>
      </c>
    </row>
    <row r="982" spans="1:18" ht="25.5" hidden="1" x14ac:dyDescent="0.2">
      <c r="A982" s="2">
        <v>1301</v>
      </c>
      <c r="B982" s="3" t="s">
        <v>576</v>
      </c>
      <c r="C982" s="3" t="s">
        <v>1546</v>
      </c>
      <c r="D982" s="3" t="s">
        <v>1559</v>
      </c>
      <c r="E982" s="3" t="s">
        <v>1573</v>
      </c>
      <c r="F982" s="3" t="s">
        <v>1549</v>
      </c>
      <c r="G982" s="2" t="s">
        <v>1550</v>
      </c>
      <c r="H982" s="3" t="s">
        <v>1551</v>
      </c>
      <c r="I982" s="2">
        <v>10</v>
      </c>
      <c r="J982" s="2">
        <v>10</v>
      </c>
      <c r="K982" s="3" t="s">
        <v>1552</v>
      </c>
      <c r="L982" s="3" t="s">
        <v>1574</v>
      </c>
      <c r="M982" s="2">
        <v>0</v>
      </c>
      <c r="N982" s="3" t="s">
        <v>1550</v>
      </c>
      <c r="O982" s="4">
        <v>54789</v>
      </c>
      <c r="P982" s="3" t="s">
        <v>1550</v>
      </c>
      <c r="Q982" s="4" t="s">
        <v>1550</v>
      </c>
      <c r="R982" s="3" t="s">
        <v>1551</v>
      </c>
    </row>
    <row r="983" spans="1:18" ht="25.5" hidden="1" x14ac:dyDescent="0.2">
      <c r="A983" s="2">
        <v>1302</v>
      </c>
      <c r="B983" s="3" t="s">
        <v>577</v>
      </c>
      <c r="C983" s="3" t="s">
        <v>1546</v>
      </c>
      <c r="D983" s="3" t="s">
        <v>1559</v>
      </c>
      <c r="E983" s="3" t="s">
        <v>1573</v>
      </c>
      <c r="F983" s="3" t="s">
        <v>1549</v>
      </c>
      <c r="G983" s="2" t="s">
        <v>1550</v>
      </c>
      <c r="H983" s="3" t="s">
        <v>1551</v>
      </c>
      <c r="I983" s="2">
        <v>20</v>
      </c>
      <c r="J983" s="2">
        <v>20</v>
      </c>
      <c r="K983" s="3" t="s">
        <v>1552</v>
      </c>
      <c r="L983" s="3" t="s">
        <v>1574</v>
      </c>
      <c r="M983" s="2">
        <v>0</v>
      </c>
      <c r="N983" s="3" t="s">
        <v>1550</v>
      </c>
      <c r="O983" s="4">
        <v>54789</v>
      </c>
      <c r="P983" s="3" t="s">
        <v>1550</v>
      </c>
      <c r="Q983" s="4" t="s">
        <v>1550</v>
      </c>
      <c r="R983" s="3" t="s">
        <v>1551</v>
      </c>
    </row>
    <row r="984" spans="1:18" ht="25.5" hidden="1" x14ac:dyDescent="0.2">
      <c r="A984" s="2">
        <v>1303</v>
      </c>
      <c r="B984" s="3" t="s">
        <v>578</v>
      </c>
      <c r="C984" s="3" t="s">
        <v>1546</v>
      </c>
      <c r="D984" s="3" t="s">
        <v>1559</v>
      </c>
      <c r="E984" s="3" t="s">
        <v>1573</v>
      </c>
      <c r="F984" s="3" t="s">
        <v>1549</v>
      </c>
      <c r="G984" s="2" t="s">
        <v>1550</v>
      </c>
      <c r="H984" s="3" t="s">
        <v>1551</v>
      </c>
      <c r="I984" s="2">
        <v>53.97</v>
      </c>
      <c r="J984" s="2">
        <v>53.97</v>
      </c>
      <c r="K984" s="3" t="s">
        <v>1552</v>
      </c>
      <c r="L984" s="3" t="s">
        <v>1574</v>
      </c>
      <c r="M984" s="2">
        <v>0</v>
      </c>
      <c r="N984" s="3" t="s">
        <v>1550</v>
      </c>
      <c r="O984" s="4">
        <v>54789</v>
      </c>
      <c r="P984" s="3" t="s">
        <v>1550</v>
      </c>
      <c r="Q984" s="4" t="s">
        <v>1550</v>
      </c>
      <c r="R984" s="3" t="s">
        <v>1551</v>
      </c>
    </row>
    <row r="985" spans="1:18" ht="25.5" hidden="1" x14ac:dyDescent="0.2">
      <c r="A985" s="2">
        <v>1304</v>
      </c>
      <c r="B985" s="3" t="s">
        <v>579</v>
      </c>
      <c r="C985" s="3" t="s">
        <v>1546</v>
      </c>
      <c r="D985" s="3" t="s">
        <v>1559</v>
      </c>
      <c r="E985" s="3" t="s">
        <v>1573</v>
      </c>
      <c r="F985" s="3" t="s">
        <v>1549</v>
      </c>
      <c r="G985" s="2" t="s">
        <v>1550</v>
      </c>
      <c r="H985" s="3" t="s">
        <v>1551</v>
      </c>
      <c r="I985" s="2">
        <v>51</v>
      </c>
      <c r="J985" s="2">
        <v>51</v>
      </c>
      <c r="K985" s="3" t="s">
        <v>1552</v>
      </c>
      <c r="L985" s="3" t="s">
        <v>1574</v>
      </c>
      <c r="M985" s="2">
        <v>0</v>
      </c>
      <c r="N985" s="3" t="s">
        <v>1550</v>
      </c>
      <c r="O985" s="4">
        <v>54789</v>
      </c>
      <c r="P985" s="3" t="s">
        <v>1550</v>
      </c>
      <c r="Q985" s="4" t="s">
        <v>1550</v>
      </c>
      <c r="R985" s="3" t="s">
        <v>1551</v>
      </c>
    </row>
    <row r="986" spans="1:18" ht="38.25" hidden="1" x14ac:dyDescent="0.2">
      <c r="A986" s="2">
        <v>1305</v>
      </c>
      <c r="B986" s="3" t="s">
        <v>580</v>
      </c>
      <c r="C986" s="3" t="s">
        <v>1546</v>
      </c>
      <c r="D986" s="3" t="s">
        <v>1559</v>
      </c>
      <c r="E986" s="3" t="s">
        <v>581</v>
      </c>
      <c r="F986" s="3" t="s">
        <v>1549</v>
      </c>
      <c r="G986" s="2" t="s">
        <v>1550</v>
      </c>
      <c r="H986" s="3" t="s">
        <v>1551</v>
      </c>
      <c r="I986" s="2">
        <v>1.8</v>
      </c>
      <c r="J986" s="2">
        <v>1.8</v>
      </c>
      <c r="K986" s="3" t="s">
        <v>1552</v>
      </c>
      <c r="L986" s="3" t="s">
        <v>582</v>
      </c>
      <c r="M986" s="2">
        <v>0</v>
      </c>
      <c r="N986" s="3" t="s">
        <v>1550</v>
      </c>
      <c r="O986" s="4">
        <v>54789</v>
      </c>
      <c r="P986" s="3" t="s">
        <v>1550</v>
      </c>
      <c r="Q986" s="4" t="s">
        <v>1550</v>
      </c>
      <c r="R986" s="3" t="s">
        <v>1551</v>
      </c>
    </row>
    <row r="987" spans="1:18" ht="25.5" hidden="1" x14ac:dyDescent="0.2">
      <c r="A987" s="2">
        <v>1306</v>
      </c>
      <c r="B987" s="3" t="s">
        <v>583</v>
      </c>
      <c r="C987" s="3" t="s">
        <v>1546</v>
      </c>
      <c r="D987" s="3" t="s">
        <v>1559</v>
      </c>
      <c r="E987" s="3" t="s">
        <v>257</v>
      </c>
      <c r="F987" s="3" t="s">
        <v>1549</v>
      </c>
      <c r="G987" s="2" t="s">
        <v>1550</v>
      </c>
      <c r="H987" s="3" t="s">
        <v>1551</v>
      </c>
      <c r="I987" s="2">
        <v>63</v>
      </c>
      <c r="J987" s="2">
        <v>63</v>
      </c>
      <c r="K987" s="3" t="s">
        <v>1581</v>
      </c>
      <c r="L987" s="3" t="s">
        <v>1582</v>
      </c>
      <c r="M987" s="2">
        <v>11523</v>
      </c>
      <c r="N987" s="3" t="s">
        <v>1550</v>
      </c>
      <c r="O987" s="4">
        <v>2</v>
      </c>
      <c r="P987" s="3" t="s">
        <v>1550</v>
      </c>
      <c r="Q987" s="4">
        <v>20972</v>
      </c>
      <c r="R987" s="3" t="s">
        <v>1551</v>
      </c>
    </row>
    <row r="988" spans="1:18" ht="25.5" hidden="1" x14ac:dyDescent="0.2">
      <c r="A988" s="2">
        <v>1306</v>
      </c>
      <c r="B988" s="3" t="s">
        <v>583</v>
      </c>
      <c r="C988" s="3" t="s">
        <v>1546</v>
      </c>
      <c r="D988" s="3" t="s">
        <v>1559</v>
      </c>
      <c r="E988" s="3" t="s">
        <v>257</v>
      </c>
      <c r="F988" s="3" t="s">
        <v>1549</v>
      </c>
      <c r="G988" s="2" t="s">
        <v>1550</v>
      </c>
      <c r="H988" s="3" t="s">
        <v>1551</v>
      </c>
      <c r="I988" s="2">
        <v>63</v>
      </c>
      <c r="J988" s="2">
        <v>63</v>
      </c>
      <c r="K988" s="3" t="s">
        <v>1581</v>
      </c>
      <c r="L988" s="3" t="s">
        <v>1582</v>
      </c>
      <c r="M988" s="2">
        <v>11577</v>
      </c>
      <c r="N988" s="3" t="s">
        <v>1550</v>
      </c>
      <c r="O988" s="4">
        <v>2</v>
      </c>
      <c r="P988" s="3" t="s">
        <v>1550</v>
      </c>
      <c r="Q988" s="4">
        <v>21367</v>
      </c>
      <c r="R988" s="3" t="s">
        <v>1551</v>
      </c>
    </row>
    <row r="989" spans="1:18" ht="38.25" hidden="1" x14ac:dyDescent="0.2">
      <c r="A989" s="2">
        <v>1307</v>
      </c>
      <c r="B989" s="3" t="s">
        <v>584</v>
      </c>
      <c r="C989" s="3" t="s">
        <v>1546</v>
      </c>
      <c r="D989" s="3" t="s">
        <v>1559</v>
      </c>
      <c r="E989" s="3" t="s">
        <v>1548</v>
      </c>
      <c r="F989" s="3" t="s">
        <v>1549</v>
      </c>
      <c r="G989" s="2" t="s">
        <v>1550</v>
      </c>
      <c r="H989" s="3" t="s">
        <v>1551</v>
      </c>
      <c r="I989" s="2">
        <v>1.6</v>
      </c>
      <c r="J989" s="2">
        <v>1.6</v>
      </c>
      <c r="K989" s="3" t="s">
        <v>1552</v>
      </c>
      <c r="L989" s="3" t="s">
        <v>63</v>
      </c>
      <c r="M989" s="2">
        <v>0</v>
      </c>
      <c r="N989" s="3" t="s">
        <v>1550</v>
      </c>
      <c r="O989" s="4">
        <v>54789</v>
      </c>
      <c r="P989" s="3" t="s">
        <v>1550</v>
      </c>
      <c r="Q989" s="4" t="s">
        <v>1550</v>
      </c>
      <c r="R989" s="3" t="s">
        <v>1551</v>
      </c>
    </row>
    <row r="990" spans="1:18" ht="25.5" hidden="1" x14ac:dyDescent="0.2">
      <c r="A990" s="2">
        <v>1308</v>
      </c>
      <c r="B990" s="3" t="s">
        <v>585</v>
      </c>
      <c r="C990" s="3" t="s">
        <v>1546</v>
      </c>
      <c r="D990" s="3" t="s">
        <v>1559</v>
      </c>
      <c r="E990" s="3" t="s">
        <v>1564</v>
      </c>
      <c r="F990" s="3" t="s">
        <v>1549</v>
      </c>
      <c r="G990" s="2" t="s">
        <v>1550</v>
      </c>
      <c r="H990" s="3" t="s">
        <v>1551</v>
      </c>
      <c r="I990" s="2">
        <v>2.5</v>
      </c>
      <c r="J990" s="2">
        <v>2.5</v>
      </c>
      <c r="K990" s="3" t="s">
        <v>1552</v>
      </c>
      <c r="L990" s="3" t="s">
        <v>63</v>
      </c>
      <c r="M990" s="2">
        <v>0</v>
      </c>
      <c r="N990" s="3" t="s">
        <v>1550</v>
      </c>
      <c r="O990" s="4">
        <v>54789</v>
      </c>
      <c r="P990" s="3" t="s">
        <v>1550</v>
      </c>
      <c r="Q990" s="4" t="s">
        <v>1550</v>
      </c>
      <c r="R990" s="3" t="s">
        <v>1551</v>
      </c>
    </row>
    <row r="991" spans="1:18" ht="25.5" hidden="1" x14ac:dyDescent="0.2">
      <c r="A991" s="2">
        <v>1316</v>
      </c>
      <c r="B991" s="3" t="s">
        <v>586</v>
      </c>
      <c r="C991" s="3" t="s">
        <v>1546</v>
      </c>
      <c r="D991" s="3" t="s">
        <v>1559</v>
      </c>
      <c r="E991" s="3" t="s">
        <v>496</v>
      </c>
      <c r="F991" s="3" t="s">
        <v>1549</v>
      </c>
      <c r="G991" s="2" t="s">
        <v>1550</v>
      </c>
      <c r="H991" s="3" t="s">
        <v>1551</v>
      </c>
      <c r="I991" s="2">
        <v>36</v>
      </c>
      <c r="J991" s="2">
        <v>36</v>
      </c>
      <c r="K991" s="3" t="s">
        <v>1552</v>
      </c>
      <c r="L991" s="3" t="s">
        <v>63</v>
      </c>
      <c r="M991" s="2">
        <v>0</v>
      </c>
      <c r="N991" s="3" t="s">
        <v>1550</v>
      </c>
      <c r="O991" s="4">
        <v>54789</v>
      </c>
      <c r="P991" s="3" t="s">
        <v>1550</v>
      </c>
      <c r="Q991" s="4" t="s">
        <v>1550</v>
      </c>
      <c r="R991" s="3" t="s">
        <v>1551</v>
      </c>
    </row>
    <row r="992" spans="1:18" ht="25.5" hidden="1" x14ac:dyDescent="0.2">
      <c r="A992" s="2">
        <v>1319</v>
      </c>
      <c r="B992" s="3" t="s">
        <v>587</v>
      </c>
      <c r="C992" s="3" t="s">
        <v>1546</v>
      </c>
      <c r="D992" s="3" t="s">
        <v>1559</v>
      </c>
      <c r="E992" s="3" t="s">
        <v>1548</v>
      </c>
      <c r="F992" s="3" t="s">
        <v>1549</v>
      </c>
      <c r="G992" s="2" t="s">
        <v>1550</v>
      </c>
      <c r="H992" s="3" t="s">
        <v>1551</v>
      </c>
      <c r="I992" s="2">
        <v>19</v>
      </c>
      <c r="J992" s="2">
        <v>19</v>
      </c>
      <c r="K992" s="3" t="s">
        <v>1552</v>
      </c>
      <c r="L992" s="3" t="s">
        <v>1553</v>
      </c>
      <c r="M992" s="2">
        <v>0</v>
      </c>
      <c r="N992" s="3" t="s">
        <v>1550</v>
      </c>
      <c r="O992" s="4">
        <v>54789</v>
      </c>
      <c r="P992" s="3" t="s">
        <v>1550</v>
      </c>
      <c r="Q992" s="4" t="s">
        <v>1550</v>
      </c>
      <c r="R992" s="3" t="s">
        <v>1551</v>
      </c>
    </row>
    <row r="993" spans="1:18" ht="25.5" hidden="1" x14ac:dyDescent="0.2">
      <c r="A993" s="2">
        <v>1324</v>
      </c>
      <c r="B993" s="3" t="s">
        <v>588</v>
      </c>
      <c r="C993" s="3" t="s">
        <v>1546</v>
      </c>
      <c r="D993" s="3" t="s">
        <v>1547</v>
      </c>
      <c r="E993" s="3" t="s">
        <v>589</v>
      </c>
      <c r="F993" s="3" t="s">
        <v>1549</v>
      </c>
      <c r="G993" s="2" t="s">
        <v>1550</v>
      </c>
      <c r="H993" s="3" t="s">
        <v>1551</v>
      </c>
      <c r="I993" s="2">
        <v>48</v>
      </c>
      <c r="J993" s="2">
        <v>48</v>
      </c>
      <c r="K993" s="3" t="s">
        <v>1552</v>
      </c>
      <c r="L993" s="3" t="s">
        <v>1582</v>
      </c>
      <c r="M993" s="2">
        <v>8842</v>
      </c>
      <c r="N993" s="3" t="s">
        <v>1550</v>
      </c>
      <c r="O993" s="4">
        <v>54789</v>
      </c>
      <c r="P993" s="3" t="s">
        <v>1550</v>
      </c>
      <c r="Q993" s="4" t="s">
        <v>1550</v>
      </c>
      <c r="R993" s="3" t="s">
        <v>1551</v>
      </c>
    </row>
    <row r="994" spans="1:18" ht="25.5" hidden="1" x14ac:dyDescent="0.2">
      <c r="A994" s="2">
        <v>1325</v>
      </c>
      <c r="B994" s="3" t="s">
        <v>590</v>
      </c>
      <c r="C994" s="3" t="s">
        <v>1546</v>
      </c>
      <c r="D994" s="3" t="s">
        <v>1547</v>
      </c>
      <c r="E994" s="3" t="s">
        <v>1587</v>
      </c>
      <c r="F994" s="3" t="s">
        <v>1549</v>
      </c>
      <c r="G994" s="2" t="s">
        <v>1550</v>
      </c>
      <c r="H994" s="3" t="s">
        <v>1551</v>
      </c>
      <c r="I994" s="2">
        <v>6</v>
      </c>
      <c r="J994" s="2">
        <v>6</v>
      </c>
      <c r="K994" s="3" t="s">
        <v>1552</v>
      </c>
      <c r="L994" s="3" t="s">
        <v>63</v>
      </c>
      <c r="M994" s="2">
        <v>0</v>
      </c>
      <c r="N994" s="3" t="s">
        <v>1550</v>
      </c>
      <c r="O994" s="4">
        <v>54789</v>
      </c>
      <c r="P994" s="3" t="s">
        <v>1550</v>
      </c>
      <c r="Q994" s="4" t="s">
        <v>1550</v>
      </c>
      <c r="R994" s="3" t="s">
        <v>1551</v>
      </c>
    </row>
    <row r="995" spans="1:18" ht="38.25" hidden="1" x14ac:dyDescent="0.2">
      <c r="A995" s="2">
        <v>1326</v>
      </c>
      <c r="B995" s="3" t="s">
        <v>591</v>
      </c>
      <c r="C995" s="3" t="s">
        <v>1546</v>
      </c>
      <c r="D995" s="3" t="s">
        <v>1547</v>
      </c>
      <c r="E995" s="3" t="s">
        <v>1548</v>
      </c>
      <c r="F995" s="3" t="s">
        <v>1549</v>
      </c>
      <c r="G995" s="2" t="s">
        <v>1550</v>
      </c>
      <c r="H995" s="3" t="s">
        <v>1551</v>
      </c>
      <c r="I995" s="2">
        <v>1.5</v>
      </c>
      <c r="J995" s="2">
        <v>1.5</v>
      </c>
      <c r="K995" s="3" t="s">
        <v>1552</v>
      </c>
      <c r="L995" s="3" t="s">
        <v>63</v>
      </c>
      <c r="M995" s="2">
        <v>0</v>
      </c>
      <c r="N995" s="3" t="s">
        <v>1550</v>
      </c>
      <c r="O995" s="4">
        <v>54789</v>
      </c>
      <c r="P995" s="3" t="s">
        <v>1550</v>
      </c>
      <c r="Q995" s="4" t="s">
        <v>1550</v>
      </c>
      <c r="R995" s="3" t="s">
        <v>1551</v>
      </c>
    </row>
    <row r="996" spans="1:18" ht="25.5" hidden="1" x14ac:dyDescent="0.2">
      <c r="A996" s="2">
        <v>1327</v>
      </c>
      <c r="B996" s="3" t="s">
        <v>592</v>
      </c>
      <c r="C996" s="3" t="s">
        <v>1546</v>
      </c>
      <c r="D996" s="3" t="s">
        <v>1589</v>
      </c>
      <c r="E996" s="3" t="s">
        <v>593</v>
      </c>
      <c r="F996" s="3" t="s">
        <v>1635</v>
      </c>
      <c r="G996" s="2" t="s">
        <v>1550</v>
      </c>
      <c r="H996" s="3" t="s">
        <v>1551</v>
      </c>
      <c r="I996" s="2">
        <v>488</v>
      </c>
      <c r="J996" s="2">
        <v>488</v>
      </c>
      <c r="K996" s="3" t="s">
        <v>1577</v>
      </c>
      <c r="L996" s="3" t="s">
        <v>1639</v>
      </c>
      <c r="M996" s="2">
        <v>12258</v>
      </c>
      <c r="N996" s="3" t="s">
        <v>1550</v>
      </c>
      <c r="O996" s="4">
        <v>54789</v>
      </c>
      <c r="P996" s="3" t="s">
        <v>1550</v>
      </c>
      <c r="Q996" s="4">
        <v>29190</v>
      </c>
      <c r="R996" s="3" t="s">
        <v>1551</v>
      </c>
    </row>
    <row r="997" spans="1:18" ht="25.5" hidden="1" x14ac:dyDescent="0.2">
      <c r="A997" s="2">
        <v>1327</v>
      </c>
      <c r="B997" s="3" t="s">
        <v>592</v>
      </c>
      <c r="C997" s="3" t="s">
        <v>1546</v>
      </c>
      <c r="D997" s="3" t="s">
        <v>1589</v>
      </c>
      <c r="E997" s="3" t="s">
        <v>593</v>
      </c>
      <c r="F997" s="3" t="s">
        <v>1635</v>
      </c>
      <c r="G997" s="2" t="s">
        <v>1550</v>
      </c>
      <c r="H997" s="3" t="s">
        <v>1551</v>
      </c>
      <c r="I997" s="2">
        <v>498.05</v>
      </c>
      <c r="J997" s="2">
        <v>498.05</v>
      </c>
      <c r="K997" s="3" t="s">
        <v>1577</v>
      </c>
      <c r="L997" s="3" t="s">
        <v>1639</v>
      </c>
      <c r="M997" s="2">
        <v>10389</v>
      </c>
      <c r="N997" s="3" t="s">
        <v>1550</v>
      </c>
      <c r="O997" s="4">
        <v>54789</v>
      </c>
      <c r="P997" s="3" t="s">
        <v>1550</v>
      </c>
      <c r="Q997" s="4">
        <v>30042</v>
      </c>
      <c r="R997" s="3" t="s">
        <v>1551</v>
      </c>
    </row>
    <row r="998" spans="1:18" ht="25.5" hidden="1" x14ac:dyDescent="0.2">
      <c r="A998" s="2">
        <v>1327</v>
      </c>
      <c r="B998" s="3" t="s">
        <v>592</v>
      </c>
      <c r="C998" s="3" t="s">
        <v>1546</v>
      </c>
      <c r="D998" s="3" t="s">
        <v>1589</v>
      </c>
      <c r="E998" s="3" t="s">
        <v>593</v>
      </c>
      <c r="F998" s="3" t="s">
        <v>1635</v>
      </c>
      <c r="G998" s="2" t="s">
        <v>1550</v>
      </c>
      <c r="H998" s="3" t="s">
        <v>1551</v>
      </c>
      <c r="I998" s="2">
        <v>312</v>
      </c>
      <c r="J998" s="2">
        <v>312</v>
      </c>
      <c r="K998" s="3" t="s">
        <v>1577</v>
      </c>
      <c r="L998" s="3" t="s">
        <v>1639</v>
      </c>
      <c r="M998" s="2">
        <v>12869</v>
      </c>
      <c r="N998" s="3" t="s">
        <v>1550</v>
      </c>
      <c r="O998" s="4">
        <v>54789</v>
      </c>
      <c r="P998" s="3" t="s">
        <v>1550</v>
      </c>
      <c r="Q998" s="4">
        <v>26969</v>
      </c>
      <c r="R998" s="3" t="s">
        <v>1551</v>
      </c>
    </row>
    <row r="999" spans="1:18" ht="25.5" hidden="1" x14ac:dyDescent="0.2">
      <c r="A999" s="2">
        <v>1327</v>
      </c>
      <c r="B999" s="3" t="s">
        <v>592</v>
      </c>
      <c r="C999" s="3" t="s">
        <v>1546</v>
      </c>
      <c r="D999" s="3" t="s">
        <v>1589</v>
      </c>
      <c r="E999" s="3" t="s">
        <v>593</v>
      </c>
      <c r="F999" s="3" t="s">
        <v>1635</v>
      </c>
      <c r="G999" s="2" t="s">
        <v>1550</v>
      </c>
      <c r="H999" s="3" t="s">
        <v>1551</v>
      </c>
      <c r="I999" s="2">
        <v>316</v>
      </c>
      <c r="J999" s="2">
        <v>316</v>
      </c>
      <c r="K999" s="3" t="s">
        <v>1577</v>
      </c>
      <c r="L999" s="3" t="s">
        <v>1639</v>
      </c>
      <c r="M999" s="2">
        <v>11255</v>
      </c>
      <c r="N999" s="3" t="s">
        <v>1550</v>
      </c>
      <c r="O999" s="4">
        <v>54789</v>
      </c>
      <c r="P999" s="3" t="s">
        <v>1550</v>
      </c>
      <c r="Q999" s="4">
        <v>28095</v>
      </c>
      <c r="R999" s="3" t="s">
        <v>1551</v>
      </c>
    </row>
    <row r="1000" spans="1:18" ht="38.25" hidden="1" x14ac:dyDescent="0.2">
      <c r="A1000" s="2">
        <v>1328</v>
      </c>
      <c r="B1000" s="3" t="s">
        <v>594</v>
      </c>
      <c r="C1000" s="3" t="s">
        <v>1546</v>
      </c>
      <c r="D1000" s="3" t="s">
        <v>1589</v>
      </c>
      <c r="E1000" s="3" t="s">
        <v>1548</v>
      </c>
      <c r="F1000" s="3" t="s">
        <v>1635</v>
      </c>
      <c r="G1000" s="2" t="s">
        <v>1550</v>
      </c>
      <c r="H1000" s="3" t="s">
        <v>1551</v>
      </c>
      <c r="I1000" s="2">
        <v>8.06</v>
      </c>
      <c r="J1000" s="2">
        <v>8.06</v>
      </c>
      <c r="K1000" s="3" t="s">
        <v>1552</v>
      </c>
      <c r="L1000" s="3" t="s">
        <v>1553</v>
      </c>
      <c r="M1000" s="2">
        <v>0</v>
      </c>
      <c r="N1000" s="3" t="s">
        <v>1550</v>
      </c>
      <c r="O1000" s="4">
        <v>54789</v>
      </c>
      <c r="P1000" s="3" t="s">
        <v>1550</v>
      </c>
      <c r="Q1000" s="4">
        <v>32143</v>
      </c>
      <c r="R1000" s="3" t="s">
        <v>1551</v>
      </c>
    </row>
    <row r="1001" spans="1:18" ht="25.5" hidden="1" x14ac:dyDescent="0.2">
      <c r="A1001" s="2">
        <v>1330</v>
      </c>
      <c r="B1001" s="3" t="s">
        <v>595</v>
      </c>
      <c r="C1001" s="3" t="s">
        <v>1546</v>
      </c>
      <c r="D1001" s="3" t="s">
        <v>1559</v>
      </c>
      <c r="E1001" s="3" t="s">
        <v>595</v>
      </c>
      <c r="F1001" s="3" t="s">
        <v>1549</v>
      </c>
      <c r="G1001" s="2" t="s">
        <v>1550</v>
      </c>
      <c r="H1001" s="3" t="s">
        <v>1551</v>
      </c>
      <c r="I1001" s="2">
        <v>1.9</v>
      </c>
      <c r="J1001" s="2">
        <v>1.9</v>
      </c>
      <c r="K1001" s="3" t="s">
        <v>1552</v>
      </c>
      <c r="L1001" s="3" t="s">
        <v>133</v>
      </c>
      <c r="M1001" s="2">
        <v>0</v>
      </c>
      <c r="N1001" s="3" t="s">
        <v>1550</v>
      </c>
      <c r="O1001" s="4">
        <v>54789</v>
      </c>
      <c r="P1001" s="3" t="s">
        <v>1550</v>
      </c>
      <c r="Q1001" s="4" t="s">
        <v>1550</v>
      </c>
      <c r="R1001" s="3" t="s">
        <v>1551</v>
      </c>
    </row>
    <row r="1002" spans="1:18" ht="25.5" hidden="1" x14ac:dyDescent="0.2">
      <c r="A1002" s="2">
        <v>1331</v>
      </c>
      <c r="B1002" s="3" t="s">
        <v>596</v>
      </c>
      <c r="C1002" s="3" t="s">
        <v>1546</v>
      </c>
      <c r="D1002" s="3" t="s">
        <v>1559</v>
      </c>
      <c r="E1002" s="3" t="s">
        <v>597</v>
      </c>
      <c r="F1002" s="3" t="s">
        <v>1549</v>
      </c>
      <c r="G1002" s="2" t="s">
        <v>1550</v>
      </c>
      <c r="H1002" s="3" t="s">
        <v>1551</v>
      </c>
      <c r="I1002" s="2">
        <v>1070</v>
      </c>
      <c r="J1002" s="2">
        <v>1070</v>
      </c>
      <c r="K1002" s="3" t="s">
        <v>1867</v>
      </c>
      <c r="L1002" s="3" t="s">
        <v>1868</v>
      </c>
      <c r="M1002" s="2">
        <v>9887</v>
      </c>
      <c r="N1002" s="3" t="s">
        <v>1550</v>
      </c>
      <c r="O1002" s="4">
        <v>54789</v>
      </c>
      <c r="P1002" s="3" t="s">
        <v>1550</v>
      </c>
      <c r="Q1002" s="4" t="s">
        <v>1550</v>
      </c>
      <c r="R1002" s="3" t="s">
        <v>1551</v>
      </c>
    </row>
    <row r="1003" spans="1:18" ht="25.5" hidden="1" x14ac:dyDescent="0.2">
      <c r="A1003" s="2">
        <v>1331</v>
      </c>
      <c r="B1003" s="3" t="s">
        <v>596</v>
      </c>
      <c r="C1003" s="3" t="s">
        <v>1546</v>
      </c>
      <c r="D1003" s="3" t="s">
        <v>1559</v>
      </c>
      <c r="E1003" s="3" t="s">
        <v>597</v>
      </c>
      <c r="F1003" s="3" t="s">
        <v>1549</v>
      </c>
      <c r="G1003" s="2" t="s">
        <v>1550</v>
      </c>
      <c r="H1003" s="3" t="s">
        <v>1551</v>
      </c>
      <c r="I1003" s="2">
        <v>1080</v>
      </c>
      <c r="J1003" s="2">
        <v>1080</v>
      </c>
      <c r="K1003" s="3" t="s">
        <v>1867</v>
      </c>
      <c r="L1003" s="3" t="s">
        <v>1868</v>
      </c>
      <c r="M1003" s="2">
        <v>9887</v>
      </c>
      <c r="N1003" s="3" t="s">
        <v>1550</v>
      </c>
      <c r="O1003" s="4">
        <v>54789</v>
      </c>
      <c r="P1003" s="3" t="s">
        <v>1550</v>
      </c>
      <c r="Q1003" s="4" t="s">
        <v>1550</v>
      </c>
      <c r="R1003" s="3" t="s">
        <v>1551</v>
      </c>
    </row>
    <row r="1004" spans="1:18" ht="25.5" hidden="1" x14ac:dyDescent="0.2">
      <c r="A1004" s="2">
        <v>1333</v>
      </c>
      <c r="B1004" s="3" t="s">
        <v>598</v>
      </c>
      <c r="C1004" s="3" t="s">
        <v>1546</v>
      </c>
      <c r="D1004" s="3" t="s">
        <v>1547</v>
      </c>
      <c r="E1004" s="3" t="s">
        <v>599</v>
      </c>
      <c r="F1004" s="3" t="s">
        <v>1549</v>
      </c>
      <c r="G1004" s="2" t="s">
        <v>1550</v>
      </c>
      <c r="H1004" s="3" t="s">
        <v>1551</v>
      </c>
      <c r="I1004" s="2">
        <v>16.2</v>
      </c>
      <c r="J1004" s="2">
        <v>16.2</v>
      </c>
      <c r="K1004" s="3" t="s">
        <v>1552</v>
      </c>
      <c r="L1004" s="3" t="s">
        <v>1553</v>
      </c>
      <c r="M1004" s="2">
        <v>0</v>
      </c>
      <c r="N1004" s="3" t="s">
        <v>1550</v>
      </c>
      <c r="O1004" s="4">
        <v>54789</v>
      </c>
      <c r="P1004" s="3" t="s">
        <v>1550</v>
      </c>
      <c r="Q1004" s="4" t="s">
        <v>1550</v>
      </c>
      <c r="R1004" s="3" t="s">
        <v>1551</v>
      </c>
    </row>
    <row r="1005" spans="1:18" ht="38.25" hidden="1" x14ac:dyDescent="0.2">
      <c r="A1005" s="2">
        <v>1338</v>
      </c>
      <c r="B1005" s="3" t="s">
        <v>600</v>
      </c>
      <c r="C1005" s="3" t="s">
        <v>1546</v>
      </c>
      <c r="D1005" s="3" t="s">
        <v>1547</v>
      </c>
      <c r="E1005" s="3" t="s">
        <v>601</v>
      </c>
      <c r="F1005" s="3" t="s">
        <v>1549</v>
      </c>
      <c r="G1005" s="2" t="s">
        <v>1550</v>
      </c>
      <c r="H1005" s="3" t="s">
        <v>1551</v>
      </c>
      <c r="I1005" s="2">
        <v>2.25</v>
      </c>
      <c r="J1005" s="2">
        <v>2.25</v>
      </c>
      <c r="K1005" s="3" t="s">
        <v>1552</v>
      </c>
      <c r="L1005" s="3" t="s">
        <v>63</v>
      </c>
      <c r="M1005" s="2">
        <v>0</v>
      </c>
      <c r="N1005" s="3" t="s">
        <v>1550</v>
      </c>
      <c r="O1005" s="4">
        <v>54789</v>
      </c>
      <c r="P1005" s="3" t="s">
        <v>1550</v>
      </c>
      <c r="Q1005" s="4" t="s">
        <v>1550</v>
      </c>
      <c r="R1005" s="3" t="s">
        <v>1551</v>
      </c>
    </row>
    <row r="1006" spans="1:18" ht="25.5" hidden="1" x14ac:dyDescent="0.2">
      <c r="A1006" s="2">
        <v>1339</v>
      </c>
      <c r="B1006" s="3" t="s">
        <v>602</v>
      </c>
      <c r="C1006" s="3" t="s">
        <v>1546</v>
      </c>
      <c r="D1006" s="3" t="s">
        <v>1547</v>
      </c>
      <c r="E1006" s="3" t="s">
        <v>1799</v>
      </c>
      <c r="F1006" s="3" t="s">
        <v>1549</v>
      </c>
      <c r="G1006" s="2" t="s">
        <v>1550</v>
      </c>
      <c r="H1006" s="3" t="s">
        <v>1551</v>
      </c>
      <c r="I1006" s="2">
        <v>1.45</v>
      </c>
      <c r="J1006" s="2">
        <v>1.45</v>
      </c>
      <c r="K1006" s="3" t="s">
        <v>1552</v>
      </c>
      <c r="L1006" s="3" t="s">
        <v>1553</v>
      </c>
      <c r="M1006" s="2">
        <v>0</v>
      </c>
      <c r="N1006" s="3" t="s">
        <v>1550</v>
      </c>
      <c r="O1006" s="4">
        <v>54789</v>
      </c>
      <c r="P1006" s="3" t="s">
        <v>1550</v>
      </c>
      <c r="Q1006" s="4" t="s">
        <v>1550</v>
      </c>
      <c r="R1006" s="3" t="s">
        <v>1551</v>
      </c>
    </row>
    <row r="1007" spans="1:18" ht="25.5" hidden="1" x14ac:dyDescent="0.2">
      <c r="A1007" s="2">
        <v>1340</v>
      </c>
      <c r="B1007" s="3" t="s">
        <v>603</v>
      </c>
      <c r="C1007" s="3" t="s">
        <v>1546</v>
      </c>
      <c r="D1007" s="3" t="s">
        <v>1547</v>
      </c>
      <c r="E1007" s="3" t="s">
        <v>1611</v>
      </c>
      <c r="F1007" s="3" t="s">
        <v>1549</v>
      </c>
      <c r="G1007" s="2" t="s">
        <v>1550</v>
      </c>
      <c r="H1007" s="3" t="s">
        <v>1551</v>
      </c>
      <c r="I1007" s="2">
        <v>18</v>
      </c>
      <c r="J1007" s="2">
        <v>18</v>
      </c>
      <c r="K1007" s="3" t="s">
        <v>1552</v>
      </c>
      <c r="L1007" s="3" t="s">
        <v>1553</v>
      </c>
      <c r="M1007" s="2">
        <v>0</v>
      </c>
      <c r="N1007" s="3" t="s">
        <v>1550</v>
      </c>
      <c r="O1007" s="4">
        <v>54789</v>
      </c>
      <c r="P1007" s="3" t="s">
        <v>1550</v>
      </c>
      <c r="Q1007" s="4" t="s">
        <v>1550</v>
      </c>
      <c r="R1007" s="3" t="s">
        <v>1551</v>
      </c>
    </row>
    <row r="1008" spans="1:18" ht="38.25" hidden="1" x14ac:dyDescent="0.2">
      <c r="A1008" s="2">
        <v>1342</v>
      </c>
      <c r="B1008" s="3" t="s">
        <v>604</v>
      </c>
      <c r="C1008" s="3" t="s">
        <v>1546</v>
      </c>
      <c r="D1008" s="3" t="s">
        <v>1547</v>
      </c>
      <c r="E1008" s="3" t="s">
        <v>1669</v>
      </c>
      <c r="F1008" s="3" t="s">
        <v>1549</v>
      </c>
      <c r="G1008" s="2" t="s">
        <v>1550</v>
      </c>
      <c r="H1008" s="3" t="s">
        <v>1551</v>
      </c>
      <c r="I1008" s="2">
        <v>88.2</v>
      </c>
      <c r="J1008" s="2">
        <v>88.2</v>
      </c>
      <c r="K1008" s="3" t="s">
        <v>1552</v>
      </c>
      <c r="L1008" s="3" t="s">
        <v>1630</v>
      </c>
      <c r="M1008" s="2">
        <v>0</v>
      </c>
      <c r="N1008" s="3" t="s">
        <v>1550</v>
      </c>
      <c r="O1008" s="4">
        <v>54789</v>
      </c>
      <c r="P1008" s="3" t="s">
        <v>1550</v>
      </c>
      <c r="Q1008" s="4" t="s">
        <v>1550</v>
      </c>
      <c r="R1008" s="3" t="s">
        <v>1551</v>
      </c>
    </row>
    <row r="1009" spans="1:18" ht="38.25" hidden="1" x14ac:dyDescent="0.2">
      <c r="A1009" s="2">
        <v>1342</v>
      </c>
      <c r="B1009" s="3" t="s">
        <v>604</v>
      </c>
      <c r="C1009" s="3" t="s">
        <v>1546</v>
      </c>
      <c r="D1009" s="3" t="s">
        <v>1547</v>
      </c>
      <c r="E1009" s="3" t="s">
        <v>1669</v>
      </c>
      <c r="F1009" s="3" t="s">
        <v>1549</v>
      </c>
      <c r="G1009" s="2" t="s">
        <v>1550</v>
      </c>
      <c r="H1009" s="3" t="s">
        <v>1551</v>
      </c>
      <c r="I1009" s="2">
        <v>48.5</v>
      </c>
      <c r="J1009" s="2">
        <v>48.5</v>
      </c>
      <c r="K1009" s="3" t="s">
        <v>1552</v>
      </c>
      <c r="L1009" s="3" t="s">
        <v>1630</v>
      </c>
      <c r="M1009" s="2">
        <v>0</v>
      </c>
      <c r="N1009" s="3" t="s">
        <v>1550</v>
      </c>
      <c r="O1009" s="4">
        <v>54789</v>
      </c>
      <c r="P1009" s="3" t="s">
        <v>1550</v>
      </c>
      <c r="Q1009" s="4" t="s">
        <v>1550</v>
      </c>
      <c r="R1009" s="3" t="s">
        <v>1551</v>
      </c>
    </row>
    <row r="1010" spans="1:18" ht="25.5" hidden="1" x14ac:dyDescent="0.2">
      <c r="A1010" s="2">
        <v>1344</v>
      </c>
      <c r="B1010" s="3" t="s">
        <v>605</v>
      </c>
      <c r="C1010" s="3" t="s">
        <v>1546</v>
      </c>
      <c r="D1010" s="3" t="s">
        <v>1645</v>
      </c>
      <c r="E1010" s="3" t="s">
        <v>421</v>
      </c>
      <c r="F1010" s="3" t="s">
        <v>1549</v>
      </c>
      <c r="G1010" s="2" t="s">
        <v>1550</v>
      </c>
      <c r="H1010" s="3" t="s">
        <v>1551</v>
      </c>
      <c r="I1010" s="2">
        <v>9.5500000000000007</v>
      </c>
      <c r="J1010" s="2">
        <v>9.5500000000000007</v>
      </c>
      <c r="K1010" s="3" t="s">
        <v>1552</v>
      </c>
      <c r="L1010" s="3" t="s">
        <v>63</v>
      </c>
      <c r="M1010" s="2">
        <v>0</v>
      </c>
      <c r="N1010" s="3" t="s">
        <v>1550</v>
      </c>
      <c r="O1010" s="4">
        <v>54789</v>
      </c>
      <c r="P1010" s="3" t="s">
        <v>1550</v>
      </c>
      <c r="Q1010" s="4" t="s">
        <v>1550</v>
      </c>
      <c r="R1010" s="3" t="s">
        <v>1551</v>
      </c>
    </row>
    <row r="1011" spans="1:18" ht="25.5" hidden="1" x14ac:dyDescent="0.2">
      <c r="A1011" s="2">
        <v>1345</v>
      </c>
      <c r="B1011" s="3" t="s">
        <v>606</v>
      </c>
      <c r="C1011" s="3" t="s">
        <v>1546</v>
      </c>
      <c r="D1011" s="3" t="s">
        <v>1559</v>
      </c>
      <c r="E1011" s="3" t="s">
        <v>570</v>
      </c>
      <c r="F1011" s="3" t="s">
        <v>1549</v>
      </c>
      <c r="G1011" s="2" t="s">
        <v>1550</v>
      </c>
      <c r="H1011" s="3" t="s">
        <v>1551</v>
      </c>
      <c r="I1011" s="2">
        <v>1.03</v>
      </c>
      <c r="J1011" s="2">
        <v>1.03</v>
      </c>
      <c r="K1011" s="3" t="s">
        <v>1552</v>
      </c>
      <c r="L1011" s="3" t="s">
        <v>63</v>
      </c>
      <c r="M1011" s="2">
        <v>0</v>
      </c>
      <c r="N1011" s="3" t="s">
        <v>1550</v>
      </c>
      <c r="O1011" s="4">
        <v>54789</v>
      </c>
      <c r="P1011" s="3" t="s">
        <v>1550</v>
      </c>
      <c r="Q1011" s="4" t="s">
        <v>1550</v>
      </c>
      <c r="R1011" s="3" t="s">
        <v>1551</v>
      </c>
    </row>
    <row r="1012" spans="1:18" ht="25.5" hidden="1" x14ac:dyDescent="0.2">
      <c r="A1012" s="2">
        <v>1346</v>
      </c>
      <c r="B1012" s="3" t="s">
        <v>607</v>
      </c>
      <c r="C1012" s="3" t="s">
        <v>1546</v>
      </c>
      <c r="D1012" s="3" t="s">
        <v>1559</v>
      </c>
      <c r="E1012" s="3" t="s">
        <v>84</v>
      </c>
      <c r="F1012" s="3" t="s">
        <v>1549</v>
      </c>
      <c r="G1012" s="2" t="s">
        <v>1550</v>
      </c>
      <c r="H1012" s="3" t="s">
        <v>1551</v>
      </c>
      <c r="I1012" s="2">
        <v>49.3</v>
      </c>
      <c r="J1012" s="2">
        <v>49.3</v>
      </c>
      <c r="K1012" s="3" t="s">
        <v>1552</v>
      </c>
      <c r="L1012" s="3" t="s">
        <v>63</v>
      </c>
      <c r="M1012" s="2">
        <v>0</v>
      </c>
      <c r="N1012" s="3" t="s">
        <v>1550</v>
      </c>
      <c r="O1012" s="4">
        <v>54789</v>
      </c>
      <c r="P1012" s="3" t="s">
        <v>1550</v>
      </c>
      <c r="Q1012" s="4" t="s">
        <v>1550</v>
      </c>
      <c r="R1012" s="3" t="s">
        <v>1551</v>
      </c>
    </row>
    <row r="1013" spans="1:18" ht="25.5" hidden="1" x14ac:dyDescent="0.2">
      <c r="A1013" s="2">
        <v>1347</v>
      </c>
      <c r="B1013" s="3" t="s">
        <v>608</v>
      </c>
      <c r="C1013" s="3" t="s">
        <v>1546</v>
      </c>
      <c r="D1013" s="3" t="s">
        <v>1589</v>
      </c>
      <c r="E1013" s="3" t="s">
        <v>1548</v>
      </c>
      <c r="F1013" s="3" t="s">
        <v>1591</v>
      </c>
      <c r="G1013" s="2" t="s">
        <v>1550</v>
      </c>
      <c r="H1013" s="3" t="s">
        <v>1551</v>
      </c>
      <c r="I1013" s="2">
        <v>88</v>
      </c>
      <c r="J1013" s="2">
        <v>77</v>
      </c>
      <c r="K1013" s="3" t="s">
        <v>1581</v>
      </c>
      <c r="L1013" s="3" t="s">
        <v>1582</v>
      </c>
      <c r="M1013" s="2">
        <v>8777</v>
      </c>
      <c r="N1013" s="3" t="s">
        <v>1550</v>
      </c>
      <c r="O1013" s="4">
        <v>54789</v>
      </c>
      <c r="P1013" s="3" t="s">
        <v>1550</v>
      </c>
      <c r="Q1013" s="4">
        <v>27515</v>
      </c>
      <c r="R1013" s="3" t="s">
        <v>1551</v>
      </c>
    </row>
    <row r="1014" spans="1:18" ht="25.5" hidden="1" x14ac:dyDescent="0.2">
      <c r="A1014" s="2">
        <v>1347</v>
      </c>
      <c r="B1014" s="3" t="s">
        <v>608</v>
      </c>
      <c r="C1014" s="3" t="s">
        <v>1546</v>
      </c>
      <c r="D1014" s="3" t="s">
        <v>1589</v>
      </c>
      <c r="E1014" s="3" t="s">
        <v>1548</v>
      </c>
      <c r="F1014" s="3" t="s">
        <v>1591</v>
      </c>
      <c r="G1014" s="2" t="s">
        <v>1550</v>
      </c>
      <c r="H1014" s="3" t="s">
        <v>1551</v>
      </c>
      <c r="I1014" s="2">
        <v>85</v>
      </c>
      <c r="J1014" s="2">
        <v>74</v>
      </c>
      <c r="K1014" s="3" t="s">
        <v>1581</v>
      </c>
      <c r="L1014" s="3" t="s">
        <v>1582</v>
      </c>
      <c r="M1014" s="2">
        <v>8894</v>
      </c>
      <c r="N1014" s="3" t="s">
        <v>1550</v>
      </c>
      <c r="O1014" s="4">
        <v>54789</v>
      </c>
      <c r="P1014" s="3" t="s">
        <v>1550</v>
      </c>
      <c r="Q1014" s="4">
        <v>27364</v>
      </c>
      <c r="R1014" s="3" t="s">
        <v>1551</v>
      </c>
    </row>
    <row r="1015" spans="1:18" ht="25.5" hidden="1" x14ac:dyDescent="0.2">
      <c r="A1015" s="2">
        <v>1347</v>
      </c>
      <c r="B1015" s="3" t="s">
        <v>608</v>
      </c>
      <c r="C1015" s="3" t="s">
        <v>1546</v>
      </c>
      <c r="D1015" s="3" t="s">
        <v>1589</v>
      </c>
      <c r="E1015" s="3" t="s">
        <v>1548</v>
      </c>
      <c r="F1015" s="3" t="s">
        <v>1591</v>
      </c>
      <c r="G1015" s="2" t="s">
        <v>1550</v>
      </c>
      <c r="H1015" s="3" t="s">
        <v>1551</v>
      </c>
      <c r="I1015" s="2">
        <v>87</v>
      </c>
      <c r="J1015" s="2">
        <v>76</v>
      </c>
      <c r="K1015" s="3" t="s">
        <v>1581</v>
      </c>
      <c r="L1015" s="3" t="s">
        <v>1582</v>
      </c>
      <c r="M1015" s="2">
        <v>9276</v>
      </c>
      <c r="N1015" s="3" t="s">
        <v>1550</v>
      </c>
      <c r="O1015" s="4">
        <v>54789</v>
      </c>
      <c r="P1015" s="3" t="s">
        <v>1550</v>
      </c>
      <c r="Q1015" s="4">
        <v>27303</v>
      </c>
      <c r="R1015" s="3" t="s">
        <v>1551</v>
      </c>
    </row>
    <row r="1016" spans="1:18" ht="25.5" hidden="1" x14ac:dyDescent="0.2">
      <c r="A1016" s="2">
        <v>1347</v>
      </c>
      <c r="B1016" s="3" t="s">
        <v>608</v>
      </c>
      <c r="C1016" s="3" t="s">
        <v>1546</v>
      </c>
      <c r="D1016" s="3" t="s">
        <v>1589</v>
      </c>
      <c r="E1016" s="3" t="s">
        <v>1548</v>
      </c>
      <c r="F1016" s="3" t="s">
        <v>1591</v>
      </c>
      <c r="G1016" s="2" t="s">
        <v>1550</v>
      </c>
      <c r="H1016" s="3" t="s">
        <v>1551</v>
      </c>
      <c r="I1016" s="2">
        <v>91</v>
      </c>
      <c r="J1016" s="2">
        <v>80</v>
      </c>
      <c r="K1016" s="3" t="s">
        <v>1581</v>
      </c>
      <c r="L1016" s="3" t="s">
        <v>1582</v>
      </c>
      <c r="M1016" s="2">
        <v>8650</v>
      </c>
      <c r="N1016" s="3" t="s">
        <v>1550</v>
      </c>
      <c r="O1016" s="4">
        <v>54789</v>
      </c>
      <c r="P1016" s="3" t="s">
        <v>1550</v>
      </c>
      <c r="Q1016" s="4">
        <v>27303</v>
      </c>
      <c r="R1016" s="3" t="s">
        <v>1551</v>
      </c>
    </row>
    <row r="1017" spans="1:18" ht="38.25" hidden="1" x14ac:dyDescent="0.2">
      <c r="A1017" s="2">
        <v>1348</v>
      </c>
      <c r="B1017" s="3" t="s">
        <v>609</v>
      </c>
      <c r="C1017" s="3" t="s">
        <v>1546</v>
      </c>
      <c r="D1017" s="3" t="s">
        <v>1547</v>
      </c>
      <c r="E1017" s="3" t="s">
        <v>572</v>
      </c>
      <c r="F1017" s="3" t="s">
        <v>1549</v>
      </c>
      <c r="G1017" s="2" t="s">
        <v>1550</v>
      </c>
      <c r="H1017" s="3" t="s">
        <v>1551</v>
      </c>
      <c r="I1017" s="2">
        <v>38.270000000000003</v>
      </c>
      <c r="J1017" s="2">
        <v>38.270000000000003</v>
      </c>
      <c r="K1017" s="3" t="s">
        <v>1552</v>
      </c>
      <c r="L1017" s="3" t="s">
        <v>63</v>
      </c>
      <c r="M1017" s="2">
        <v>0</v>
      </c>
      <c r="N1017" s="3" t="s">
        <v>1550</v>
      </c>
      <c r="O1017" s="4">
        <v>54789</v>
      </c>
      <c r="P1017" s="3" t="s">
        <v>1550</v>
      </c>
      <c r="Q1017" s="4" t="s">
        <v>1550</v>
      </c>
      <c r="R1017" s="3" t="s">
        <v>1551</v>
      </c>
    </row>
    <row r="1018" spans="1:18" ht="38.25" hidden="1" x14ac:dyDescent="0.2">
      <c r="A1018" s="2">
        <v>1352</v>
      </c>
      <c r="B1018" s="3" t="s">
        <v>610</v>
      </c>
      <c r="C1018" s="3" t="s">
        <v>1546</v>
      </c>
      <c r="D1018" s="3" t="s">
        <v>1555</v>
      </c>
      <c r="E1018" s="3" t="s">
        <v>611</v>
      </c>
      <c r="F1018" s="3" t="s">
        <v>1629</v>
      </c>
      <c r="G1018" s="2" t="s">
        <v>1550</v>
      </c>
      <c r="H1018" s="3" t="s">
        <v>1551</v>
      </c>
      <c r="I1018" s="2">
        <v>2.95</v>
      </c>
      <c r="J1018" s="2">
        <v>2.95</v>
      </c>
      <c r="K1018" s="3" t="s">
        <v>1552</v>
      </c>
      <c r="L1018" s="3" t="s">
        <v>1553</v>
      </c>
      <c r="M1018" s="2">
        <v>0</v>
      </c>
      <c r="N1018" s="3" t="s">
        <v>1550</v>
      </c>
      <c r="O1018" s="4">
        <v>54789</v>
      </c>
      <c r="P1018" s="3" t="s">
        <v>1550</v>
      </c>
      <c r="Q1018" s="4">
        <v>32143</v>
      </c>
      <c r="R1018" s="3" t="s">
        <v>1551</v>
      </c>
    </row>
    <row r="1019" spans="1:18" ht="38.25" hidden="1" x14ac:dyDescent="0.2">
      <c r="A1019" s="2">
        <v>1355</v>
      </c>
      <c r="B1019" s="3" t="s">
        <v>612</v>
      </c>
      <c r="C1019" s="3" t="s">
        <v>1546</v>
      </c>
      <c r="D1019" s="3" t="s">
        <v>1559</v>
      </c>
      <c r="E1019" s="3" t="s">
        <v>613</v>
      </c>
      <c r="F1019" s="3" t="s">
        <v>1549</v>
      </c>
      <c r="G1019" s="2" t="s">
        <v>1550</v>
      </c>
      <c r="H1019" s="3" t="s">
        <v>1551</v>
      </c>
      <c r="I1019" s="2">
        <v>179</v>
      </c>
      <c r="J1019" s="2">
        <v>179</v>
      </c>
      <c r="K1019" s="3" t="s">
        <v>1581</v>
      </c>
      <c r="L1019" s="3" t="s">
        <v>1582</v>
      </c>
      <c r="M1019" s="2">
        <v>9697</v>
      </c>
      <c r="N1019" s="3" t="s">
        <v>1550</v>
      </c>
      <c r="O1019" s="4">
        <v>54789</v>
      </c>
      <c r="P1019" s="3" t="s">
        <v>1550</v>
      </c>
      <c r="Q1019" s="4">
        <v>21459</v>
      </c>
      <c r="R1019" s="3" t="s">
        <v>1551</v>
      </c>
    </row>
    <row r="1020" spans="1:18" ht="38.25" hidden="1" x14ac:dyDescent="0.2">
      <c r="A1020" s="2">
        <v>1355</v>
      </c>
      <c r="B1020" s="3" t="s">
        <v>612</v>
      </c>
      <c r="C1020" s="3" t="s">
        <v>1546</v>
      </c>
      <c r="D1020" s="3" t="s">
        <v>1559</v>
      </c>
      <c r="E1020" s="3" t="s">
        <v>613</v>
      </c>
      <c r="F1020" s="3" t="s">
        <v>1549</v>
      </c>
      <c r="G1020" s="2" t="s">
        <v>1550</v>
      </c>
      <c r="H1020" s="3" t="s">
        <v>1551</v>
      </c>
      <c r="I1020" s="2">
        <v>179</v>
      </c>
      <c r="J1020" s="2">
        <v>179</v>
      </c>
      <c r="K1020" s="3" t="s">
        <v>1581</v>
      </c>
      <c r="L1020" s="3" t="s">
        <v>1582</v>
      </c>
      <c r="M1020" s="2">
        <v>9795</v>
      </c>
      <c r="N1020" s="3" t="s">
        <v>1550</v>
      </c>
      <c r="O1020" s="4">
        <v>54789</v>
      </c>
      <c r="P1020" s="3" t="s">
        <v>1550</v>
      </c>
      <c r="Q1020" s="4">
        <v>21732</v>
      </c>
      <c r="R1020" s="3" t="s">
        <v>1551</v>
      </c>
    </row>
    <row r="1021" spans="1:18" ht="38.25" hidden="1" x14ac:dyDescent="0.2">
      <c r="A1021" s="2">
        <v>1355</v>
      </c>
      <c r="B1021" s="3" t="s">
        <v>612</v>
      </c>
      <c r="C1021" s="3" t="s">
        <v>1546</v>
      </c>
      <c r="D1021" s="3" t="s">
        <v>1559</v>
      </c>
      <c r="E1021" s="3" t="s">
        <v>613</v>
      </c>
      <c r="F1021" s="3" t="s">
        <v>1549</v>
      </c>
      <c r="G1021" s="2" t="s">
        <v>1550</v>
      </c>
      <c r="H1021" s="3" t="s">
        <v>1551</v>
      </c>
      <c r="I1021" s="2">
        <v>445</v>
      </c>
      <c r="J1021" s="2">
        <v>445</v>
      </c>
      <c r="K1021" s="3" t="s">
        <v>1581</v>
      </c>
      <c r="L1021" s="3" t="s">
        <v>1582</v>
      </c>
      <c r="M1021" s="2">
        <v>9031</v>
      </c>
      <c r="N1021" s="3" t="s">
        <v>1550</v>
      </c>
      <c r="O1021" s="4">
        <v>54789</v>
      </c>
      <c r="P1021" s="3" t="s">
        <v>1550</v>
      </c>
      <c r="Q1021" s="4">
        <v>27303</v>
      </c>
      <c r="R1021" s="3" t="s">
        <v>1551</v>
      </c>
    </row>
    <row r="1022" spans="1:18" ht="38.25" hidden="1" x14ac:dyDescent="0.2">
      <c r="A1022" s="2">
        <v>1358</v>
      </c>
      <c r="B1022" s="3" t="s">
        <v>614</v>
      </c>
      <c r="C1022" s="3" t="s">
        <v>1546</v>
      </c>
      <c r="D1022" s="3" t="s">
        <v>1559</v>
      </c>
      <c r="E1022" s="3" t="s">
        <v>574</v>
      </c>
      <c r="F1022" s="3" t="s">
        <v>1549</v>
      </c>
      <c r="G1022" s="2" t="s">
        <v>1550</v>
      </c>
      <c r="H1022" s="3" t="s">
        <v>1551</v>
      </c>
      <c r="I1022" s="2">
        <v>1.6</v>
      </c>
      <c r="J1022" s="2">
        <v>1.6</v>
      </c>
      <c r="K1022" s="3" t="s">
        <v>1552</v>
      </c>
      <c r="L1022" s="3" t="s">
        <v>1553</v>
      </c>
      <c r="M1022" s="2">
        <v>0</v>
      </c>
      <c r="N1022" s="3" t="s">
        <v>1550</v>
      </c>
      <c r="O1022" s="4">
        <v>54789</v>
      </c>
      <c r="P1022" s="3" t="s">
        <v>1550</v>
      </c>
      <c r="Q1022" s="4" t="s">
        <v>1550</v>
      </c>
      <c r="R1022" s="3" t="s">
        <v>1551</v>
      </c>
    </row>
    <row r="1023" spans="1:18" ht="25.5" hidden="1" x14ac:dyDescent="0.2">
      <c r="A1023" s="2">
        <v>1359</v>
      </c>
      <c r="B1023" s="3" t="s">
        <v>615</v>
      </c>
      <c r="C1023" s="3" t="s">
        <v>1546</v>
      </c>
      <c r="D1023" s="3" t="s">
        <v>1547</v>
      </c>
      <c r="E1023" s="3" t="s">
        <v>205</v>
      </c>
      <c r="F1023" s="3" t="s">
        <v>1549</v>
      </c>
      <c r="G1023" s="2" t="s">
        <v>1550</v>
      </c>
      <c r="H1023" s="3" t="s">
        <v>1551</v>
      </c>
      <c r="I1023" s="2">
        <v>26.9</v>
      </c>
      <c r="J1023" s="2">
        <v>26.9</v>
      </c>
      <c r="K1023" s="3" t="s">
        <v>1552</v>
      </c>
      <c r="L1023" s="3" t="s">
        <v>1553</v>
      </c>
      <c r="M1023" s="2">
        <v>0</v>
      </c>
      <c r="N1023" s="3" t="s">
        <v>1550</v>
      </c>
      <c r="O1023" s="4">
        <v>54789</v>
      </c>
      <c r="P1023" s="3" t="s">
        <v>1550</v>
      </c>
      <c r="Q1023" s="4" t="s">
        <v>1550</v>
      </c>
      <c r="R1023" s="3" t="s">
        <v>1551</v>
      </c>
    </row>
    <row r="1024" spans="1:18" ht="38.25" hidden="1" x14ac:dyDescent="0.2">
      <c r="A1024" s="2">
        <v>1362</v>
      </c>
      <c r="B1024" s="3" t="s">
        <v>616</v>
      </c>
      <c r="C1024" s="3" t="s">
        <v>1546</v>
      </c>
      <c r="D1024" s="3" t="s">
        <v>1559</v>
      </c>
      <c r="E1024" s="3" t="s">
        <v>148</v>
      </c>
      <c r="F1024" s="3" t="s">
        <v>1549</v>
      </c>
      <c r="G1024" s="2" t="s">
        <v>1550</v>
      </c>
      <c r="H1024" s="3" t="s">
        <v>1551</v>
      </c>
      <c r="I1024" s="2">
        <v>48</v>
      </c>
      <c r="J1024" s="2">
        <v>48</v>
      </c>
      <c r="K1024" s="3" t="s">
        <v>1552</v>
      </c>
      <c r="L1024" s="3" t="s">
        <v>1574</v>
      </c>
      <c r="M1024" s="2">
        <v>0</v>
      </c>
      <c r="N1024" s="3" t="s">
        <v>1550</v>
      </c>
      <c r="O1024" s="4">
        <v>54789</v>
      </c>
      <c r="P1024" s="3" t="s">
        <v>1550</v>
      </c>
      <c r="Q1024" s="4" t="s">
        <v>1550</v>
      </c>
      <c r="R1024" s="3" t="s">
        <v>1551</v>
      </c>
    </row>
    <row r="1025" spans="1:18" ht="25.5" hidden="1" x14ac:dyDescent="0.2">
      <c r="A1025" s="2">
        <v>1363</v>
      </c>
      <c r="B1025" s="3" t="s">
        <v>617</v>
      </c>
      <c r="C1025" s="3" t="s">
        <v>1546</v>
      </c>
      <c r="D1025" s="3" t="s">
        <v>1559</v>
      </c>
      <c r="E1025" s="3" t="s">
        <v>618</v>
      </c>
      <c r="F1025" s="3" t="s">
        <v>1549</v>
      </c>
      <c r="G1025" s="2" t="s">
        <v>1550</v>
      </c>
      <c r="H1025" s="3" t="s">
        <v>1551</v>
      </c>
      <c r="I1025" s="2">
        <v>13.7</v>
      </c>
      <c r="J1025" s="2">
        <v>13.7</v>
      </c>
      <c r="K1025" s="3" t="s">
        <v>1552</v>
      </c>
      <c r="L1025" s="3" t="s">
        <v>1553</v>
      </c>
      <c r="M1025" s="2">
        <v>0</v>
      </c>
      <c r="N1025" s="3" t="s">
        <v>1550</v>
      </c>
      <c r="O1025" s="4">
        <v>54789</v>
      </c>
      <c r="P1025" s="3" t="s">
        <v>1550</v>
      </c>
      <c r="Q1025" s="4" t="s">
        <v>1550</v>
      </c>
      <c r="R1025" s="3" t="s">
        <v>1551</v>
      </c>
    </row>
    <row r="1026" spans="1:18" ht="25.5" hidden="1" x14ac:dyDescent="0.2">
      <c r="A1026" s="2">
        <v>1364</v>
      </c>
      <c r="B1026" s="3" t="s">
        <v>619</v>
      </c>
      <c r="C1026" s="3" t="s">
        <v>1546</v>
      </c>
      <c r="D1026" s="3" t="s">
        <v>1559</v>
      </c>
      <c r="E1026" s="3" t="s">
        <v>618</v>
      </c>
      <c r="F1026" s="3" t="s">
        <v>1549</v>
      </c>
      <c r="G1026" s="2" t="s">
        <v>1550</v>
      </c>
      <c r="H1026" s="3" t="s">
        <v>1551</v>
      </c>
      <c r="I1026" s="2">
        <v>30</v>
      </c>
      <c r="J1026" s="2">
        <v>30</v>
      </c>
      <c r="K1026" s="3" t="s">
        <v>1552</v>
      </c>
      <c r="L1026" s="3" t="s">
        <v>1553</v>
      </c>
      <c r="M1026" s="2">
        <v>0</v>
      </c>
      <c r="N1026" s="3" t="s">
        <v>1550</v>
      </c>
      <c r="O1026" s="4">
        <v>54789</v>
      </c>
      <c r="P1026" s="3" t="s">
        <v>1550</v>
      </c>
      <c r="Q1026" s="4" t="s">
        <v>1550</v>
      </c>
      <c r="R1026" s="3" t="s">
        <v>1551</v>
      </c>
    </row>
    <row r="1027" spans="1:18" ht="25.5" hidden="1" x14ac:dyDescent="0.2">
      <c r="A1027" s="2">
        <v>1365</v>
      </c>
      <c r="B1027" s="3" t="s">
        <v>620</v>
      </c>
      <c r="C1027" s="3" t="s">
        <v>1546</v>
      </c>
      <c r="D1027" s="3" t="s">
        <v>1559</v>
      </c>
      <c r="E1027" s="3" t="s">
        <v>332</v>
      </c>
      <c r="F1027" s="3" t="s">
        <v>1549</v>
      </c>
      <c r="G1027" s="2" t="s">
        <v>1550</v>
      </c>
      <c r="H1027" s="3" t="s">
        <v>1551</v>
      </c>
      <c r="I1027" s="2">
        <v>30</v>
      </c>
      <c r="J1027" s="2">
        <v>30</v>
      </c>
      <c r="K1027" s="3" t="s">
        <v>1552</v>
      </c>
      <c r="L1027" s="3" t="s">
        <v>1553</v>
      </c>
      <c r="M1027" s="2">
        <v>0</v>
      </c>
      <c r="N1027" s="3" t="s">
        <v>1550</v>
      </c>
      <c r="O1027" s="4">
        <v>54789</v>
      </c>
      <c r="P1027" s="3" t="s">
        <v>1550</v>
      </c>
      <c r="Q1027" s="4" t="s">
        <v>1550</v>
      </c>
      <c r="R1027" s="3" t="s">
        <v>1551</v>
      </c>
    </row>
    <row r="1028" spans="1:18" ht="25.5" hidden="1" x14ac:dyDescent="0.2">
      <c r="A1028" s="2">
        <v>1366</v>
      </c>
      <c r="B1028" s="3" t="s">
        <v>621</v>
      </c>
      <c r="C1028" s="3" t="s">
        <v>1546</v>
      </c>
      <c r="D1028" s="3" t="s">
        <v>1559</v>
      </c>
      <c r="E1028" s="3" t="s">
        <v>332</v>
      </c>
      <c r="F1028" s="3" t="s">
        <v>1549</v>
      </c>
      <c r="G1028" s="2" t="s">
        <v>1550</v>
      </c>
      <c r="H1028" s="3" t="s">
        <v>1551</v>
      </c>
      <c r="I1028" s="2">
        <v>30</v>
      </c>
      <c r="J1028" s="2">
        <v>30</v>
      </c>
      <c r="K1028" s="3" t="s">
        <v>1552</v>
      </c>
      <c r="L1028" s="3" t="s">
        <v>1553</v>
      </c>
      <c r="M1028" s="2">
        <v>0</v>
      </c>
      <c r="N1028" s="3" t="s">
        <v>1550</v>
      </c>
      <c r="O1028" s="4">
        <v>54789</v>
      </c>
      <c r="P1028" s="3" t="s">
        <v>1550</v>
      </c>
      <c r="Q1028" s="4" t="s">
        <v>1550</v>
      </c>
      <c r="R1028" s="3" t="s">
        <v>1551</v>
      </c>
    </row>
    <row r="1029" spans="1:18" ht="25.5" hidden="1" x14ac:dyDescent="0.2">
      <c r="A1029" s="2">
        <v>1367</v>
      </c>
      <c r="B1029" s="3" t="s">
        <v>622</v>
      </c>
      <c r="C1029" s="3" t="s">
        <v>1546</v>
      </c>
      <c r="D1029" s="3" t="s">
        <v>1559</v>
      </c>
      <c r="E1029" s="3" t="s">
        <v>623</v>
      </c>
      <c r="F1029" s="3" t="s">
        <v>1549</v>
      </c>
      <c r="G1029" s="2" t="s">
        <v>1550</v>
      </c>
      <c r="H1029" s="3" t="s">
        <v>1551</v>
      </c>
      <c r="I1029" s="2">
        <v>80</v>
      </c>
      <c r="J1029" s="2">
        <v>80</v>
      </c>
      <c r="K1029" s="3" t="s">
        <v>1552</v>
      </c>
      <c r="L1029" s="3" t="s">
        <v>150</v>
      </c>
      <c r="M1029" s="2">
        <v>10000</v>
      </c>
      <c r="N1029" s="3" t="s">
        <v>1550</v>
      </c>
      <c r="O1029" s="4">
        <v>54789</v>
      </c>
      <c r="P1029" s="3" t="s">
        <v>1550</v>
      </c>
      <c r="Q1029" s="4" t="s">
        <v>1550</v>
      </c>
      <c r="R1029" s="3" t="s">
        <v>1551</v>
      </c>
    </row>
    <row r="1030" spans="1:18" ht="25.5" hidden="1" x14ac:dyDescent="0.2">
      <c r="A1030" s="2">
        <v>1368</v>
      </c>
      <c r="B1030" s="3" t="s">
        <v>624</v>
      </c>
      <c r="C1030" s="3" t="s">
        <v>1546</v>
      </c>
      <c r="D1030" s="3" t="s">
        <v>1559</v>
      </c>
      <c r="E1030" s="3" t="s">
        <v>332</v>
      </c>
      <c r="F1030" s="3" t="s">
        <v>1549</v>
      </c>
      <c r="G1030" s="2" t="s">
        <v>1550</v>
      </c>
      <c r="H1030" s="3" t="s">
        <v>1551</v>
      </c>
      <c r="I1030" s="2">
        <v>30</v>
      </c>
      <c r="J1030" s="2">
        <v>30</v>
      </c>
      <c r="K1030" s="3" t="s">
        <v>1552</v>
      </c>
      <c r="L1030" s="3" t="s">
        <v>1553</v>
      </c>
      <c r="M1030" s="2">
        <v>0</v>
      </c>
      <c r="N1030" s="3" t="s">
        <v>1550</v>
      </c>
      <c r="O1030" s="4">
        <v>54789</v>
      </c>
      <c r="P1030" s="3" t="s">
        <v>1550</v>
      </c>
      <c r="Q1030" s="4" t="s">
        <v>1550</v>
      </c>
      <c r="R1030" s="3" t="s">
        <v>1551</v>
      </c>
    </row>
    <row r="1031" spans="1:18" ht="25.5" hidden="1" x14ac:dyDescent="0.2">
      <c r="A1031" s="2">
        <v>1369</v>
      </c>
      <c r="B1031" s="3" t="s">
        <v>625</v>
      </c>
      <c r="C1031" s="3" t="s">
        <v>1546</v>
      </c>
      <c r="D1031" s="3" t="s">
        <v>1559</v>
      </c>
      <c r="E1031" s="3" t="s">
        <v>332</v>
      </c>
      <c r="F1031" s="3" t="s">
        <v>1549</v>
      </c>
      <c r="G1031" s="2" t="s">
        <v>1550</v>
      </c>
      <c r="H1031" s="3" t="s">
        <v>1551</v>
      </c>
      <c r="I1031" s="2">
        <v>30</v>
      </c>
      <c r="J1031" s="2">
        <v>30</v>
      </c>
      <c r="K1031" s="3" t="s">
        <v>1552</v>
      </c>
      <c r="L1031" s="3" t="s">
        <v>1553</v>
      </c>
      <c r="M1031" s="2">
        <v>0</v>
      </c>
      <c r="N1031" s="3" t="s">
        <v>1550</v>
      </c>
      <c r="O1031" s="4">
        <v>54789</v>
      </c>
      <c r="P1031" s="3" t="s">
        <v>1550</v>
      </c>
      <c r="Q1031" s="4" t="s">
        <v>1550</v>
      </c>
      <c r="R1031" s="3" t="s">
        <v>1551</v>
      </c>
    </row>
    <row r="1032" spans="1:18" ht="25.5" hidden="1" x14ac:dyDescent="0.2">
      <c r="A1032" s="2">
        <v>1370</v>
      </c>
      <c r="B1032" s="3" t="s">
        <v>626</v>
      </c>
      <c r="C1032" s="3" t="s">
        <v>1546</v>
      </c>
      <c r="D1032" s="3" t="s">
        <v>1559</v>
      </c>
      <c r="E1032" s="3" t="s">
        <v>332</v>
      </c>
      <c r="F1032" s="3" t="s">
        <v>1549</v>
      </c>
      <c r="G1032" s="2" t="s">
        <v>1550</v>
      </c>
      <c r="H1032" s="3" t="s">
        <v>1551</v>
      </c>
      <c r="I1032" s="2">
        <v>30</v>
      </c>
      <c r="J1032" s="2">
        <v>30</v>
      </c>
      <c r="K1032" s="3" t="s">
        <v>1552</v>
      </c>
      <c r="L1032" s="3" t="s">
        <v>1553</v>
      </c>
      <c r="M1032" s="2">
        <v>0</v>
      </c>
      <c r="N1032" s="3" t="s">
        <v>1550</v>
      </c>
      <c r="O1032" s="4">
        <v>54789</v>
      </c>
      <c r="P1032" s="3" t="s">
        <v>1550</v>
      </c>
      <c r="Q1032" s="4" t="s">
        <v>1550</v>
      </c>
      <c r="R1032" s="3" t="s">
        <v>1551</v>
      </c>
    </row>
    <row r="1033" spans="1:18" ht="25.5" hidden="1" x14ac:dyDescent="0.2">
      <c r="A1033" s="2">
        <v>1371</v>
      </c>
      <c r="B1033" s="3" t="s">
        <v>627</v>
      </c>
      <c r="C1033" s="3" t="s">
        <v>1546</v>
      </c>
      <c r="D1033" s="3" t="s">
        <v>1559</v>
      </c>
      <c r="E1033" s="3" t="s">
        <v>623</v>
      </c>
      <c r="F1033" s="3" t="s">
        <v>1549</v>
      </c>
      <c r="G1033" s="2" t="s">
        <v>1550</v>
      </c>
      <c r="H1033" s="3" t="s">
        <v>1551</v>
      </c>
      <c r="I1033" s="2">
        <v>80</v>
      </c>
      <c r="J1033" s="2">
        <v>80</v>
      </c>
      <c r="K1033" s="3" t="s">
        <v>1552</v>
      </c>
      <c r="L1033" s="3" t="s">
        <v>150</v>
      </c>
      <c r="M1033" s="2">
        <v>10000</v>
      </c>
      <c r="N1033" s="3" t="s">
        <v>1550</v>
      </c>
      <c r="O1033" s="4">
        <v>54789</v>
      </c>
      <c r="P1033" s="3" t="s">
        <v>1550</v>
      </c>
      <c r="Q1033" s="4" t="s">
        <v>1550</v>
      </c>
      <c r="R1033" s="3" t="s">
        <v>1551</v>
      </c>
    </row>
    <row r="1034" spans="1:18" ht="25.5" hidden="1" x14ac:dyDescent="0.2">
      <c r="A1034" s="2">
        <v>1375</v>
      </c>
      <c r="B1034" s="3" t="s">
        <v>628</v>
      </c>
      <c r="C1034" s="3" t="s">
        <v>1546</v>
      </c>
      <c r="D1034" s="3" t="s">
        <v>1555</v>
      </c>
      <c r="E1034" s="3" t="s">
        <v>1548</v>
      </c>
      <c r="F1034" s="3" t="s">
        <v>1585</v>
      </c>
      <c r="G1034" s="2" t="s">
        <v>1550</v>
      </c>
      <c r="H1034" s="3" t="s">
        <v>1551</v>
      </c>
      <c r="I1034" s="2">
        <v>13</v>
      </c>
      <c r="J1034" s="2">
        <v>13</v>
      </c>
      <c r="K1034" s="3" t="s">
        <v>1552</v>
      </c>
      <c r="L1034" s="3" t="s">
        <v>1808</v>
      </c>
      <c r="M1034" s="2">
        <v>0</v>
      </c>
      <c r="N1034" s="3" t="s">
        <v>1550</v>
      </c>
      <c r="O1034" s="4">
        <v>54789</v>
      </c>
      <c r="P1034" s="3" t="s">
        <v>1550</v>
      </c>
      <c r="Q1034" s="4">
        <v>34335</v>
      </c>
      <c r="R1034" s="3" t="s">
        <v>1551</v>
      </c>
    </row>
    <row r="1035" spans="1:18" ht="25.5" hidden="1" x14ac:dyDescent="0.2">
      <c r="A1035" s="2">
        <v>1382</v>
      </c>
      <c r="B1035" s="3" t="s">
        <v>629</v>
      </c>
      <c r="C1035" s="3" t="s">
        <v>1546</v>
      </c>
      <c r="D1035" s="3" t="s">
        <v>1547</v>
      </c>
      <c r="E1035" s="3" t="s">
        <v>630</v>
      </c>
      <c r="F1035" s="3" t="s">
        <v>1549</v>
      </c>
      <c r="G1035" s="2" t="s">
        <v>1550</v>
      </c>
      <c r="H1035" s="3" t="s">
        <v>1551</v>
      </c>
      <c r="I1035" s="2">
        <v>40.49</v>
      </c>
      <c r="J1035" s="2">
        <v>40.49</v>
      </c>
      <c r="K1035" s="3" t="s">
        <v>1552</v>
      </c>
      <c r="L1035" s="3" t="s">
        <v>1553</v>
      </c>
      <c r="M1035" s="2">
        <v>0</v>
      </c>
      <c r="N1035" s="3" t="s">
        <v>1550</v>
      </c>
      <c r="O1035" s="4">
        <v>54789</v>
      </c>
      <c r="P1035" s="3" t="s">
        <v>1550</v>
      </c>
      <c r="Q1035" s="4" t="s">
        <v>1550</v>
      </c>
      <c r="R1035" s="3" t="s">
        <v>1551</v>
      </c>
    </row>
    <row r="1036" spans="1:18" ht="25.5" hidden="1" x14ac:dyDescent="0.2">
      <c r="A1036" s="2">
        <v>1384</v>
      </c>
      <c r="B1036" s="3" t="s">
        <v>631</v>
      </c>
      <c r="C1036" s="3" t="s">
        <v>1546</v>
      </c>
      <c r="D1036" s="3" t="s">
        <v>1555</v>
      </c>
      <c r="E1036" s="3" t="s">
        <v>1548</v>
      </c>
      <c r="F1036" s="3" t="s">
        <v>1603</v>
      </c>
      <c r="G1036" s="2" t="s">
        <v>1550</v>
      </c>
      <c r="H1036" s="3" t="s">
        <v>1551</v>
      </c>
      <c r="I1036" s="2">
        <v>0.8</v>
      </c>
      <c r="J1036" s="2">
        <v>0.8</v>
      </c>
      <c r="K1036" s="3" t="s">
        <v>1552</v>
      </c>
      <c r="L1036" s="3" t="s">
        <v>632</v>
      </c>
      <c r="M1036" s="2">
        <v>9517</v>
      </c>
      <c r="N1036" s="3" t="s">
        <v>1550</v>
      </c>
      <c r="O1036" s="4">
        <v>54789</v>
      </c>
      <c r="P1036" s="3" t="s">
        <v>1550</v>
      </c>
      <c r="Q1036" s="4">
        <v>33635</v>
      </c>
      <c r="R1036" s="3" t="s">
        <v>1551</v>
      </c>
    </row>
    <row r="1037" spans="1:18" ht="25.5" hidden="1" x14ac:dyDescent="0.2">
      <c r="A1037" s="2">
        <v>1384</v>
      </c>
      <c r="B1037" s="3" t="s">
        <v>631</v>
      </c>
      <c r="C1037" s="3" t="s">
        <v>1546</v>
      </c>
      <c r="D1037" s="3" t="s">
        <v>1555</v>
      </c>
      <c r="E1037" s="3" t="s">
        <v>1548</v>
      </c>
      <c r="F1037" s="3" t="s">
        <v>1603</v>
      </c>
      <c r="G1037" s="2" t="s">
        <v>1550</v>
      </c>
      <c r="H1037" s="3" t="s">
        <v>1551</v>
      </c>
      <c r="I1037" s="2">
        <v>0.8</v>
      </c>
      <c r="J1037" s="2">
        <v>0.8</v>
      </c>
      <c r="K1037" s="3" t="s">
        <v>1552</v>
      </c>
      <c r="L1037" s="3" t="s">
        <v>632</v>
      </c>
      <c r="M1037" s="2">
        <v>9517</v>
      </c>
      <c r="N1037" s="3" t="s">
        <v>1550</v>
      </c>
      <c r="O1037" s="4">
        <v>54789</v>
      </c>
      <c r="P1037" s="3" t="s">
        <v>1550</v>
      </c>
      <c r="Q1037" s="4">
        <v>33635</v>
      </c>
      <c r="R1037" s="3" t="s">
        <v>1551</v>
      </c>
    </row>
    <row r="1038" spans="1:18" ht="25.5" hidden="1" x14ac:dyDescent="0.2">
      <c r="A1038" s="2">
        <v>1384</v>
      </c>
      <c r="B1038" s="3" t="s">
        <v>631</v>
      </c>
      <c r="C1038" s="3" t="s">
        <v>1546</v>
      </c>
      <c r="D1038" s="3" t="s">
        <v>1555</v>
      </c>
      <c r="E1038" s="3" t="s">
        <v>1548</v>
      </c>
      <c r="F1038" s="3" t="s">
        <v>1603</v>
      </c>
      <c r="G1038" s="2" t="s">
        <v>1550</v>
      </c>
      <c r="H1038" s="3" t="s">
        <v>1551</v>
      </c>
      <c r="I1038" s="2">
        <v>0.8</v>
      </c>
      <c r="J1038" s="2">
        <v>0.8</v>
      </c>
      <c r="K1038" s="3" t="s">
        <v>1552</v>
      </c>
      <c r="L1038" s="3" t="s">
        <v>632</v>
      </c>
      <c r="M1038" s="2">
        <v>9517</v>
      </c>
      <c r="N1038" s="3" t="s">
        <v>1550</v>
      </c>
      <c r="O1038" s="4">
        <v>54789</v>
      </c>
      <c r="P1038" s="3" t="s">
        <v>1550</v>
      </c>
      <c r="Q1038" s="4">
        <v>34274</v>
      </c>
      <c r="R1038" s="3" t="s">
        <v>1551</v>
      </c>
    </row>
    <row r="1039" spans="1:18" ht="25.5" hidden="1" x14ac:dyDescent="0.2">
      <c r="A1039" s="2">
        <v>1384</v>
      </c>
      <c r="B1039" s="3" t="s">
        <v>631</v>
      </c>
      <c r="C1039" s="3" t="s">
        <v>1546</v>
      </c>
      <c r="D1039" s="3" t="s">
        <v>1555</v>
      </c>
      <c r="E1039" s="3" t="s">
        <v>1548</v>
      </c>
      <c r="F1039" s="3" t="s">
        <v>1603</v>
      </c>
      <c r="G1039" s="2" t="s">
        <v>1550</v>
      </c>
      <c r="H1039" s="3" t="s">
        <v>1551</v>
      </c>
      <c r="I1039" s="2">
        <v>0.8</v>
      </c>
      <c r="J1039" s="2">
        <v>0.8</v>
      </c>
      <c r="K1039" s="3" t="s">
        <v>1552</v>
      </c>
      <c r="L1039" s="3" t="s">
        <v>632</v>
      </c>
      <c r="M1039" s="2">
        <v>9517</v>
      </c>
      <c r="N1039" s="3" t="s">
        <v>1550</v>
      </c>
      <c r="O1039" s="4">
        <v>54789</v>
      </c>
      <c r="P1039" s="3" t="s">
        <v>1550</v>
      </c>
      <c r="Q1039" s="4">
        <v>34274</v>
      </c>
      <c r="R1039" s="3" t="s">
        <v>1551</v>
      </c>
    </row>
    <row r="1040" spans="1:18" ht="25.5" hidden="1" x14ac:dyDescent="0.2">
      <c r="A1040" s="2">
        <v>1384</v>
      </c>
      <c r="B1040" s="3" t="s">
        <v>631</v>
      </c>
      <c r="C1040" s="3" t="s">
        <v>1546</v>
      </c>
      <c r="D1040" s="3" t="s">
        <v>1555</v>
      </c>
      <c r="E1040" s="3" t="s">
        <v>1548</v>
      </c>
      <c r="F1040" s="3" t="s">
        <v>1603</v>
      </c>
      <c r="G1040" s="2" t="s">
        <v>1550</v>
      </c>
      <c r="H1040" s="3" t="s">
        <v>1551</v>
      </c>
      <c r="I1040" s="2">
        <v>1.6</v>
      </c>
      <c r="J1040" s="2">
        <v>1.6</v>
      </c>
      <c r="K1040" s="3" t="s">
        <v>1552</v>
      </c>
      <c r="L1040" s="3" t="s">
        <v>185</v>
      </c>
      <c r="M1040" s="2">
        <v>0</v>
      </c>
      <c r="N1040" s="3" t="s">
        <v>1550</v>
      </c>
      <c r="O1040" s="4">
        <v>54789</v>
      </c>
      <c r="P1040" s="3" t="s">
        <v>1550</v>
      </c>
      <c r="Q1040" s="4">
        <v>35765</v>
      </c>
      <c r="R1040" s="3" t="s">
        <v>1551</v>
      </c>
    </row>
    <row r="1041" spans="1:18" ht="25.5" hidden="1" x14ac:dyDescent="0.2">
      <c r="A1041" s="2">
        <v>1391</v>
      </c>
      <c r="B1041" s="3" t="s">
        <v>633</v>
      </c>
      <c r="C1041" s="3" t="s">
        <v>1546</v>
      </c>
      <c r="D1041" s="3" t="s">
        <v>1547</v>
      </c>
      <c r="E1041" s="3" t="s">
        <v>1548</v>
      </c>
      <c r="F1041" s="3" t="s">
        <v>1549</v>
      </c>
      <c r="G1041" s="2" t="s">
        <v>1550</v>
      </c>
      <c r="H1041" s="3" t="s">
        <v>1551</v>
      </c>
      <c r="I1041" s="2">
        <v>0.34</v>
      </c>
      <c r="J1041" s="2">
        <v>0.34</v>
      </c>
      <c r="K1041" s="3" t="s">
        <v>1599</v>
      </c>
      <c r="L1041" s="3" t="s">
        <v>1600</v>
      </c>
      <c r="M1041" s="2">
        <v>0</v>
      </c>
      <c r="N1041" s="3" t="s">
        <v>1550</v>
      </c>
      <c r="O1041" s="4">
        <v>54789</v>
      </c>
      <c r="P1041" s="3" t="s">
        <v>1550</v>
      </c>
      <c r="Q1041" s="4" t="s">
        <v>1550</v>
      </c>
      <c r="R1041" s="3" t="s">
        <v>1551</v>
      </c>
    </row>
    <row r="1042" spans="1:18" ht="25.5" hidden="1" x14ac:dyDescent="0.2">
      <c r="A1042" s="2">
        <v>1392</v>
      </c>
      <c r="B1042" s="3" t="s">
        <v>634</v>
      </c>
      <c r="C1042" s="3" t="s">
        <v>1546</v>
      </c>
      <c r="D1042" s="3" t="s">
        <v>1559</v>
      </c>
      <c r="E1042" s="3" t="s">
        <v>635</v>
      </c>
      <c r="F1042" s="3" t="s">
        <v>1549</v>
      </c>
      <c r="G1042" s="2" t="s">
        <v>1550</v>
      </c>
      <c r="H1042" s="3" t="s">
        <v>1551</v>
      </c>
      <c r="I1042" s="2">
        <v>7.5</v>
      </c>
      <c r="J1042" s="2">
        <v>7.5</v>
      </c>
      <c r="K1042" s="3" t="s">
        <v>1552</v>
      </c>
      <c r="L1042" s="3" t="s">
        <v>1553</v>
      </c>
      <c r="M1042" s="2">
        <v>0</v>
      </c>
      <c r="N1042" s="3" t="s">
        <v>1550</v>
      </c>
      <c r="O1042" s="4">
        <v>54789</v>
      </c>
      <c r="P1042" s="3" t="s">
        <v>1550</v>
      </c>
      <c r="Q1042" s="4" t="s">
        <v>1550</v>
      </c>
      <c r="R1042" s="3" t="s">
        <v>1551</v>
      </c>
    </row>
    <row r="1043" spans="1:18" ht="25.5" hidden="1" x14ac:dyDescent="0.2">
      <c r="A1043" s="2">
        <v>1395</v>
      </c>
      <c r="B1043" s="3" t="s">
        <v>636</v>
      </c>
      <c r="C1043" s="3" t="s">
        <v>1546</v>
      </c>
      <c r="D1043" s="3" t="s">
        <v>1555</v>
      </c>
      <c r="E1043" s="3" t="s">
        <v>637</v>
      </c>
      <c r="F1043" s="3" t="s">
        <v>1585</v>
      </c>
      <c r="G1043" s="2" t="s">
        <v>1550</v>
      </c>
      <c r="H1043" s="3" t="s">
        <v>1551</v>
      </c>
      <c r="I1043" s="2">
        <v>3.35</v>
      </c>
      <c r="J1043" s="2">
        <v>3.35</v>
      </c>
      <c r="K1043" s="3" t="s">
        <v>1552</v>
      </c>
      <c r="L1043" s="3" t="s">
        <v>1553</v>
      </c>
      <c r="M1043" s="2">
        <v>0</v>
      </c>
      <c r="N1043" s="3" t="s">
        <v>1550</v>
      </c>
      <c r="O1043" s="4">
        <v>54789</v>
      </c>
      <c r="P1043" s="3" t="s">
        <v>1550</v>
      </c>
      <c r="Q1043" s="4">
        <v>32143</v>
      </c>
      <c r="R1043" s="3" t="s">
        <v>1551</v>
      </c>
    </row>
    <row r="1044" spans="1:18" ht="25.5" hidden="1" x14ac:dyDescent="0.2">
      <c r="A1044" s="2">
        <v>1397</v>
      </c>
      <c r="B1044" s="3" t="s">
        <v>638</v>
      </c>
      <c r="C1044" s="3" t="s">
        <v>1546</v>
      </c>
      <c r="D1044" s="3" t="s">
        <v>1547</v>
      </c>
      <c r="E1044" s="3" t="s">
        <v>1548</v>
      </c>
      <c r="F1044" s="3" t="s">
        <v>1549</v>
      </c>
      <c r="G1044" s="2" t="s">
        <v>1550</v>
      </c>
      <c r="H1044" s="3" t="s">
        <v>1551</v>
      </c>
      <c r="I1044" s="2">
        <v>2.14</v>
      </c>
      <c r="J1044" s="2">
        <v>2.14</v>
      </c>
      <c r="K1044" s="3" t="s">
        <v>1552</v>
      </c>
      <c r="L1044" s="3" t="s">
        <v>1553</v>
      </c>
      <c r="M1044" s="2">
        <v>0</v>
      </c>
      <c r="N1044" s="3" t="s">
        <v>1550</v>
      </c>
      <c r="O1044" s="4">
        <v>54789</v>
      </c>
      <c r="P1044" s="3" t="s">
        <v>1550</v>
      </c>
      <c r="Q1044" s="4" t="s">
        <v>1550</v>
      </c>
      <c r="R1044" s="3" t="s">
        <v>1551</v>
      </c>
    </row>
    <row r="1045" spans="1:18" ht="38.25" hidden="1" x14ac:dyDescent="0.2">
      <c r="A1045" s="2">
        <v>1399</v>
      </c>
      <c r="B1045" s="3" t="s">
        <v>639</v>
      </c>
      <c r="C1045" s="3" t="s">
        <v>1546</v>
      </c>
      <c r="D1045" s="3" t="s">
        <v>1555</v>
      </c>
      <c r="E1045" s="3" t="s">
        <v>1548</v>
      </c>
      <c r="F1045" s="3" t="s">
        <v>1629</v>
      </c>
      <c r="G1045" s="2" t="s">
        <v>1550</v>
      </c>
      <c r="H1045" s="3" t="s">
        <v>1551</v>
      </c>
      <c r="I1045" s="2">
        <v>2.7</v>
      </c>
      <c r="J1045" s="2">
        <v>2.7</v>
      </c>
      <c r="K1045" s="3" t="s">
        <v>1552</v>
      </c>
      <c r="L1045" s="3" t="s">
        <v>185</v>
      </c>
      <c r="M1045" s="2">
        <v>0</v>
      </c>
      <c r="N1045" s="3" t="s">
        <v>1550</v>
      </c>
      <c r="O1045" s="4">
        <v>54789</v>
      </c>
      <c r="P1045" s="3" t="s">
        <v>1550</v>
      </c>
      <c r="Q1045" s="4">
        <v>32143</v>
      </c>
      <c r="R1045" s="3" t="s">
        <v>1551</v>
      </c>
    </row>
    <row r="1046" spans="1:18" ht="38.25" hidden="1" x14ac:dyDescent="0.2">
      <c r="A1046" s="2">
        <v>1408</v>
      </c>
      <c r="B1046" s="3" t="s">
        <v>640</v>
      </c>
      <c r="C1046" s="3" t="s">
        <v>1546</v>
      </c>
      <c r="D1046" s="3" t="s">
        <v>1555</v>
      </c>
      <c r="E1046" s="3" t="s">
        <v>641</v>
      </c>
      <c r="F1046" s="3" t="s">
        <v>1616</v>
      </c>
      <c r="G1046" s="2" t="s">
        <v>1550</v>
      </c>
      <c r="H1046" s="3" t="s">
        <v>1551</v>
      </c>
      <c r="I1046" s="2">
        <v>38.15</v>
      </c>
      <c r="J1046" s="2">
        <v>38.15</v>
      </c>
      <c r="K1046" s="3" t="s">
        <v>1552</v>
      </c>
      <c r="L1046" s="3" t="s">
        <v>1553</v>
      </c>
      <c r="M1046" s="2">
        <v>0</v>
      </c>
      <c r="N1046" s="3" t="s">
        <v>1550</v>
      </c>
      <c r="O1046" s="4">
        <v>54789</v>
      </c>
      <c r="P1046" s="3" t="s">
        <v>1550</v>
      </c>
      <c r="Q1046" s="4">
        <v>32143</v>
      </c>
      <c r="R1046" s="3" t="s">
        <v>1551</v>
      </c>
    </row>
    <row r="1047" spans="1:18" ht="25.5" hidden="1" x14ac:dyDescent="0.2">
      <c r="A1047" s="2">
        <v>1409</v>
      </c>
      <c r="B1047" s="3" t="s">
        <v>642</v>
      </c>
      <c r="C1047" s="3" t="s">
        <v>1546</v>
      </c>
      <c r="D1047" s="3" t="s">
        <v>1547</v>
      </c>
      <c r="E1047" s="3" t="s">
        <v>1548</v>
      </c>
      <c r="F1047" s="3" t="s">
        <v>1549</v>
      </c>
      <c r="G1047" s="2" t="s">
        <v>1550</v>
      </c>
      <c r="H1047" s="3" t="s">
        <v>1551</v>
      </c>
      <c r="I1047" s="2">
        <v>0.2</v>
      </c>
      <c r="J1047" s="2">
        <v>0.2</v>
      </c>
      <c r="K1047" s="3" t="s">
        <v>1581</v>
      </c>
      <c r="L1047" s="3" t="s">
        <v>1582</v>
      </c>
      <c r="M1047" s="2">
        <v>0</v>
      </c>
      <c r="N1047" s="3" t="s">
        <v>1550</v>
      </c>
      <c r="O1047" s="4">
        <v>54789</v>
      </c>
      <c r="P1047" s="3" t="s">
        <v>1550</v>
      </c>
      <c r="Q1047" s="4" t="s">
        <v>1550</v>
      </c>
      <c r="R1047" s="3" t="s">
        <v>1551</v>
      </c>
    </row>
    <row r="1048" spans="1:18" ht="38.25" hidden="1" x14ac:dyDescent="0.2">
      <c r="A1048" s="2">
        <v>1410</v>
      </c>
      <c r="B1048" s="3" t="s">
        <v>643</v>
      </c>
      <c r="C1048" s="3" t="s">
        <v>1546</v>
      </c>
      <c r="D1048" s="3" t="s">
        <v>1559</v>
      </c>
      <c r="E1048" s="3" t="s">
        <v>496</v>
      </c>
      <c r="F1048" s="3" t="s">
        <v>1549</v>
      </c>
      <c r="G1048" s="2" t="s">
        <v>1550</v>
      </c>
      <c r="H1048" s="3" t="s">
        <v>1551</v>
      </c>
      <c r="I1048" s="2">
        <v>16.3</v>
      </c>
      <c r="J1048" s="2">
        <v>16.3</v>
      </c>
      <c r="K1048" s="3" t="s">
        <v>1552</v>
      </c>
      <c r="L1048" s="3" t="s">
        <v>63</v>
      </c>
      <c r="M1048" s="2">
        <v>0</v>
      </c>
      <c r="N1048" s="3" t="s">
        <v>1550</v>
      </c>
      <c r="O1048" s="4">
        <v>54789</v>
      </c>
      <c r="P1048" s="3" t="s">
        <v>1550</v>
      </c>
      <c r="Q1048" s="4" t="s">
        <v>1550</v>
      </c>
      <c r="R1048" s="3" t="s">
        <v>1551</v>
      </c>
    </row>
    <row r="1049" spans="1:18" ht="25.5" hidden="1" x14ac:dyDescent="0.2">
      <c r="A1049" s="2">
        <v>1417</v>
      </c>
      <c r="B1049" s="3" t="s">
        <v>644</v>
      </c>
      <c r="C1049" s="3" t="s">
        <v>1546</v>
      </c>
      <c r="D1049" s="3" t="s">
        <v>1555</v>
      </c>
      <c r="E1049" s="3" t="s">
        <v>645</v>
      </c>
      <c r="F1049" s="3" t="s">
        <v>1603</v>
      </c>
      <c r="G1049" s="2" t="s">
        <v>1550</v>
      </c>
      <c r="H1049" s="3" t="s">
        <v>1551</v>
      </c>
      <c r="I1049" s="2">
        <v>9.3800000000000008</v>
      </c>
      <c r="J1049" s="2">
        <v>9.3800000000000008</v>
      </c>
      <c r="K1049" s="3" t="s">
        <v>1552</v>
      </c>
      <c r="L1049" s="3" t="s">
        <v>1553</v>
      </c>
      <c r="M1049" s="2">
        <v>0</v>
      </c>
      <c r="N1049" s="3" t="s">
        <v>1550</v>
      </c>
      <c r="O1049" s="4">
        <v>54789</v>
      </c>
      <c r="P1049" s="3" t="s">
        <v>1550</v>
      </c>
      <c r="Q1049" s="4">
        <v>32143</v>
      </c>
      <c r="R1049" s="3" t="s">
        <v>1551</v>
      </c>
    </row>
    <row r="1050" spans="1:18" ht="25.5" hidden="1" x14ac:dyDescent="0.2">
      <c r="A1050" s="2">
        <v>1418</v>
      </c>
      <c r="B1050" s="3" t="s">
        <v>646</v>
      </c>
      <c r="C1050" s="3" t="s">
        <v>1546</v>
      </c>
      <c r="D1050" s="3" t="s">
        <v>1589</v>
      </c>
      <c r="E1050" s="3" t="s">
        <v>647</v>
      </c>
      <c r="F1050" s="3" t="s">
        <v>1591</v>
      </c>
      <c r="G1050" s="2" t="s">
        <v>1550</v>
      </c>
      <c r="H1050" s="3" t="s">
        <v>1551</v>
      </c>
      <c r="I1050" s="2">
        <v>1.83</v>
      </c>
      <c r="J1050" s="2">
        <v>1.83</v>
      </c>
      <c r="K1050" s="3" t="s">
        <v>1552</v>
      </c>
      <c r="L1050" s="3" t="s">
        <v>1553</v>
      </c>
      <c r="M1050" s="2">
        <v>0</v>
      </c>
      <c r="N1050" s="3" t="s">
        <v>1550</v>
      </c>
      <c r="O1050" s="4">
        <v>54789</v>
      </c>
      <c r="P1050" s="3" t="s">
        <v>1550</v>
      </c>
      <c r="Q1050" s="4">
        <v>35796</v>
      </c>
      <c r="R1050" s="3" t="s">
        <v>1551</v>
      </c>
    </row>
    <row r="1051" spans="1:18" ht="25.5" hidden="1" x14ac:dyDescent="0.2">
      <c r="A1051" s="2">
        <v>1418</v>
      </c>
      <c r="B1051" s="3" t="s">
        <v>646</v>
      </c>
      <c r="C1051" s="3" t="s">
        <v>1546</v>
      </c>
      <c r="D1051" s="3" t="s">
        <v>1589</v>
      </c>
      <c r="E1051" s="3" t="s">
        <v>647</v>
      </c>
      <c r="F1051" s="3" t="s">
        <v>1591</v>
      </c>
      <c r="G1051" s="2" t="s">
        <v>1550</v>
      </c>
      <c r="H1051" s="3" t="s">
        <v>1551</v>
      </c>
      <c r="I1051" s="2">
        <v>7.33</v>
      </c>
      <c r="J1051" s="2">
        <v>7.33</v>
      </c>
      <c r="K1051" s="3" t="s">
        <v>1552</v>
      </c>
      <c r="L1051" s="3" t="s">
        <v>1553</v>
      </c>
      <c r="M1051" s="2">
        <v>0</v>
      </c>
      <c r="N1051" s="3" t="s">
        <v>1550</v>
      </c>
      <c r="O1051" s="4">
        <v>54789</v>
      </c>
      <c r="P1051" s="3" t="s">
        <v>1550</v>
      </c>
      <c r="Q1051" s="4">
        <v>36161</v>
      </c>
      <c r="R1051" s="3" t="s">
        <v>1551</v>
      </c>
    </row>
    <row r="1052" spans="1:18" ht="38.25" hidden="1" x14ac:dyDescent="0.2">
      <c r="A1052" s="2">
        <v>1421</v>
      </c>
      <c r="B1052" s="3" t="s">
        <v>648</v>
      </c>
      <c r="C1052" s="3" t="s">
        <v>1546</v>
      </c>
      <c r="D1052" s="3" t="s">
        <v>1589</v>
      </c>
      <c r="E1052" s="3" t="s">
        <v>1877</v>
      </c>
      <c r="F1052" s="3" t="s">
        <v>1666</v>
      </c>
      <c r="G1052" s="2" t="s">
        <v>1550</v>
      </c>
      <c r="H1052" s="3" t="s">
        <v>1551</v>
      </c>
      <c r="I1052" s="2">
        <v>21.21</v>
      </c>
      <c r="J1052" s="2">
        <v>16.309999999999999</v>
      </c>
      <c r="K1052" s="3" t="s">
        <v>1552</v>
      </c>
      <c r="L1052" s="3" t="s">
        <v>1630</v>
      </c>
      <c r="M1052" s="2">
        <v>0</v>
      </c>
      <c r="N1052" s="3" t="s">
        <v>1550</v>
      </c>
      <c r="O1052" s="4">
        <v>54789</v>
      </c>
      <c r="P1052" s="3" t="s">
        <v>1550</v>
      </c>
      <c r="Q1052" s="4">
        <v>33239</v>
      </c>
      <c r="R1052" s="3" t="s">
        <v>1551</v>
      </c>
    </row>
    <row r="1053" spans="1:18" ht="38.25" hidden="1" x14ac:dyDescent="0.2">
      <c r="A1053" s="2">
        <v>1421</v>
      </c>
      <c r="B1053" s="3" t="s">
        <v>648</v>
      </c>
      <c r="C1053" s="3" t="s">
        <v>1546</v>
      </c>
      <c r="D1053" s="3" t="s">
        <v>1589</v>
      </c>
      <c r="E1053" s="3" t="s">
        <v>1877</v>
      </c>
      <c r="F1053" s="3" t="s">
        <v>1666</v>
      </c>
      <c r="G1053" s="2" t="s">
        <v>1550</v>
      </c>
      <c r="H1053" s="3" t="s">
        <v>1551</v>
      </c>
      <c r="I1053" s="2">
        <v>4.8899999999999997</v>
      </c>
      <c r="J1053" s="2">
        <v>3.26</v>
      </c>
      <c r="K1053" s="3" t="s">
        <v>1552</v>
      </c>
      <c r="L1053" s="3" t="s">
        <v>1630</v>
      </c>
      <c r="M1053" s="2">
        <v>0</v>
      </c>
      <c r="N1053" s="3" t="s">
        <v>1550</v>
      </c>
      <c r="O1053" s="4">
        <v>54789</v>
      </c>
      <c r="P1053" s="3" t="s">
        <v>1550</v>
      </c>
      <c r="Q1053" s="4">
        <v>31778</v>
      </c>
      <c r="R1053" s="3" t="s">
        <v>1551</v>
      </c>
    </row>
    <row r="1054" spans="1:18" ht="38.25" hidden="1" x14ac:dyDescent="0.2">
      <c r="A1054" s="2">
        <v>1425</v>
      </c>
      <c r="B1054" s="3" t="s">
        <v>649</v>
      </c>
      <c r="C1054" s="3" t="s">
        <v>1546</v>
      </c>
      <c r="D1054" s="3" t="s">
        <v>1547</v>
      </c>
      <c r="E1054" s="3" t="s">
        <v>650</v>
      </c>
      <c r="F1054" s="3" t="s">
        <v>1549</v>
      </c>
      <c r="G1054" s="2" t="s">
        <v>1550</v>
      </c>
      <c r="H1054" s="3" t="s">
        <v>1551</v>
      </c>
      <c r="I1054" s="2">
        <v>1.45</v>
      </c>
      <c r="J1054" s="2">
        <v>1.45</v>
      </c>
      <c r="K1054" s="3" t="s">
        <v>1552</v>
      </c>
      <c r="L1054" s="3" t="s">
        <v>63</v>
      </c>
      <c r="M1054" s="2">
        <v>0</v>
      </c>
      <c r="N1054" s="3" t="s">
        <v>1550</v>
      </c>
      <c r="O1054" s="4">
        <v>54789</v>
      </c>
      <c r="P1054" s="3" t="s">
        <v>1550</v>
      </c>
      <c r="Q1054" s="4" t="s">
        <v>1550</v>
      </c>
      <c r="R1054" s="3" t="s">
        <v>1551</v>
      </c>
    </row>
    <row r="1055" spans="1:18" ht="25.5" hidden="1" x14ac:dyDescent="0.2">
      <c r="A1055" s="2">
        <v>1426</v>
      </c>
      <c r="B1055" s="3" t="s">
        <v>651</v>
      </c>
      <c r="C1055" s="3" t="s">
        <v>1546</v>
      </c>
      <c r="D1055" s="3" t="s">
        <v>1589</v>
      </c>
      <c r="E1055" s="3" t="s">
        <v>1548</v>
      </c>
      <c r="F1055" s="3" t="s">
        <v>1591</v>
      </c>
      <c r="G1055" s="2" t="s">
        <v>1550</v>
      </c>
      <c r="H1055" s="3" t="s">
        <v>1551</v>
      </c>
      <c r="I1055" s="2">
        <v>1</v>
      </c>
      <c r="J1055" s="2">
        <v>1</v>
      </c>
      <c r="K1055" s="3" t="s">
        <v>1552</v>
      </c>
      <c r="L1055" s="3" t="s">
        <v>150</v>
      </c>
      <c r="M1055" s="2">
        <v>0</v>
      </c>
      <c r="N1055" s="3" t="s">
        <v>1550</v>
      </c>
      <c r="O1055" s="4">
        <v>54789</v>
      </c>
      <c r="P1055" s="3" t="s">
        <v>1550</v>
      </c>
      <c r="Q1055" s="4">
        <v>36161</v>
      </c>
      <c r="R1055" s="3" t="s">
        <v>1551</v>
      </c>
    </row>
    <row r="1056" spans="1:18" ht="25.5" hidden="1" x14ac:dyDescent="0.2">
      <c r="A1056" s="2">
        <v>1426</v>
      </c>
      <c r="B1056" s="3" t="s">
        <v>651</v>
      </c>
      <c r="C1056" s="3" t="s">
        <v>1546</v>
      </c>
      <c r="D1056" s="3" t="s">
        <v>1589</v>
      </c>
      <c r="E1056" s="3" t="s">
        <v>1548</v>
      </c>
      <c r="F1056" s="3" t="s">
        <v>1591</v>
      </c>
      <c r="G1056" s="2" t="s">
        <v>1550</v>
      </c>
      <c r="H1056" s="3" t="s">
        <v>1551</v>
      </c>
      <c r="I1056" s="2">
        <v>1</v>
      </c>
      <c r="J1056" s="2">
        <v>1</v>
      </c>
      <c r="K1056" s="3" t="s">
        <v>1552</v>
      </c>
      <c r="L1056" s="3" t="s">
        <v>150</v>
      </c>
      <c r="M1056" s="2">
        <v>0</v>
      </c>
      <c r="N1056" s="3" t="s">
        <v>1550</v>
      </c>
      <c r="O1056" s="4">
        <v>54789</v>
      </c>
      <c r="P1056" s="3" t="s">
        <v>1550</v>
      </c>
      <c r="Q1056" s="4">
        <v>36161</v>
      </c>
      <c r="R1056" s="3" t="s">
        <v>1551</v>
      </c>
    </row>
    <row r="1057" spans="1:18" ht="25.5" hidden="1" x14ac:dyDescent="0.2">
      <c r="A1057" s="2">
        <v>1426</v>
      </c>
      <c r="B1057" s="3" t="s">
        <v>651</v>
      </c>
      <c r="C1057" s="3" t="s">
        <v>1546</v>
      </c>
      <c r="D1057" s="3" t="s">
        <v>1589</v>
      </c>
      <c r="E1057" s="3" t="s">
        <v>1548</v>
      </c>
      <c r="F1057" s="3" t="s">
        <v>1591</v>
      </c>
      <c r="G1057" s="2" t="s">
        <v>1550</v>
      </c>
      <c r="H1057" s="3" t="s">
        <v>1551</v>
      </c>
      <c r="I1057" s="2">
        <v>0.5</v>
      </c>
      <c r="J1057" s="2">
        <v>0.5</v>
      </c>
      <c r="K1057" s="3" t="s">
        <v>1552</v>
      </c>
      <c r="L1057" s="3" t="s">
        <v>150</v>
      </c>
      <c r="M1057" s="2">
        <v>0</v>
      </c>
      <c r="N1057" s="3" t="s">
        <v>1550</v>
      </c>
      <c r="O1057" s="4">
        <v>54789</v>
      </c>
      <c r="P1057" s="3" t="s">
        <v>1550</v>
      </c>
      <c r="Q1057" s="4">
        <v>35796</v>
      </c>
      <c r="R1057" s="3" t="s">
        <v>1551</v>
      </c>
    </row>
    <row r="1058" spans="1:18" ht="25.5" hidden="1" x14ac:dyDescent="0.2">
      <c r="A1058" s="2">
        <v>1426</v>
      </c>
      <c r="B1058" s="3" t="s">
        <v>651</v>
      </c>
      <c r="C1058" s="3" t="s">
        <v>1546</v>
      </c>
      <c r="D1058" s="3" t="s">
        <v>1589</v>
      </c>
      <c r="E1058" s="3" t="s">
        <v>1548</v>
      </c>
      <c r="F1058" s="3" t="s">
        <v>1591</v>
      </c>
      <c r="G1058" s="2" t="s">
        <v>1550</v>
      </c>
      <c r="H1058" s="3" t="s">
        <v>1551</v>
      </c>
      <c r="I1058" s="2">
        <v>0.2</v>
      </c>
      <c r="J1058" s="2">
        <v>0.2</v>
      </c>
      <c r="K1058" s="3" t="s">
        <v>1552</v>
      </c>
      <c r="L1058" s="3" t="s">
        <v>150</v>
      </c>
      <c r="M1058" s="2">
        <v>0</v>
      </c>
      <c r="N1058" s="3" t="s">
        <v>1550</v>
      </c>
      <c r="O1058" s="4">
        <v>54789</v>
      </c>
      <c r="P1058" s="3" t="s">
        <v>1550</v>
      </c>
      <c r="Q1058" s="4">
        <v>35217</v>
      </c>
      <c r="R1058" s="3" t="s">
        <v>1551</v>
      </c>
    </row>
    <row r="1059" spans="1:18" ht="25.5" hidden="1" x14ac:dyDescent="0.2">
      <c r="A1059" s="2">
        <v>1428</v>
      </c>
      <c r="B1059" s="3" t="s">
        <v>652</v>
      </c>
      <c r="C1059" s="3" t="s">
        <v>1546</v>
      </c>
      <c r="D1059" s="3" t="s">
        <v>1559</v>
      </c>
      <c r="E1059" s="3" t="s">
        <v>1548</v>
      </c>
      <c r="F1059" s="3" t="s">
        <v>1549</v>
      </c>
      <c r="G1059" s="2" t="s">
        <v>1550</v>
      </c>
      <c r="H1059" s="3" t="s">
        <v>1551</v>
      </c>
      <c r="I1059" s="2">
        <v>1</v>
      </c>
      <c r="J1059" s="2">
        <v>1</v>
      </c>
      <c r="K1059" s="3" t="s">
        <v>1552</v>
      </c>
      <c r="L1059" s="3" t="s">
        <v>150</v>
      </c>
      <c r="M1059" s="2">
        <v>0</v>
      </c>
      <c r="N1059" s="3" t="s">
        <v>1550</v>
      </c>
      <c r="O1059" s="4">
        <v>54789</v>
      </c>
      <c r="P1059" s="3" t="s">
        <v>1550</v>
      </c>
      <c r="Q1059" s="4" t="s">
        <v>1550</v>
      </c>
      <c r="R1059" s="3" t="s">
        <v>1551</v>
      </c>
    </row>
    <row r="1060" spans="1:18" ht="25.5" hidden="1" x14ac:dyDescent="0.2">
      <c r="A1060" s="2">
        <v>1428</v>
      </c>
      <c r="B1060" s="3" t="s">
        <v>652</v>
      </c>
      <c r="C1060" s="3" t="s">
        <v>1546</v>
      </c>
      <c r="D1060" s="3" t="s">
        <v>1559</v>
      </c>
      <c r="E1060" s="3" t="s">
        <v>1548</v>
      </c>
      <c r="F1060" s="3" t="s">
        <v>1549</v>
      </c>
      <c r="G1060" s="2" t="s">
        <v>1550</v>
      </c>
      <c r="H1060" s="3" t="s">
        <v>1551</v>
      </c>
      <c r="I1060" s="2">
        <v>1</v>
      </c>
      <c r="J1060" s="2">
        <v>1</v>
      </c>
      <c r="K1060" s="3" t="s">
        <v>1552</v>
      </c>
      <c r="L1060" s="3" t="s">
        <v>150</v>
      </c>
      <c r="M1060" s="2">
        <v>0</v>
      </c>
      <c r="N1060" s="3" t="s">
        <v>1550</v>
      </c>
      <c r="O1060" s="4">
        <v>54789</v>
      </c>
      <c r="P1060" s="3" t="s">
        <v>1550</v>
      </c>
      <c r="Q1060" s="4" t="s">
        <v>1550</v>
      </c>
      <c r="R1060" s="3" t="s">
        <v>1551</v>
      </c>
    </row>
    <row r="1061" spans="1:18" ht="25.5" hidden="1" x14ac:dyDescent="0.2">
      <c r="A1061" s="2">
        <v>1430</v>
      </c>
      <c r="B1061" s="3" t="s">
        <v>653</v>
      </c>
      <c r="C1061" s="3" t="s">
        <v>1546</v>
      </c>
      <c r="D1061" s="3" t="s">
        <v>1547</v>
      </c>
      <c r="E1061" s="3" t="s">
        <v>1850</v>
      </c>
      <c r="F1061" s="3" t="s">
        <v>1549</v>
      </c>
      <c r="G1061" s="2" t="s">
        <v>1550</v>
      </c>
      <c r="H1061" s="3" t="s">
        <v>1551</v>
      </c>
      <c r="I1061" s="2">
        <v>13.4</v>
      </c>
      <c r="J1061" s="2">
        <v>13.4</v>
      </c>
      <c r="K1061" s="3" t="s">
        <v>1552</v>
      </c>
      <c r="L1061" s="3" t="s">
        <v>1859</v>
      </c>
      <c r="M1061" s="2">
        <v>0</v>
      </c>
      <c r="N1061" s="3" t="s">
        <v>1550</v>
      </c>
      <c r="O1061" s="4">
        <v>54789</v>
      </c>
      <c r="P1061" s="3" t="s">
        <v>1550</v>
      </c>
      <c r="Q1061" s="4" t="s">
        <v>1550</v>
      </c>
      <c r="R1061" s="3" t="s">
        <v>1551</v>
      </c>
    </row>
    <row r="1062" spans="1:18" ht="38.25" hidden="1" x14ac:dyDescent="0.2">
      <c r="A1062" s="2">
        <v>1431</v>
      </c>
      <c r="B1062" s="3" t="s">
        <v>654</v>
      </c>
      <c r="C1062" s="3" t="s">
        <v>1546</v>
      </c>
      <c r="D1062" s="3" t="s">
        <v>1547</v>
      </c>
      <c r="E1062" s="3" t="s">
        <v>1669</v>
      </c>
      <c r="F1062" s="3" t="s">
        <v>1549</v>
      </c>
      <c r="G1062" s="2" t="s">
        <v>1550</v>
      </c>
      <c r="H1062" s="3" t="s">
        <v>1551</v>
      </c>
      <c r="I1062" s="2">
        <v>72</v>
      </c>
      <c r="J1062" s="2">
        <v>72</v>
      </c>
      <c r="K1062" s="3" t="s">
        <v>1552</v>
      </c>
      <c r="L1062" s="3" t="s">
        <v>1574</v>
      </c>
      <c r="M1062" s="2">
        <v>16200</v>
      </c>
      <c r="N1062" s="3" t="s">
        <v>1550</v>
      </c>
      <c r="O1062" s="4">
        <v>54789</v>
      </c>
      <c r="P1062" s="3" t="s">
        <v>1550</v>
      </c>
      <c r="Q1062" s="4" t="s">
        <v>1550</v>
      </c>
      <c r="R1062" s="3" t="s">
        <v>1551</v>
      </c>
    </row>
    <row r="1063" spans="1:18" ht="25.5" hidden="1" x14ac:dyDescent="0.2">
      <c r="A1063" s="2">
        <v>1433</v>
      </c>
      <c r="B1063" s="3" t="s">
        <v>655</v>
      </c>
      <c r="C1063" s="3" t="s">
        <v>1546</v>
      </c>
      <c r="D1063" s="3" t="s">
        <v>1559</v>
      </c>
      <c r="E1063" s="3" t="s">
        <v>454</v>
      </c>
      <c r="F1063" s="3" t="s">
        <v>1549</v>
      </c>
      <c r="G1063" s="2" t="s">
        <v>1550</v>
      </c>
      <c r="H1063" s="3" t="s">
        <v>1551</v>
      </c>
      <c r="I1063" s="2">
        <v>150</v>
      </c>
      <c r="J1063" s="2">
        <v>150</v>
      </c>
      <c r="K1063" s="3" t="s">
        <v>1581</v>
      </c>
      <c r="L1063" s="3" t="s">
        <v>1582</v>
      </c>
      <c r="M1063" s="2">
        <v>9800</v>
      </c>
      <c r="N1063" s="3" t="s">
        <v>1550</v>
      </c>
      <c r="O1063" s="4">
        <v>54789</v>
      </c>
      <c r="P1063" s="3" t="s">
        <v>1550</v>
      </c>
      <c r="Q1063" s="4">
        <v>22798</v>
      </c>
      <c r="R1063" s="3" t="s">
        <v>1551</v>
      </c>
    </row>
    <row r="1064" spans="1:18" ht="25.5" hidden="1" x14ac:dyDescent="0.2">
      <c r="A1064" s="2">
        <v>1433</v>
      </c>
      <c r="B1064" s="3" t="s">
        <v>655</v>
      </c>
      <c r="C1064" s="3" t="s">
        <v>1546</v>
      </c>
      <c r="D1064" s="3" t="s">
        <v>1559</v>
      </c>
      <c r="E1064" s="3" t="s">
        <v>454</v>
      </c>
      <c r="F1064" s="3" t="s">
        <v>1549</v>
      </c>
      <c r="G1064" s="2" t="s">
        <v>1550</v>
      </c>
      <c r="H1064" s="3" t="s">
        <v>1551</v>
      </c>
      <c r="I1064" s="2">
        <v>175</v>
      </c>
      <c r="J1064" s="2">
        <v>175</v>
      </c>
      <c r="K1064" s="3" t="s">
        <v>1581</v>
      </c>
      <c r="L1064" s="3" t="s">
        <v>1582</v>
      </c>
      <c r="M1064" s="2">
        <v>9900</v>
      </c>
      <c r="N1064" s="3" t="s">
        <v>1550</v>
      </c>
      <c r="O1064" s="4">
        <v>54789</v>
      </c>
      <c r="P1064" s="3" t="s">
        <v>1550</v>
      </c>
      <c r="Q1064" s="4">
        <v>23621</v>
      </c>
      <c r="R1064" s="3" t="s">
        <v>1551</v>
      </c>
    </row>
    <row r="1065" spans="1:18" ht="25.5" hidden="1" x14ac:dyDescent="0.2">
      <c r="A1065" s="2">
        <v>1433</v>
      </c>
      <c r="B1065" s="3" t="s">
        <v>655</v>
      </c>
      <c r="C1065" s="3" t="s">
        <v>1546</v>
      </c>
      <c r="D1065" s="3" t="s">
        <v>1559</v>
      </c>
      <c r="E1065" s="3" t="s">
        <v>454</v>
      </c>
      <c r="F1065" s="3" t="s">
        <v>1549</v>
      </c>
      <c r="G1065" s="2" t="s">
        <v>1550</v>
      </c>
      <c r="H1065" s="3" t="s">
        <v>1551</v>
      </c>
      <c r="I1065" s="2">
        <v>222</v>
      </c>
      <c r="J1065" s="2">
        <v>222</v>
      </c>
      <c r="K1065" s="3" t="s">
        <v>1581</v>
      </c>
      <c r="L1065" s="3" t="s">
        <v>1582</v>
      </c>
      <c r="M1065" s="2">
        <v>11400</v>
      </c>
      <c r="N1065" s="3" t="s">
        <v>1550</v>
      </c>
      <c r="O1065" s="4">
        <v>54789</v>
      </c>
      <c r="P1065" s="3" t="s">
        <v>1550</v>
      </c>
      <c r="Q1065" s="4">
        <v>26268</v>
      </c>
      <c r="R1065" s="3" t="s">
        <v>1551</v>
      </c>
    </row>
    <row r="1066" spans="1:18" ht="25.5" hidden="1" x14ac:dyDescent="0.2">
      <c r="A1066" s="2">
        <v>1433</v>
      </c>
      <c r="B1066" s="3" t="s">
        <v>655</v>
      </c>
      <c r="C1066" s="3" t="s">
        <v>1546</v>
      </c>
      <c r="D1066" s="3" t="s">
        <v>1559</v>
      </c>
      <c r="E1066" s="3" t="s">
        <v>454</v>
      </c>
      <c r="F1066" s="3" t="s">
        <v>1549</v>
      </c>
      <c r="G1066" s="2" t="s">
        <v>1550</v>
      </c>
      <c r="H1066" s="3" t="s">
        <v>1551</v>
      </c>
      <c r="I1066" s="2">
        <v>22</v>
      </c>
      <c r="J1066" s="2">
        <v>19</v>
      </c>
      <c r="K1066" s="3" t="s">
        <v>1581</v>
      </c>
      <c r="L1066" s="3" t="s">
        <v>1582</v>
      </c>
      <c r="M1066" s="2">
        <v>13400</v>
      </c>
      <c r="N1066" s="3" t="s">
        <v>1550</v>
      </c>
      <c r="O1066" s="4">
        <v>54789</v>
      </c>
      <c r="P1066" s="3" t="s">
        <v>1550</v>
      </c>
      <c r="Q1066" s="4" t="s">
        <v>1550</v>
      </c>
      <c r="R1066" s="3" t="s">
        <v>1551</v>
      </c>
    </row>
    <row r="1067" spans="1:18" ht="25.5" hidden="1" x14ac:dyDescent="0.2">
      <c r="A1067" s="2">
        <v>1433</v>
      </c>
      <c r="B1067" s="3" t="s">
        <v>655</v>
      </c>
      <c r="C1067" s="3" t="s">
        <v>1546</v>
      </c>
      <c r="D1067" s="3" t="s">
        <v>1559</v>
      </c>
      <c r="E1067" s="3" t="s">
        <v>454</v>
      </c>
      <c r="F1067" s="3" t="s">
        <v>1549</v>
      </c>
      <c r="G1067" s="2" t="s">
        <v>1550</v>
      </c>
      <c r="H1067" s="3" t="s">
        <v>1551</v>
      </c>
      <c r="I1067" s="2">
        <v>143</v>
      </c>
      <c r="J1067" s="2">
        <v>143</v>
      </c>
      <c r="K1067" s="3" t="s">
        <v>1581</v>
      </c>
      <c r="L1067" s="3" t="s">
        <v>1582</v>
      </c>
      <c r="M1067" s="2">
        <v>9500</v>
      </c>
      <c r="N1067" s="3" t="s">
        <v>1550</v>
      </c>
      <c r="O1067" s="4">
        <v>54789</v>
      </c>
      <c r="P1067" s="3" t="s">
        <v>1550</v>
      </c>
      <c r="Q1067" s="4" t="s">
        <v>1550</v>
      </c>
      <c r="R1067" s="3" t="s">
        <v>1551</v>
      </c>
    </row>
    <row r="1068" spans="1:18" ht="25.5" hidden="1" x14ac:dyDescent="0.2">
      <c r="A1068" s="2">
        <v>1434</v>
      </c>
      <c r="B1068" s="3" t="s">
        <v>656</v>
      </c>
      <c r="C1068" s="3" t="s">
        <v>1546</v>
      </c>
      <c r="D1068" s="3" t="s">
        <v>1645</v>
      </c>
      <c r="E1068" s="3" t="s">
        <v>1764</v>
      </c>
      <c r="F1068" s="3" t="s">
        <v>1549</v>
      </c>
      <c r="G1068" s="2" t="s">
        <v>1550</v>
      </c>
      <c r="H1068" s="3" t="s">
        <v>1551</v>
      </c>
      <c r="I1068" s="2">
        <v>60</v>
      </c>
      <c r="J1068" s="2">
        <v>60</v>
      </c>
      <c r="K1068" s="3" t="s">
        <v>1552</v>
      </c>
      <c r="L1068" s="3" t="s">
        <v>1553</v>
      </c>
      <c r="M1068" s="2">
        <v>0</v>
      </c>
      <c r="N1068" s="3" t="s">
        <v>1550</v>
      </c>
      <c r="O1068" s="4">
        <v>54789</v>
      </c>
      <c r="P1068" s="3" t="s">
        <v>1550</v>
      </c>
      <c r="Q1068" s="4" t="s">
        <v>1550</v>
      </c>
      <c r="R1068" s="3" t="s">
        <v>1551</v>
      </c>
    </row>
    <row r="1069" spans="1:18" ht="25.5" hidden="1" x14ac:dyDescent="0.2">
      <c r="A1069" s="2">
        <v>1435</v>
      </c>
      <c r="B1069" s="3" t="s">
        <v>657</v>
      </c>
      <c r="C1069" s="3" t="s">
        <v>1546</v>
      </c>
      <c r="D1069" s="3" t="s">
        <v>1645</v>
      </c>
      <c r="E1069" s="3" t="s">
        <v>1764</v>
      </c>
      <c r="F1069" s="3" t="s">
        <v>1549</v>
      </c>
      <c r="G1069" s="2" t="s">
        <v>1550</v>
      </c>
      <c r="H1069" s="3" t="s">
        <v>1551</v>
      </c>
      <c r="I1069" s="2">
        <v>9.5</v>
      </c>
      <c r="J1069" s="2">
        <v>9.5</v>
      </c>
      <c r="K1069" s="3" t="s">
        <v>1552</v>
      </c>
      <c r="L1069" s="3" t="s">
        <v>1553</v>
      </c>
      <c r="M1069" s="2">
        <v>0</v>
      </c>
      <c r="N1069" s="3" t="s">
        <v>1550</v>
      </c>
      <c r="O1069" s="4">
        <v>54789</v>
      </c>
      <c r="P1069" s="3" t="s">
        <v>1550</v>
      </c>
      <c r="Q1069" s="4" t="s">
        <v>1550</v>
      </c>
      <c r="R1069" s="3" t="s">
        <v>1551</v>
      </c>
    </row>
    <row r="1070" spans="1:18" ht="38.25" hidden="1" x14ac:dyDescent="0.2">
      <c r="A1070" s="2">
        <v>1437</v>
      </c>
      <c r="B1070" s="3" t="s">
        <v>658</v>
      </c>
      <c r="C1070" s="3" t="s">
        <v>1546</v>
      </c>
      <c r="D1070" s="3" t="s">
        <v>1555</v>
      </c>
      <c r="E1070" s="3" t="s">
        <v>659</v>
      </c>
      <c r="F1070" s="3" t="s">
        <v>1681</v>
      </c>
      <c r="G1070" s="2" t="s">
        <v>1550</v>
      </c>
      <c r="H1070" s="3" t="s">
        <v>1551</v>
      </c>
      <c r="I1070" s="2">
        <v>2</v>
      </c>
      <c r="J1070" s="2">
        <v>2</v>
      </c>
      <c r="K1070" s="3" t="s">
        <v>1552</v>
      </c>
      <c r="L1070" s="3" t="s">
        <v>1553</v>
      </c>
      <c r="M1070" s="2">
        <v>0</v>
      </c>
      <c r="N1070" s="3" t="s">
        <v>1550</v>
      </c>
      <c r="O1070" s="4">
        <v>54789</v>
      </c>
      <c r="P1070" s="3" t="s">
        <v>1550</v>
      </c>
      <c r="Q1070" s="4">
        <v>32143</v>
      </c>
      <c r="R1070" s="3" t="s">
        <v>1551</v>
      </c>
    </row>
    <row r="1071" spans="1:18" ht="25.5" hidden="1" x14ac:dyDescent="0.2">
      <c r="A1071" s="2">
        <v>1439</v>
      </c>
      <c r="B1071" s="3" t="s">
        <v>660</v>
      </c>
      <c r="C1071" s="3" t="s">
        <v>1546</v>
      </c>
      <c r="D1071" s="3" t="s">
        <v>1555</v>
      </c>
      <c r="E1071" s="3" t="s">
        <v>661</v>
      </c>
      <c r="F1071" s="3" t="s">
        <v>1616</v>
      </c>
      <c r="G1071" s="2" t="s">
        <v>1550</v>
      </c>
      <c r="H1071" s="3" t="s">
        <v>1551</v>
      </c>
      <c r="I1071" s="2">
        <v>8</v>
      </c>
      <c r="J1071" s="2">
        <v>8</v>
      </c>
      <c r="K1071" s="3" t="s">
        <v>1552</v>
      </c>
      <c r="L1071" s="3" t="s">
        <v>1553</v>
      </c>
      <c r="M1071" s="2">
        <v>0</v>
      </c>
      <c r="N1071" s="3" t="s">
        <v>1550</v>
      </c>
      <c r="O1071" s="4">
        <v>54789</v>
      </c>
      <c r="P1071" s="3" t="s">
        <v>1550</v>
      </c>
      <c r="Q1071" s="4">
        <v>32143</v>
      </c>
      <c r="R1071" s="3" t="s">
        <v>1551</v>
      </c>
    </row>
    <row r="1072" spans="1:18" ht="25.5" hidden="1" x14ac:dyDescent="0.2">
      <c r="A1072" s="2">
        <v>1441</v>
      </c>
      <c r="B1072" s="3" t="s">
        <v>662</v>
      </c>
      <c r="C1072" s="3" t="s">
        <v>1546</v>
      </c>
      <c r="D1072" s="3" t="s">
        <v>1555</v>
      </c>
      <c r="E1072" s="3" t="s">
        <v>1548</v>
      </c>
      <c r="F1072" s="3" t="s">
        <v>1629</v>
      </c>
      <c r="G1072" s="2" t="s">
        <v>1550</v>
      </c>
      <c r="H1072" s="3" t="s">
        <v>1551</v>
      </c>
      <c r="I1072" s="2">
        <v>28.5</v>
      </c>
      <c r="J1072" s="2">
        <v>25.6</v>
      </c>
      <c r="K1072" s="3" t="s">
        <v>1599</v>
      </c>
      <c r="L1072" s="3" t="s">
        <v>1600</v>
      </c>
      <c r="M1072" s="2">
        <v>12510</v>
      </c>
      <c r="N1072" s="3" t="s">
        <v>1550</v>
      </c>
      <c r="O1072" s="4">
        <v>54789</v>
      </c>
      <c r="P1072" s="3" t="s">
        <v>1550</v>
      </c>
      <c r="Q1072" s="4">
        <v>26665</v>
      </c>
      <c r="R1072" s="3" t="s">
        <v>1551</v>
      </c>
    </row>
    <row r="1073" spans="1:18" ht="25.5" hidden="1" x14ac:dyDescent="0.2">
      <c r="A1073" s="2">
        <v>1442</v>
      </c>
      <c r="B1073" s="3" t="s">
        <v>663</v>
      </c>
      <c r="C1073" s="3" t="s">
        <v>1546</v>
      </c>
      <c r="D1073" s="3" t="s">
        <v>1645</v>
      </c>
      <c r="E1073" s="3" t="s">
        <v>1646</v>
      </c>
      <c r="F1073" s="3" t="s">
        <v>1549</v>
      </c>
      <c r="G1073" s="2" t="s">
        <v>1550</v>
      </c>
      <c r="H1073" s="3" t="s">
        <v>1551</v>
      </c>
      <c r="I1073" s="2">
        <v>27.6</v>
      </c>
      <c r="J1073" s="2">
        <v>27.6</v>
      </c>
      <c r="K1073" s="3" t="s">
        <v>1552</v>
      </c>
      <c r="L1073" s="3" t="s">
        <v>1553</v>
      </c>
      <c r="M1073" s="2">
        <v>0</v>
      </c>
      <c r="N1073" s="3" t="s">
        <v>1550</v>
      </c>
      <c r="O1073" s="4">
        <v>54789</v>
      </c>
      <c r="P1073" s="3" t="s">
        <v>1550</v>
      </c>
      <c r="Q1073" s="4" t="s">
        <v>1550</v>
      </c>
      <c r="R1073" s="3" t="s">
        <v>1551</v>
      </c>
    </row>
    <row r="1074" spans="1:18" ht="38.25" hidden="1" x14ac:dyDescent="0.2">
      <c r="A1074" s="2">
        <v>1443</v>
      </c>
      <c r="B1074" s="3" t="s">
        <v>664</v>
      </c>
      <c r="C1074" s="3" t="s">
        <v>1546</v>
      </c>
      <c r="D1074" s="3" t="s">
        <v>1559</v>
      </c>
      <c r="E1074" s="3" t="s">
        <v>1597</v>
      </c>
      <c r="F1074" s="3" t="s">
        <v>1549</v>
      </c>
      <c r="G1074" s="2" t="s">
        <v>1550</v>
      </c>
      <c r="H1074" s="3" t="s">
        <v>1551</v>
      </c>
      <c r="I1074" s="2">
        <v>35.6</v>
      </c>
      <c r="J1074" s="2">
        <v>35.6</v>
      </c>
      <c r="K1074" s="3" t="s">
        <v>1552</v>
      </c>
      <c r="L1074" s="3" t="s">
        <v>1553</v>
      </c>
      <c r="M1074" s="2">
        <v>0</v>
      </c>
      <c r="N1074" s="3" t="s">
        <v>1550</v>
      </c>
      <c r="O1074" s="4">
        <v>54789</v>
      </c>
      <c r="P1074" s="3" t="s">
        <v>1550</v>
      </c>
      <c r="Q1074" s="4" t="s">
        <v>1550</v>
      </c>
      <c r="R1074" s="3" t="s">
        <v>1551</v>
      </c>
    </row>
    <row r="1075" spans="1:18" ht="38.25" hidden="1" x14ac:dyDescent="0.2">
      <c r="A1075" s="2">
        <v>1445</v>
      </c>
      <c r="B1075" s="3" t="s">
        <v>665</v>
      </c>
      <c r="C1075" s="3" t="s">
        <v>1546</v>
      </c>
      <c r="D1075" s="3" t="s">
        <v>1589</v>
      </c>
      <c r="E1075" s="3" t="s">
        <v>534</v>
      </c>
      <c r="F1075" s="3" t="s">
        <v>1635</v>
      </c>
      <c r="G1075" s="2" t="s">
        <v>1550</v>
      </c>
      <c r="H1075" s="3" t="s">
        <v>1551</v>
      </c>
      <c r="I1075" s="2">
        <v>2.27</v>
      </c>
      <c r="J1075" s="2">
        <v>2.27</v>
      </c>
      <c r="K1075" s="3" t="s">
        <v>1552</v>
      </c>
      <c r="L1075" s="3" t="s">
        <v>1553</v>
      </c>
      <c r="M1075" s="2">
        <v>0</v>
      </c>
      <c r="N1075" s="3" t="s">
        <v>1550</v>
      </c>
      <c r="O1075" s="4">
        <v>54789</v>
      </c>
      <c r="P1075" s="3" t="s">
        <v>1550</v>
      </c>
      <c r="Q1075" s="4">
        <v>30956</v>
      </c>
      <c r="R1075" s="3" t="s">
        <v>1551</v>
      </c>
    </row>
    <row r="1076" spans="1:18" ht="25.5" hidden="1" x14ac:dyDescent="0.2">
      <c r="A1076" s="2">
        <v>1446</v>
      </c>
      <c r="B1076" s="3" t="s">
        <v>666</v>
      </c>
      <c r="C1076" s="3" t="s">
        <v>1546</v>
      </c>
      <c r="D1076" s="3" t="s">
        <v>1559</v>
      </c>
      <c r="E1076" s="3" t="s">
        <v>1564</v>
      </c>
      <c r="F1076" s="3" t="s">
        <v>1549</v>
      </c>
      <c r="G1076" s="2" t="s">
        <v>1550</v>
      </c>
      <c r="H1076" s="3" t="s">
        <v>1551</v>
      </c>
      <c r="I1076" s="2">
        <v>1.3</v>
      </c>
      <c r="J1076" s="2">
        <v>1.3</v>
      </c>
      <c r="K1076" s="3" t="s">
        <v>1552</v>
      </c>
      <c r="L1076" s="3" t="s">
        <v>63</v>
      </c>
      <c r="M1076" s="2">
        <v>0</v>
      </c>
      <c r="N1076" s="3" t="s">
        <v>1550</v>
      </c>
      <c r="O1076" s="4">
        <v>54789</v>
      </c>
      <c r="P1076" s="3" t="s">
        <v>1550</v>
      </c>
      <c r="Q1076" s="4" t="s">
        <v>1550</v>
      </c>
      <c r="R1076" s="3" t="s">
        <v>1551</v>
      </c>
    </row>
    <row r="1077" spans="1:18" ht="25.5" hidden="1" x14ac:dyDescent="0.2">
      <c r="A1077" s="2">
        <v>1447</v>
      </c>
      <c r="B1077" s="3" t="s">
        <v>667</v>
      </c>
      <c r="C1077" s="3" t="s">
        <v>1546</v>
      </c>
      <c r="D1077" s="3" t="s">
        <v>1559</v>
      </c>
      <c r="E1077" s="3" t="s">
        <v>496</v>
      </c>
      <c r="F1077" s="3" t="s">
        <v>1549</v>
      </c>
      <c r="G1077" s="2" t="s">
        <v>1550</v>
      </c>
      <c r="H1077" s="3" t="s">
        <v>1551</v>
      </c>
      <c r="I1077" s="2">
        <v>9.66</v>
      </c>
      <c r="J1077" s="2">
        <v>9.66</v>
      </c>
      <c r="K1077" s="3" t="s">
        <v>1552</v>
      </c>
      <c r="L1077" s="3" t="s">
        <v>133</v>
      </c>
      <c r="M1077" s="2">
        <v>0</v>
      </c>
      <c r="N1077" s="3" t="s">
        <v>1550</v>
      </c>
      <c r="O1077" s="4">
        <v>54789</v>
      </c>
      <c r="P1077" s="3" t="s">
        <v>1550</v>
      </c>
      <c r="Q1077" s="4" t="s">
        <v>1550</v>
      </c>
      <c r="R1077" s="3" t="s">
        <v>1551</v>
      </c>
    </row>
    <row r="1078" spans="1:18" ht="25.5" hidden="1" x14ac:dyDescent="0.2">
      <c r="A1078" s="2">
        <v>1455</v>
      </c>
      <c r="B1078" s="3" t="s">
        <v>668</v>
      </c>
      <c r="C1078" s="3" t="s">
        <v>1546</v>
      </c>
      <c r="D1078" s="3" t="s">
        <v>1555</v>
      </c>
      <c r="E1078" s="3" t="s">
        <v>1548</v>
      </c>
      <c r="F1078" s="3" t="s">
        <v>1629</v>
      </c>
      <c r="G1078" s="2" t="s">
        <v>1550</v>
      </c>
      <c r="H1078" s="3" t="s">
        <v>1551</v>
      </c>
      <c r="I1078" s="2">
        <v>23</v>
      </c>
      <c r="J1078" s="2">
        <v>23</v>
      </c>
      <c r="K1078" s="3" t="s">
        <v>1552</v>
      </c>
      <c r="L1078" s="3" t="s">
        <v>185</v>
      </c>
      <c r="M1078" s="2">
        <v>0</v>
      </c>
      <c r="N1078" s="3" t="s">
        <v>1550</v>
      </c>
      <c r="O1078" s="4">
        <v>54789</v>
      </c>
      <c r="P1078" s="3" t="s">
        <v>1550</v>
      </c>
      <c r="Q1078" s="4">
        <v>33239</v>
      </c>
      <c r="R1078" s="3" t="s">
        <v>1551</v>
      </c>
    </row>
    <row r="1079" spans="1:18" ht="25.5" hidden="1" x14ac:dyDescent="0.2">
      <c r="A1079" s="2">
        <v>1461</v>
      </c>
      <c r="B1079" s="3" t="s">
        <v>669</v>
      </c>
      <c r="C1079" s="3" t="s">
        <v>1546</v>
      </c>
      <c r="D1079" s="3" t="s">
        <v>1589</v>
      </c>
      <c r="E1079" s="3" t="s">
        <v>669</v>
      </c>
      <c r="F1079" s="3" t="s">
        <v>1591</v>
      </c>
      <c r="G1079" s="2" t="s">
        <v>1550</v>
      </c>
      <c r="H1079" s="3" t="s">
        <v>1551</v>
      </c>
      <c r="I1079" s="2">
        <v>380</v>
      </c>
      <c r="J1079" s="2">
        <v>380</v>
      </c>
      <c r="K1079" s="3" t="s">
        <v>1577</v>
      </c>
      <c r="L1079" s="3" t="s">
        <v>1639</v>
      </c>
      <c r="M1079" s="2">
        <v>8914</v>
      </c>
      <c r="N1079" s="3" t="s">
        <v>1550</v>
      </c>
      <c r="O1079" s="4">
        <v>54789</v>
      </c>
      <c r="P1079" s="3" t="s">
        <v>1550</v>
      </c>
      <c r="Q1079" s="4">
        <v>33025</v>
      </c>
      <c r="R1079" s="3" t="s">
        <v>1551</v>
      </c>
    </row>
    <row r="1080" spans="1:18" ht="25.5" hidden="1" x14ac:dyDescent="0.2">
      <c r="A1080" s="2">
        <v>1461</v>
      </c>
      <c r="B1080" s="3" t="s">
        <v>669</v>
      </c>
      <c r="C1080" s="3" t="s">
        <v>1546</v>
      </c>
      <c r="D1080" s="3" t="s">
        <v>1589</v>
      </c>
      <c r="E1080" s="3" t="s">
        <v>669</v>
      </c>
      <c r="F1080" s="3" t="s">
        <v>1591</v>
      </c>
      <c r="G1080" s="2" t="s">
        <v>1550</v>
      </c>
      <c r="H1080" s="3" t="s">
        <v>1551</v>
      </c>
      <c r="I1080" s="2">
        <v>380</v>
      </c>
      <c r="J1080" s="2">
        <v>380</v>
      </c>
      <c r="K1080" s="3" t="s">
        <v>1577</v>
      </c>
      <c r="L1080" s="3" t="s">
        <v>1639</v>
      </c>
      <c r="M1080" s="2">
        <v>9088</v>
      </c>
      <c r="N1080" s="3" t="s">
        <v>1550</v>
      </c>
      <c r="O1080" s="4">
        <v>54789</v>
      </c>
      <c r="P1080" s="3" t="s">
        <v>1550</v>
      </c>
      <c r="Q1080" s="4">
        <v>31199</v>
      </c>
      <c r="R1080" s="3" t="s">
        <v>1551</v>
      </c>
    </row>
    <row r="1081" spans="1:18" ht="25.5" hidden="1" x14ac:dyDescent="0.2">
      <c r="A1081" s="2">
        <v>1463</v>
      </c>
      <c r="B1081" s="3" t="s">
        <v>670</v>
      </c>
      <c r="C1081" s="3" t="s">
        <v>1546</v>
      </c>
      <c r="D1081" s="3" t="s">
        <v>1555</v>
      </c>
      <c r="E1081" s="3" t="s">
        <v>1548</v>
      </c>
      <c r="F1081" s="3" t="s">
        <v>1603</v>
      </c>
      <c r="G1081" s="2" t="s">
        <v>1550</v>
      </c>
      <c r="H1081" s="3" t="s">
        <v>1551</v>
      </c>
      <c r="I1081" s="2">
        <v>25</v>
      </c>
      <c r="J1081" s="2">
        <v>25</v>
      </c>
      <c r="K1081" s="3" t="s">
        <v>1552</v>
      </c>
      <c r="L1081" s="3" t="s">
        <v>1553</v>
      </c>
      <c r="M1081" s="2">
        <v>0</v>
      </c>
      <c r="N1081" s="3" t="s">
        <v>1550</v>
      </c>
      <c r="O1081" s="4">
        <v>54789</v>
      </c>
      <c r="P1081" s="3" t="s">
        <v>1550</v>
      </c>
      <c r="Q1081" s="4">
        <v>32143</v>
      </c>
      <c r="R1081" s="3" t="s">
        <v>1551</v>
      </c>
    </row>
    <row r="1082" spans="1:18" ht="25.5" hidden="1" x14ac:dyDescent="0.2">
      <c r="A1082" s="2">
        <v>1464</v>
      </c>
      <c r="B1082" s="3" t="s">
        <v>671</v>
      </c>
      <c r="C1082" s="3" t="s">
        <v>1546</v>
      </c>
      <c r="D1082" s="3" t="s">
        <v>1547</v>
      </c>
      <c r="E1082" s="3" t="s">
        <v>81</v>
      </c>
      <c r="F1082" s="3" t="s">
        <v>1549</v>
      </c>
      <c r="G1082" s="2" t="s">
        <v>1550</v>
      </c>
      <c r="H1082" s="3" t="s">
        <v>1551</v>
      </c>
      <c r="I1082" s="2">
        <v>6</v>
      </c>
      <c r="J1082" s="2">
        <v>6</v>
      </c>
      <c r="K1082" s="3" t="s">
        <v>1552</v>
      </c>
      <c r="L1082" s="3" t="s">
        <v>63</v>
      </c>
      <c r="M1082" s="2">
        <v>0</v>
      </c>
      <c r="N1082" s="3" t="s">
        <v>1550</v>
      </c>
      <c r="O1082" s="4">
        <v>54789</v>
      </c>
      <c r="P1082" s="3" t="s">
        <v>1550</v>
      </c>
      <c r="Q1082" s="4" t="s">
        <v>1550</v>
      </c>
      <c r="R1082" s="3" t="s">
        <v>1551</v>
      </c>
    </row>
    <row r="1083" spans="1:18" ht="25.5" hidden="1" x14ac:dyDescent="0.2">
      <c r="A1083" s="2">
        <v>1465</v>
      </c>
      <c r="B1083" s="3" t="s">
        <v>672</v>
      </c>
      <c r="C1083" s="3" t="s">
        <v>1546</v>
      </c>
      <c r="D1083" s="3" t="s">
        <v>1559</v>
      </c>
      <c r="E1083" s="3" t="s">
        <v>1715</v>
      </c>
      <c r="F1083" s="3" t="s">
        <v>1549</v>
      </c>
      <c r="G1083" s="2" t="s">
        <v>1550</v>
      </c>
      <c r="H1083" s="3" t="s">
        <v>1551</v>
      </c>
      <c r="I1083" s="2">
        <v>1</v>
      </c>
      <c r="J1083" s="2">
        <v>1</v>
      </c>
      <c r="K1083" s="3" t="s">
        <v>1552</v>
      </c>
      <c r="L1083" s="3" t="s">
        <v>63</v>
      </c>
      <c r="M1083" s="2">
        <v>0</v>
      </c>
      <c r="N1083" s="3" t="s">
        <v>1550</v>
      </c>
      <c r="O1083" s="4">
        <v>54789</v>
      </c>
      <c r="P1083" s="3" t="s">
        <v>1550</v>
      </c>
      <c r="Q1083" s="4" t="s">
        <v>1550</v>
      </c>
      <c r="R1083" s="3" t="s">
        <v>1551</v>
      </c>
    </row>
    <row r="1084" spans="1:18" ht="38.25" hidden="1" x14ac:dyDescent="0.2">
      <c r="A1084" s="2">
        <v>1472</v>
      </c>
      <c r="B1084" s="3" t="s">
        <v>673</v>
      </c>
      <c r="C1084" s="3" t="s">
        <v>1546</v>
      </c>
      <c r="D1084" s="3" t="s">
        <v>1547</v>
      </c>
      <c r="E1084" s="3" t="s">
        <v>674</v>
      </c>
      <c r="F1084" s="3" t="s">
        <v>1549</v>
      </c>
      <c r="G1084" s="2" t="s">
        <v>1550</v>
      </c>
      <c r="H1084" s="3" t="s">
        <v>1551</v>
      </c>
      <c r="I1084" s="2">
        <v>24</v>
      </c>
      <c r="J1084" s="2">
        <v>24</v>
      </c>
      <c r="K1084" s="3" t="s">
        <v>1552</v>
      </c>
      <c r="L1084" s="3" t="s">
        <v>1859</v>
      </c>
      <c r="M1084" s="2">
        <v>0</v>
      </c>
      <c r="N1084" s="3" t="s">
        <v>1550</v>
      </c>
      <c r="O1084" s="4">
        <v>54789</v>
      </c>
      <c r="P1084" s="3" t="s">
        <v>1550</v>
      </c>
      <c r="Q1084" s="4" t="s">
        <v>1550</v>
      </c>
      <c r="R1084" s="3" t="s">
        <v>1551</v>
      </c>
    </row>
    <row r="1085" spans="1:18" ht="25.5" hidden="1" x14ac:dyDescent="0.2">
      <c r="A1085" s="2">
        <v>1478</v>
      </c>
      <c r="B1085" s="3" t="s">
        <v>675</v>
      </c>
      <c r="C1085" s="3" t="s">
        <v>1546</v>
      </c>
      <c r="D1085" s="3" t="s">
        <v>1589</v>
      </c>
      <c r="E1085" s="3" t="s">
        <v>676</v>
      </c>
      <c r="F1085" s="3" t="s">
        <v>1666</v>
      </c>
      <c r="G1085" s="2" t="s">
        <v>1550</v>
      </c>
      <c r="H1085" s="3" t="s">
        <v>1551</v>
      </c>
      <c r="I1085" s="2">
        <v>6.39</v>
      </c>
      <c r="J1085" s="2">
        <v>5.1100000000000003</v>
      </c>
      <c r="K1085" s="3" t="s">
        <v>1552</v>
      </c>
      <c r="L1085" s="3" t="s">
        <v>1630</v>
      </c>
      <c r="M1085" s="2">
        <v>0</v>
      </c>
      <c r="N1085" s="3" t="s">
        <v>1550</v>
      </c>
      <c r="O1085" s="4">
        <v>54789</v>
      </c>
      <c r="P1085" s="3" t="s">
        <v>1550</v>
      </c>
      <c r="Q1085" s="4">
        <v>31413</v>
      </c>
      <c r="R1085" s="3" t="s">
        <v>1551</v>
      </c>
    </row>
    <row r="1086" spans="1:18" ht="25.5" hidden="1" x14ac:dyDescent="0.2">
      <c r="A1086" s="2">
        <v>1478</v>
      </c>
      <c r="B1086" s="3" t="s">
        <v>675</v>
      </c>
      <c r="C1086" s="3" t="s">
        <v>1546</v>
      </c>
      <c r="D1086" s="3" t="s">
        <v>1589</v>
      </c>
      <c r="E1086" s="3" t="s">
        <v>676</v>
      </c>
      <c r="F1086" s="3" t="s">
        <v>1666</v>
      </c>
      <c r="G1086" s="2" t="s">
        <v>1550</v>
      </c>
      <c r="H1086" s="3" t="s">
        <v>1551</v>
      </c>
      <c r="I1086" s="2">
        <v>2.56</v>
      </c>
      <c r="J1086" s="2">
        <v>1.56</v>
      </c>
      <c r="K1086" s="3" t="s">
        <v>1552</v>
      </c>
      <c r="L1086" s="3" t="s">
        <v>1630</v>
      </c>
      <c r="M1086" s="2">
        <v>0</v>
      </c>
      <c r="N1086" s="3" t="s">
        <v>1550</v>
      </c>
      <c r="O1086" s="4">
        <v>54789</v>
      </c>
      <c r="P1086" s="3" t="s">
        <v>1550</v>
      </c>
      <c r="Q1086" s="4">
        <v>32143</v>
      </c>
      <c r="R1086" s="3" t="s">
        <v>1551</v>
      </c>
    </row>
    <row r="1087" spans="1:18" ht="25.5" hidden="1" x14ac:dyDescent="0.2">
      <c r="A1087" s="2">
        <v>1479</v>
      </c>
      <c r="B1087" s="3" t="s">
        <v>677</v>
      </c>
      <c r="C1087" s="3" t="s">
        <v>1546</v>
      </c>
      <c r="D1087" s="3" t="s">
        <v>1589</v>
      </c>
      <c r="E1087" s="3" t="s">
        <v>678</v>
      </c>
      <c r="F1087" s="3" t="s">
        <v>1666</v>
      </c>
      <c r="G1087" s="2" t="s">
        <v>1550</v>
      </c>
      <c r="H1087" s="3" t="s">
        <v>1551</v>
      </c>
      <c r="I1087" s="2">
        <v>60.2</v>
      </c>
      <c r="J1087" s="2">
        <v>55.19</v>
      </c>
      <c r="K1087" s="3" t="s">
        <v>1552</v>
      </c>
      <c r="L1087" s="3" t="s">
        <v>1630</v>
      </c>
      <c r="M1087" s="2">
        <v>0</v>
      </c>
      <c r="N1087" s="3" t="s">
        <v>1550</v>
      </c>
      <c r="O1087" s="4">
        <v>54789</v>
      </c>
      <c r="P1087" s="3" t="s">
        <v>1550</v>
      </c>
      <c r="Q1087" s="4">
        <v>32143</v>
      </c>
      <c r="R1087" s="3" t="s">
        <v>1551</v>
      </c>
    </row>
    <row r="1088" spans="1:18" ht="25.5" hidden="1" x14ac:dyDescent="0.2">
      <c r="A1088" s="2">
        <v>1480</v>
      </c>
      <c r="B1088" s="3" t="s">
        <v>679</v>
      </c>
      <c r="C1088" s="3" t="s">
        <v>1546</v>
      </c>
      <c r="D1088" s="3" t="s">
        <v>1589</v>
      </c>
      <c r="E1088" s="3" t="s">
        <v>676</v>
      </c>
      <c r="F1088" s="3" t="s">
        <v>1666</v>
      </c>
      <c r="G1088" s="2" t="s">
        <v>1550</v>
      </c>
      <c r="H1088" s="3" t="s">
        <v>1551</v>
      </c>
      <c r="I1088" s="2">
        <v>22.6</v>
      </c>
      <c r="J1088" s="2">
        <v>15.65</v>
      </c>
      <c r="K1088" s="3" t="s">
        <v>1552</v>
      </c>
      <c r="L1088" s="3" t="s">
        <v>1630</v>
      </c>
      <c r="M1088" s="2">
        <v>0</v>
      </c>
      <c r="N1088" s="3" t="s">
        <v>1550</v>
      </c>
      <c r="O1088" s="4">
        <v>54789</v>
      </c>
      <c r="P1088" s="3" t="s">
        <v>1550</v>
      </c>
      <c r="Q1088" s="4">
        <v>33604</v>
      </c>
      <c r="R1088" s="3" t="s">
        <v>1551</v>
      </c>
    </row>
    <row r="1089" spans="1:18" ht="25.5" hidden="1" x14ac:dyDescent="0.2">
      <c r="A1089" s="2">
        <v>1481</v>
      </c>
      <c r="B1089" s="3" t="s">
        <v>680</v>
      </c>
      <c r="C1089" s="3" t="s">
        <v>1546</v>
      </c>
      <c r="D1089" s="3" t="s">
        <v>1589</v>
      </c>
      <c r="E1089" s="3" t="s">
        <v>676</v>
      </c>
      <c r="F1089" s="3" t="s">
        <v>1666</v>
      </c>
      <c r="G1089" s="2" t="s">
        <v>1550</v>
      </c>
      <c r="H1089" s="3" t="s">
        <v>1551</v>
      </c>
      <c r="I1089" s="2">
        <v>22.6</v>
      </c>
      <c r="J1089" s="2">
        <v>15.65</v>
      </c>
      <c r="K1089" s="3" t="s">
        <v>1552</v>
      </c>
      <c r="L1089" s="3" t="s">
        <v>1630</v>
      </c>
      <c r="M1089" s="2">
        <v>0</v>
      </c>
      <c r="N1089" s="3" t="s">
        <v>1550</v>
      </c>
      <c r="O1089" s="4">
        <v>54789</v>
      </c>
      <c r="P1089" s="3" t="s">
        <v>1550</v>
      </c>
      <c r="Q1089" s="4">
        <v>33604</v>
      </c>
      <c r="R1089" s="3" t="s">
        <v>1551</v>
      </c>
    </row>
    <row r="1090" spans="1:18" ht="25.5" hidden="1" x14ac:dyDescent="0.2">
      <c r="A1090" s="2">
        <v>1483</v>
      </c>
      <c r="B1090" s="3" t="s">
        <v>681</v>
      </c>
      <c r="C1090" s="3" t="s">
        <v>1546</v>
      </c>
      <c r="D1090" s="3" t="s">
        <v>1547</v>
      </c>
      <c r="E1090" s="3" t="s">
        <v>1548</v>
      </c>
      <c r="F1090" s="3" t="s">
        <v>1549</v>
      </c>
      <c r="G1090" s="2" t="s">
        <v>1550</v>
      </c>
      <c r="H1090" s="3" t="s">
        <v>1551</v>
      </c>
      <c r="I1090" s="2">
        <v>49</v>
      </c>
      <c r="J1090" s="2">
        <v>49</v>
      </c>
      <c r="K1090" s="3" t="s">
        <v>1581</v>
      </c>
      <c r="L1090" s="3" t="s">
        <v>1582</v>
      </c>
      <c r="M1090" s="2">
        <v>12531</v>
      </c>
      <c r="N1090" s="3" t="s">
        <v>1550</v>
      </c>
      <c r="O1090" s="4">
        <v>54789</v>
      </c>
      <c r="P1090" s="3" t="s">
        <v>1550</v>
      </c>
      <c r="Q1090" s="4" t="s">
        <v>1550</v>
      </c>
      <c r="R1090" s="3" t="s">
        <v>1551</v>
      </c>
    </row>
    <row r="1091" spans="1:18" ht="25.5" hidden="1" x14ac:dyDescent="0.2">
      <c r="A1091" s="2">
        <v>1484</v>
      </c>
      <c r="B1091" s="3" t="s">
        <v>682</v>
      </c>
      <c r="C1091" s="3" t="s">
        <v>1546</v>
      </c>
      <c r="D1091" s="3" t="s">
        <v>1589</v>
      </c>
      <c r="E1091" s="3" t="s">
        <v>1877</v>
      </c>
      <c r="F1091" s="3" t="s">
        <v>1666</v>
      </c>
      <c r="G1091" s="2" t="s">
        <v>1550</v>
      </c>
      <c r="H1091" s="3" t="s">
        <v>1551</v>
      </c>
      <c r="I1091" s="2">
        <v>21</v>
      </c>
      <c r="J1091" s="2">
        <v>11.31</v>
      </c>
      <c r="K1091" s="3" t="s">
        <v>1552</v>
      </c>
      <c r="L1091" s="3" t="s">
        <v>1630</v>
      </c>
      <c r="M1091" s="2">
        <v>0</v>
      </c>
      <c r="N1091" s="3" t="s">
        <v>1550</v>
      </c>
      <c r="O1091" s="4">
        <v>54789</v>
      </c>
      <c r="P1091" s="3" t="s">
        <v>1550</v>
      </c>
      <c r="Q1091" s="4">
        <v>32509</v>
      </c>
      <c r="R1091" s="3" t="s">
        <v>1551</v>
      </c>
    </row>
    <row r="1092" spans="1:18" ht="25.5" hidden="1" x14ac:dyDescent="0.2">
      <c r="A1092" s="2">
        <v>1485</v>
      </c>
      <c r="B1092" s="3" t="s">
        <v>683</v>
      </c>
      <c r="C1092" s="3" t="s">
        <v>1546</v>
      </c>
      <c r="D1092" s="3" t="s">
        <v>1547</v>
      </c>
      <c r="E1092" s="3" t="s">
        <v>1825</v>
      </c>
      <c r="F1092" s="3" t="s">
        <v>1549</v>
      </c>
      <c r="G1092" s="2" t="s">
        <v>1550</v>
      </c>
      <c r="H1092" s="3" t="s">
        <v>1551</v>
      </c>
      <c r="I1092" s="2">
        <v>55.1</v>
      </c>
      <c r="J1092" s="2">
        <v>55.1</v>
      </c>
      <c r="K1092" s="3" t="s">
        <v>1552</v>
      </c>
      <c r="L1092" s="3" t="s">
        <v>500</v>
      </c>
      <c r="M1092" s="2">
        <v>0</v>
      </c>
      <c r="N1092" s="3" t="s">
        <v>1550</v>
      </c>
      <c r="O1092" s="4">
        <v>54789</v>
      </c>
      <c r="P1092" s="3" t="s">
        <v>1550</v>
      </c>
      <c r="Q1092" s="4" t="s">
        <v>1550</v>
      </c>
      <c r="R1092" s="3" t="s">
        <v>1551</v>
      </c>
    </row>
    <row r="1093" spans="1:18" ht="25.5" hidden="1" x14ac:dyDescent="0.2">
      <c r="A1093" s="2">
        <v>1486</v>
      </c>
      <c r="B1093" s="3" t="s">
        <v>684</v>
      </c>
      <c r="C1093" s="3" t="s">
        <v>1546</v>
      </c>
      <c r="D1093" s="3" t="s">
        <v>1555</v>
      </c>
      <c r="E1093" s="3" t="s">
        <v>685</v>
      </c>
      <c r="F1093" s="3" t="s">
        <v>1681</v>
      </c>
      <c r="G1093" s="2" t="s">
        <v>1550</v>
      </c>
      <c r="H1093" s="3" t="s">
        <v>1551</v>
      </c>
      <c r="I1093" s="2">
        <v>10.88</v>
      </c>
      <c r="J1093" s="2">
        <v>10.88</v>
      </c>
      <c r="K1093" s="3" t="s">
        <v>1552</v>
      </c>
      <c r="L1093" s="3" t="s">
        <v>1553</v>
      </c>
      <c r="M1093" s="2">
        <v>0</v>
      </c>
      <c r="N1093" s="3" t="s">
        <v>1550</v>
      </c>
      <c r="O1093" s="4">
        <v>54789</v>
      </c>
      <c r="P1093" s="3" t="s">
        <v>1550</v>
      </c>
      <c r="Q1093" s="4">
        <v>32143</v>
      </c>
      <c r="R1093" s="3" t="s">
        <v>1551</v>
      </c>
    </row>
    <row r="1094" spans="1:18" ht="25.5" hidden="1" x14ac:dyDescent="0.2">
      <c r="A1094" s="2">
        <v>1492</v>
      </c>
      <c r="B1094" s="3" t="s">
        <v>686</v>
      </c>
      <c r="C1094" s="3" t="s">
        <v>1546</v>
      </c>
      <c r="D1094" s="3" t="s">
        <v>1559</v>
      </c>
      <c r="E1094" s="3" t="s">
        <v>687</v>
      </c>
      <c r="F1094" s="3" t="s">
        <v>1549</v>
      </c>
      <c r="G1094" s="2" t="s">
        <v>1550</v>
      </c>
      <c r="H1094" s="3" t="s">
        <v>1551</v>
      </c>
      <c r="I1094" s="2">
        <v>1.57</v>
      </c>
      <c r="J1094" s="2">
        <v>1.57</v>
      </c>
      <c r="K1094" s="3" t="s">
        <v>1552</v>
      </c>
      <c r="L1094" s="3" t="s">
        <v>1553</v>
      </c>
      <c r="M1094" s="2">
        <v>0</v>
      </c>
      <c r="N1094" s="3" t="s">
        <v>1550</v>
      </c>
      <c r="O1094" s="4">
        <v>54789</v>
      </c>
      <c r="P1094" s="3" t="s">
        <v>1550</v>
      </c>
      <c r="Q1094" s="4" t="s">
        <v>1550</v>
      </c>
      <c r="R1094" s="3" t="s">
        <v>1551</v>
      </c>
    </row>
    <row r="1095" spans="1:18" ht="38.25" hidden="1" x14ac:dyDescent="0.2">
      <c r="A1095" s="2">
        <v>1493</v>
      </c>
      <c r="B1095" s="3" t="s">
        <v>688</v>
      </c>
      <c r="C1095" s="3" t="s">
        <v>1546</v>
      </c>
      <c r="D1095" s="3" t="s">
        <v>1555</v>
      </c>
      <c r="E1095" s="3" t="s">
        <v>689</v>
      </c>
      <c r="F1095" s="3" t="s">
        <v>1557</v>
      </c>
      <c r="G1095" s="2" t="s">
        <v>1550</v>
      </c>
      <c r="H1095" s="3" t="s">
        <v>1551</v>
      </c>
      <c r="I1095" s="2">
        <v>7</v>
      </c>
      <c r="J1095" s="2">
        <v>7</v>
      </c>
      <c r="K1095" s="3" t="s">
        <v>1599</v>
      </c>
      <c r="L1095" s="3" t="s">
        <v>1600</v>
      </c>
      <c r="M1095" s="2">
        <v>9022</v>
      </c>
      <c r="N1095" s="3" t="s">
        <v>1550</v>
      </c>
      <c r="O1095" s="4">
        <v>54789</v>
      </c>
      <c r="P1095" s="3" t="s">
        <v>1550</v>
      </c>
      <c r="Q1095" s="4">
        <v>31898</v>
      </c>
      <c r="R1095" s="3" t="s">
        <v>1551</v>
      </c>
    </row>
    <row r="1096" spans="1:18" ht="38.25" hidden="1" x14ac:dyDescent="0.2">
      <c r="A1096" s="2">
        <v>1493</v>
      </c>
      <c r="B1096" s="3" t="s">
        <v>688</v>
      </c>
      <c r="C1096" s="3" t="s">
        <v>1546</v>
      </c>
      <c r="D1096" s="3" t="s">
        <v>1555</v>
      </c>
      <c r="E1096" s="3" t="s">
        <v>689</v>
      </c>
      <c r="F1096" s="3" t="s">
        <v>1557</v>
      </c>
      <c r="G1096" s="2" t="s">
        <v>1550</v>
      </c>
      <c r="H1096" s="3" t="s">
        <v>1551</v>
      </c>
      <c r="I1096" s="2">
        <v>7</v>
      </c>
      <c r="J1096" s="2">
        <v>7</v>
      </c>
      <c r="K1096" s="3" t="s">
        <v>1599</v>
      </c>
      <c r="L1096" s="3" t="s">
        <v>1600</v>
      </c>
      <c r="M1096" s="2">
        <v>9022</v>
      </c>
      <c r="N1096" s="3" t="s">
        <v>1550</v>
      </c>
      <c r="O1096" s="4">
        <v>54789</v>
      </c>
      <c r="P1096" s="3" t="s">
        <v>1550</v>
      </c>
      <c r="Q1096" s="4">
        <v>31898</v>
      </c>
      <c r="R1096" s="3" t="s">
        <v>1551</v>
      </c>
    </row>
    <row r="1097" spans="1:18" ht="38.25" hidden="1" x14ac:dyDescent="0.2">
      <c r="A1097" s="2">
        <v>1496</v>
      </c>
      <c r="B1097" s="3" t="s">
        <v>690</v>
      </c>
      <c r="C1097" s="3" t="s">
        <v>1546</v>
      </c>
      <c r="D1097" s="3" t="s">
        <v>1555</v>
      </c>
      <c r="E1097" s="3" t="s">
        <v>691</v>
      </c>
      <c r="F1097" s="3" t="s">
        <v>1629</v>
      </c>
      <c r="G1097" s="2" t="s">
        <v>1550</v>
      </c>
      <c r="H1097" s="3" t="s">
        <v>1551</v>
      </c>
      <c r="I1097" s="2">
        <v>125.54</v>
      </c>
      <c r="J1097" s="2">
        <v>125.54</v>
      </c>
      <c r="K1097" s="3" t="s">
        <v>1581</v>
      </c>
      <c r="L1097" s="3" t="s">
        <v>1582</v>
      </c>
      <c r="M1097" s="2">
        <v>0</v>
      </c>
      <c r="N1097" s="3" t="s">
        <v>1550</v>
      </c>
      <c r="O1097" s="4">
        <v>54789</v>
      </c>
      <c r="P1097" s="3" t="s">
        <v>1550</v>
      </c>
      <c r="Q1097" s="4">
        <v>33970</v>
      </c>
      <c r="R1097" s="3" t="s">
        <v>1551</v>
      </c>
    </row>
    <row r="1098" spans="1:18" ht="25.5" hidden="1" x14ac:dyDescent="0.2">
      <c r="A1098" s="2">
        <v>1500</v>
      </c>
      <c r="B1098" s="3" t="s">
        <v>692</v>
      </c>
      <c r="C1098" s="3" t="s">
        <v>1546</v>
      </c>
      <c r="D1098" s="3" t="s">
        <v>1555</v>
      </c>
      <c r="E1098" s="3" t="s">
        <v>1548</v>
      </c>
      <c r="F1098" s="3" t="s">
        <v>1557</v>
      </c>
      <c r="G1098" s="2" t="s">
        <v>1550</v>
      </c>
      <c r="H1098" s="3" t="s">
        <v>1551</v>
      </c>
      <c r="I1098" s="2">
        <v>53</v>
      </c>
      <c r="J1098" s="2">
        <v>53</v>
      </c>
      <c r="K1098" s="3" t="s">
        <v>1552</v>
      </c>
      <c r="L1098" s="3" t="s">
        <v>335</v>
      </c>
      <c r="M1098" s="2">
        <v>0</v>
      </c>
      <c r="N1098" s="3" t="s">
        <v>1550</v>
      </c>
      <c r="O1098" s="4">
        <v>54789</v>
      </c>
      <c r="P1098" s="3" t="s">
        <v>1550</v>
      </c>
      <c r="Q1098" s="4">
        <v>33970</v>
      </c>
      <c r="R1098" s="3" t="s">
        <v>1551</v>
      </c>
    </row>
    <row r="1099" spans="1:18" ht="38.25" hidden="1" x14ac:dyDescent="0.2">
      <c r="A1099" s="2">
        <v>1501</v>
      </c>
      <c r="B1099" s="3" t="s">
        <v>693</v>
      </c>
      <c r="C1099" s="3" t="s">
        <v>1546</v>
      </c>
      <c r="D1099" s="3" t="s">
        <v>1555</v>
      </c>
      <c r="E1099" s="3" t="s">
        <v>692</v>
      </c>
      <c r="F1099" s="3" t="s">
        <v>1557</v>
      </c>
      <c r="G1099" s="2" t="s">
        <v>1550</v>
      </c>
      <c r="H1099" s="3" t="s">
        <v>1551</v>
      </c>
      <c r="I1099" s="2">
        <v>58.1</v>
      </c>
      <c r="J1099" s="2">
        <v>58.1</v>
      </c>
      <c r="K1099" s="3" t="s">
        <v>1552</v>
      </c>
      <c r="L1099" s="3" t="s">
        <v>1553</v>
      </c>
      <c r="M1099" s="2">
        <v>0</v>
      </c>
      <c r="N1099" s="3" t="s">
        <v>1550</v>
      </c>
      <c r="O1099" s="4">
        <v>54789</v>
      </c>
      <c r="P1099" s="3" t="s">
        <v>1550</v>
      </c>
      <c r="Q1099" s="4">
        <v>32143</v>
      </c>
      <c r="R1099" s="3" t="s">
        <v>1551</v>
      </c>
    </row>
    <row r="1100" spans="1:18" ht="38.25" hidden="1" x14ac:dyDescent="0.2">
      <c r="A1100" s="2">
        <v>1502</v>
      </c>
      <c r="B1100" s="3" t="s">
        <v>694</v>
      </c>
      <c r="C1100" s="3" t="s">
        <v>1546</v>
      </c>
      <c r="D1100" s="3" t="s">
        <v>1547</v>
      </c>
      <c r="E1100" s="3" t="s">
        <v>337</v>
      </c>
      <c r="F1100" s="3" t="s">
        <v>1549</v>
      </c>
      <c r="G1100" s="2" t="s">
        <v>1550</v>
      </c>
      <c r="H1100" s="3" t="s">
        <v>1551</v>
      </c>
      <c r="I1100" s="2">
        <v>6</v>
      </c>
      <c r="J1100" s="2">
        <v>6</v>
      </c>
      <c r="K1100" s="3" t="s">
        <v>1552</v>
      </c>
      <c r="L1100" s="3" t="s">
        <v>1553</v>
      </c>
      <c r="M1100" s="2">
        <v>0</v>
      </c>
      <c r="N1100" s="3" t="s">
        <v>1550</v>
      </c>
      <c r="O1100" s="4">
        <v>54789</v>
      </c>
      <c r="P1100" s="3" t="s">
        <v>1550</v>
      </c>
      <c r="Q1100" s="4" t="s">
        <v>1550</v>
      </c>
      <c r="R1100" s="3" t="s">
        <v>1551</v>
      </c>
    </row>
    <row r="1101" spans="1:18" ht="25.5" hidden="1" x14ac:dyDescent="0.2">
      <c r="A1101" s="2">
        <v>1503</v>
      </c>
      <c r="B1101" s="3" t="s">
        <v>695</v>
      </c>
      <c r="C1101" s="3" t="s">
        <v>1546</v>
      </c>
      <c r="D1101" s="3" t="s">
        <v>1589</v>
      </c>
      <c r="E1101" s="3" t="s">
        <v>142</v>
      </c>
      <c r="F1101" s="3" t="s">
        <v>1666</v>
      </c>
      <c r="G1101" s="2" t="s">
        <v>1550</v>
      </c>
      <c r="H1101" s="3" t="s">
        <v>1551</v>
      </c>
      <c r="I1101" s="2">
        <v>80</v>
      </c>
      <c r="J1101" s="2">
        <v>80</v>
      </c>
      <c r="K1101" s="3" t="s">
        <v>1581</v>
      </c>
      <c r="L1101" s="3" t="s">
        <v>1582</v>
      </c>
      <c r="M1101" s="2">
        <v>10000</v>
      </c>
      <c r="N1101" s="3" t="s">
        <v>1550</v>
      </c>
      <c r="O1101" s="4">
        <v>54789</v>
      </c>
      <c r="P1101" s="3" t="s">
        <v>1550</v>
      </c>
      <c r="Q1101" s="4">
        <v>23498</v>
      </c>
      <c r="R1101" s="3" t="s">
        <v>1551</v>
      </c>
    </row>
    <row r="1102" spans="1:18" ht="25.5" hidden="1" x14ac:dyDescent="0.2">
      <c r="A1102" s="2">
        <v>1503</v>
      </c>
      <c r="B1102" s="3" t="s">
        <v>695</v>
      </c>
      <c r="C1102" s="3" t="s">
        <v>1546</v>
      </c>
      <c r="D1102" s="3" t="s">
        <v>1589</v>
      </c>
      <c r="E1102" s="3" t="s">
        <v>142</v>
      </c>
      <c r="F1102" s="3" t="s">
        <v>1666</v>
      </c>
      <c r="G1102" s="2" t="s">
        <v>1550</v>
      </c>
      <c r="H1102" s="3" t="s">
        <v>1551</v>
      </c>
      <c r="I1102" s="2">
        <v>76</v>
      </c>
      <c r="J1102" s="2">
        <v>69</v>
      </c>
      <c r="K1102" s="3" t="s">
        <v>1581</v>
      </c>
      <c r="L1102" s="3" t="s">
        <v>1582</v>
      </c>
      <c r="M1102" s="2">
        <v>13100</v>
      </c>
      <c r="N1102" s="3" t="s">
        <v>1550</v>
      </c>
      <c r="O1102" s="4">
        <v>54789</v>
      </c>
      <c r="P1102" s="3" t="s">
        <v>1550</v>
      </c>
      <c r="Q1102" s="4">
        <v>27303</v>
      </c>
      <c r="R1102" s="3" t="s">
        <v>1551</v>
      </c>
    </row>
    <row r="1103" spans="1:18" ht="38.25" hidden="1" x14ac:dyDescent="0.2">
      <c r="A1103" s="2">
        <v>1506</v>
      </c>
      <c r="B1103" s="3" t="s">
        <v>696</v>
      </c>
      <c r="C1103" s="3" t="s">
        <v>1546</v>
      </c>
      <c r="D1103" s="3" t="s">
        <v>1589</v>
      </c>
      <c r="E1103" s="3" t="s">
        <v>1548</v>
      </c>
      <c r="F1103" s="3" t="s">
        <v>1635</v>
      </c>
      <c r="G1103" s="2" t="s">
        <v>1550</v>
      </c>
      <c r="H1103" s="3" t="s">
        <v>1551</v>
      </c>
      <c r="I1103" s="2">
        <v>4.8</v>
      </c>
      <c r="J1103" s="2">
        <v>4.8</v>
      </c>
      <c r="K1103" s="3" t="s">
        <v>1552</v>
      </c>
      <c r="L1103" s="3" t="s">
        <v>1553</v>
      </c>
      <c r="M1103" s="2">
        <v>0</v>
      </c>
      <c r="N1103" s="3" t="s">
        <v>1550</v>
      </c>
      <c r="O1103" s="4">
        <v>54789</v>
      </c>
      <c r="P1103" s="3" t="s">
        <v>1550</v>
      </c>
      <c r="Q1103" s="4">
        <v>32143</v>
      </c>
      <c r="R1103" s="3" t="s">
        <v>1551</v>
      </c>
    </row>
    <row r="1104" spans="1:18" ht="25.5" hidden="1" x14ac:dyDescent="0.2">
      <c r="A1104" s="2">
        <v>1507</v>
      </c>
      <c r="B1104" s="3" t="s">
        <v>697</v>
      </c>
      <c r="C1104" s="3" t="s">
        <v>1546</v>
      </c>
      <c r="D1104" s="3" t="s">
        <v>1547</v>
      </c>
      <c r="E1104" s="3" t="s">
        <v>1548</v>
      </c>
      <c r="F1104" s="3" t="s">
        <v>1549</v>
      </c>
      <c r="G1104" s="2" t="s">
        <v>1550</v>
      </c>
      <c r="H1104" s="3" t="s">
        <v>1551</v>
      </c>
      <c r="I1104" s="2">
        <v>14.34</v>
      </c>
      <c r="J1104" s="2">
        <v>14.34</v>
      </c>
      <c r="K1104" s="3" t="s">
        <v>1552</v>
      </c>
      <c r="L1104" s="3" t="s">
        <v>1553</v>
      </c>
      <c r="M1104" s="2">
        <v>0</v>
      </c>
      <c r="N1104" s="3" t="s">
        <v>1550</v>
      </c>
      <c r="O1104" s="4">
        <v>54789</v>
      </c>
      <c r="P1104" s="3" t="s">
        <v>1550</v>
      </c>
      <c r="Q1104" s="4" t="s">
        <v>1550</v>
      </c>
      <c r="R1104" s="3" t="s">
        <v>1551</v>
      </c>
    </row>
    <row r="1105" spans="1:18" ht="25.5" hidden="1" x14ac:dyDescent="0.2">
      <c r="A1105" s="2">
        <v>1515</v>
      </c>
      <c r="B1105" s="3" t="s">
        <v>698</v>
      </c>
      <c r="C1105" s="3" t="s">
        <v>1546</v>
      </c>
      <c r="D1105" s="3" t="s">
        <v>1555</v>
      </c>
      <c r="E1105" s="3" t="s">
        <v>1584</v>
      </c>
      <c r="F1105" s="3" t="s">
        <v>1585</v>
      </c>
      <c r="G1105" s="2" t="s">
        <v>1550</v>
      </c>
      <c r="H1105" s="3" t="s">
        <v>1551</v>
      </c>
      <c r="I1105" s="2">
        <v>1.5</v>
      </c>
      <c r="J1105" s="2">
        <v>1.5</v>
      </c>
      <c r="K1105" s="3" t="s">
        <v>1552</v>
      </c>
      <c r="L1105" s="3" t="s">
        <v>1553</v>
      </c>
      <c r="M1105" s="2">
        <v>0</v>
      </c>
      <c r="N1105" s="3" t="s">
        <v>1550</v>
      </c>
      <c r="O1105" s="4">
        <v>54789</v>
      </c>
      <c r="P1105" s="3" t="s">
        <v>1550</v>
      </c>
      <c r="Q1105" s="4">
        <v>32143</v>
      </c>
      <c r="R1105" s="3" t="s">
        <v>1551</v>
      </c>
    </row>
    <row r="1106" spans="1:18" ht="25.5" hidden="1" x14ac:dyDescent="0.2">
      <c r="A1106" s="2">
        <v>1516</v>
      </c>
      <c r="B1106" s="3" t="s">
        <v>699</v>
      </c>
      <c r="C1106" s="3" t="s">
        <v>1546</v>
      </c>
      <c r="D1106" s="3" t="s">
        <v>1559</v>
      </c>
      <c r="E1106" s="3" t="s">
        <v>1548</v>
      </c>
      <c r="F1106" s="3" t="s">
        <v>1549</v>
      </c>
      <c r="G1106" s="2" t="s">
        <v>1550</v>
      </c>
      <c r="H1106" s="3" t="s">
        <v>1551</v>
      </c>
      <c r="I1106" s="2">
        <v>6.72</v>
      </c>
      <c r="J1106" s="2">
        <v>6.72</v>
      </c>
      <c r="K1106" s="3" t="s">
        <v>1552</v>
      </c>
      <c r="L1106" s="3" t="s">
        <v>1553</v>
      </c>
      <c r="M1106" s="2">
        <v>0</v>
      </c>
      <c r="N1106" s="3" t="s">
        <v>1550</v>
      </c>
      <c r="O1106" s="4">
        <v>54789</v>
      </c>
      <c r="P1106" s="3" t="s">
        <v>1550</v>
      </c>
      <c r="Q1106" s="4" t="s">
        <v>1550</v>
      </c>
      <c r="R1106" s="3" t="s">
        <v>1551</v>
      </c>
    </row>
    <row r="1107" spans="1:18" ht="38.25" hidden="1" x14ac:dyDescent="0.2">
      <c r="A1107" s="2">
        <v>1517</v>
      </c>
      <c r="B1107" s="3" t="s">
        <v>700</v>
      </c>
      <c r="C1107" s="3" t="s">
        <v>1546</v>
      </c>
      <c r="D1107" s="3" t="s">
        <v>1645</v>
      </c>
      <c r="E1107" s="3" t="s">
        <v>1646</v>
      </c>
      <c r="F1107" s="3" t="s">
        <v>1549</v>
      </c>
      <c r="G1107" s="2" t="s">
        <v>1550</v>
      </c>
      <c r="H1107" s="3" t="s">
        <v>1551</v>
      </c>
      <c r="I1107" s="2">
        <v>300</v>
      </c>
      <c r="J1107" s="2">
        <v>300</v>
      </c>
      <c r="K1107" s="3" t="s">
        <v>1581</v>
      </c>
      <c r="L1107" s="3" t="s">
        <v>1582</v>
      </c>
      <c r="M1107" s="2">
        <v>11144</v>
      </c>
      <c r="N1107" s="3" t="s">
        <v>1550</v>
      </c>
      <c r="O1107" s="4">
        <v>54789</v>
      </c>
      <c r="P1107" s="3" t="s">
        <v>1550</v>
      </c>
      <c r="Q1107" s="4" t="s">
        <v>1550</v>
      </c>
      <c r="R1107" s="3" t="s">
        <v>1551</v>
      </c>
    </row>
    <row r="1108" spans="1:18" ht="25.5" hidden="1" x14ac:dyDescent="0.2">
      <c r="A1108" s="2">
        <v>1518</v>
      </c>
      <c r="B1108" s="3" t="s">
        <v>701</v>
      </c>
      <c r="C1108" s="3" t="s">
        <v>1546</v>
      </c>
      <c r="D1108" s="3" t="s">
        <v>1559</v>
      </c>
      <c r="E1108" s="3" t="s">
        <v>702</v>
      </c>
      <c r="F1108" s="3" t="s">
        <v>1549</v>
      </c>
      <c r="G1108" s="2" t="s">
        <v>1550</v>
      </c>
      <c r="H1108" s="3" t="s">
        <v>1551</v>
      </c>
      <c r="I1108" s="2">
        <v>1.9</v>
      </c>
      <c r="J1108" s="2">
        <v>1.9</v>
      </c>
      <c r="K1108" s="3" t="s">
        <v>1552</v>
      </c>
      <c r="L1108" s="3" t="s">
        <v>133</v>
      </c>
      <c r="M1108" s="2">
        <v>0</v>
      </c>
      <c r="N1108" s="3" t="s">
        <v>1550</v>
      </c>
      <c r="O1108" s="4">
        <v>54789</v>
      </c>
      <c r="P1108" s="3" t="s">
        <v>1550</v>
      </c>
      <c r="Q1108" s="4" t="s">
        <v>1550</v>
      </c>
      <c r="R1108" s="3" t="s">
        <v>1551</v>
      </c>
    </row>
    <row r="1109" spans="1:18" ht="25.5" hidden="1" x14ac:dyDescent="0.2">
      <c r="A1109" s="2">
        <v>1520</v>
      </c>
      <c r="B1109" s="3" t="s">
        <v>703</v>
      </c>
      <c r="C1109" s="3" t="s">
        <v>1546</v>
      </c>
      <c r="D1109" s="3" t="s">
        <v>1589</v>
      </c>
      <c r="E1109" s="3" t="s">
        <v>1548</v>
      </c>
      <c r="F1109" s="3" t="s">
        <v>1635</v>
      </c>
      <c r="G1109" s="2" t="s">
        <v>1550</v>
      </c>
      <c r="H1109" s="3" t="s">
        <v>1551</v>
      </c>
      <c r="I1109" s="2">
        <v>4</v>
      </c>
      <c r="J1109" s="2">
        <v>4</v>
      </c>
      <c r="K1109" s="3" t="s">
        <v>1581</v>
      </c>
      <c r="L1109" s="3" t="s">
        <v>1582</v>
      </c>
      <c r="M1109" s="2">
        <v>14024</v>
      </c>
      <c r="N1109" s="3" t="s">
        <v>1550</v>
      </c>
      <c r="O1109" s="4">
        <v>54789</v>
      </c>
      <c r="P1109" s="3" t="s">
        <v>1550</v>
      </c>
      <c r="Q1109" s="4">
        <v>16803</v>
      </c>
      <c r="R1109" s="3" t="s">
        <v>1551</v>
      </c>
    </row>
    <row r="1110" spans="1:18" ht="25.5" hidden="1" x14ac:dyDescent="0.2">
      <c r="A1110" s="2">
        <v>1520</v>
      </c>
      <c r="B1110" s="3" t="s">
        <v>703</v>
      </c>
      <c r="C1110" s="3" t="s">
        <v>1546</v>
      </c>
      <c r="D1110" s="3" t="s">
        <v>1589</v>
      </c>
      <c r="E1110" s="3" t="s">
        <v>1548</v>
      </c>
      <c r="F1110" s="3" t="s">
        <v>1635</v>
      </c>
      <c r="G1110" s="2" t="s">
        <v>1550</v>
      </c>
      <c r="H1110" s="3" t="s">
        <v>1551</v>
      </c>
      <c r="I1110" s="2">
        <v>5</v>
      </c>
      <c r="J1110" s="2">
        <v>5</v>
      </c>
      <c r="K1110" s="3" t="s">
        <v>1581</v>
      </c>
      <c r="L1110" s="3" t="s">
        <v>1582</v>
      </c>
      <c r="M1110" s="2">
        <v>14024</v>
      </c>
      <c r="N1110" s="3" t="s">
        <v>1550</v>
      </c>
      <c r="O1110" s="4">
        <v>54789</v>
      </c>
      <c r="P1110" s="3" t="s">
        <v>1550</v>
      </c>
      <c r="Q1110" s="4">
        <v>16803</v>
      </c>
      <c r="R1110" s="3" t="s">
        <v>1551</v>
      </c>
    </row>
    <row r="1111" spans="1:18" ht="25.5" hidden="1" x14ac:dyDescent="0.2">
      <c r="A1111" s="2">
        <v>1520</v>
      </c>
      <c r="B1111" s="3" t="s">
        <v>703</v>
      </c>
      <c r="C1111" s="3" t="s">
        <v>1546</v>
      </c>
      <c r="D1111" s="3" t="s">
        <v>1589</v>
      </c>
      <c r="E1111" s="3" t="s">
        <v>1548</v>
      </c>
      <c r="F1111" s="3" t="s">
        <v>1635</v>
      </c>
      <c r="G1111" s="2" t="s">
        <v>1550</v>
      </c>
      <c r="H1111" s="3" t="s">
        <v>1551</v>
      </c>
      <c r="I1111" s="2">
        <v>9</v>
      </c>
      <c r="J1111" s="2">
        <v>9</v>
      </c>
      <c r="K1111" s="3" t="s">
        <v>1581</v>
      </c>
      <c r="L1111" s="3" t="s">
        <v>1582</v>
      </c>
      <c r="M1111" s="2">
        <v>13475</v>
      </c>
      <c r="N1111" s="3" t="s">
        <v>1550</v>
      </c>
      <c r="O1111" s="4">
        <v>54789</v>
      </c>
      <c r="P1111" s="3" t="s">
        <v>1550</v>
      </c>
      <c r="Q1111" s="4">
        <v>16803</v>
      </c>
      <c r="R1111" s="3" t="s">
        <v>1551</v>
      </c>
    </row>
    <row r="1112" spans="1:18" ht="25.5" hidden="1" x14ac:dyDescent="0.2">
      <c r="A1112" s="2">
        <v>1522</v>
      </c>
      <c r="B1112" s="3" t="s">
        <v>704</v>
      </c>
      <c r="C1112" s="3" t="s">
        <v>1546</v>
      </c>
      <c r="D1112" s="3" t="s">
        <v>1555</v>
      </c>
      <c r="E1112" s="3" t="s">
        <v>1548</v>
      </c>
      <c r="F1112" s="3" t="s">
        <v>1666</v>
      </c>
      <c r="G1112" s="2" t="s">
        <v>1550</v>
      </c>
      <c r="H1112" s="3" t="s">
        <v>1551</v>
      </c>
      <c r="I1112" s="2">
        <v>1</v>
      </c>
      <c r="J1112" s="2">
        <v>1</v>
      </c>
      <c r="K1112" s="3" t="s">
        <v>1552</v>
      </c>
      <c r="L1112" s="3" t="s">
        <v>1630</v>
      </c>
      <c r="M1112" s="2">
        <v>23924</v>
      </c>
      <c r="N1112" s="3" t="s">
        <v>1550</v>
      </c>
      <c r="O1112" s="4">
        <v>54789</v>
      </c>
      <c r="P1112" s="3" t="s">
        <v>1550</v>
      </c>
      <c r="Q1112" s="4">
        <v>31778</v>
      </c>
      <c r="R1112" s="3" t="s">
        <v>1551</v>
      </c>
    </row>
    <row r="1113" spans="1:18" ht="25.5" hidden="1" x14ac:dyDescent="0.2">
      <c r="A1113" s="2">
        <v>1522</v>
      </c>
      <c r="B1113" s="3" t="s">
        <v>704</v>
      </c>
      <c r="C1113" s="3" t="s">
        <v>1546</v>
      </c>
      <c r="D1113" s="3" t="s">
        <v>1555</v>
      </c>
      <c r="E1113" s="3" t="s">
        <v>1548</v>
      </c>
      <c r="F1113" s="3" t="s">
        <v>1666</v>
      </c>
      <c r="G1113" s="2" t="s">
        <v>1550</v>
      </c>
      <c r="H1113" s="3" t="s">
        <v>1551</v>
      </c>
      <c r="I1113" s="2">
        <v>1</v>
      </c>
      <c r="J1113" s="2">
        <v>1</v>
      </c>
      <c r="K1113" s="3" t="s">
        <v>1552</v>
      </c>
      <c r="L1113" s="3" t="s">
        <v>1630</v>
      </c>
      <c r="M1113" s="2">
        <v>23924</v>
      </c>
      <c r="N1113" s="3" t="s">
        <v>1550</v>
      </c>
      <c r="O1113" s="4">
        <v>54789</v>
      </c>
      <c r="P1113" s="3" t="s">
        <v>1550</v>
      </c>
      <c r="Q1113" s="4">
        <v>31413</v>
      </c>
      <c r="R1113" s="3" t="s">
        <v>1551</v>
      </c>
    </row>
    <row r="1114" spans="1:18" ht="38.25" hidden="1" x14ac:dyDescent="0.2">
      <c r="A1114" s="2">
        <v>1523</v>
      </c>
      <c r="B1114" s="3" t="s">
        <v>705</v>
      </c>
      <c r="C1114" s="3" t="s">
        <v>1546</v>
      </c>
      <c r="D1114" s="3" t="s">
        <v>1589</v>
      </c>
      <c r="E1114" s="3" t="s">
        <v>54</v>
      </c>
      <c r="F1114" s="3" t="s">
        <v>1666</v>
      </c>
      <c r="G1114" s="2" t="s">
        <v>1550</v>
      </c>
      <c r="H1114" s="3" t="s">
        <v>1551</v>
      </c>
      <c r="I1114" s="2">
        <v>1</v>
      </c>
      <c r="J1114" s="2">
        <v>1</v>
      </c>
      <c r="K1114" s="3" t="s">
        <v>1552</v>
      </c>
      <c r="L1114" s="3" t="s">
        <v>1630</v>
      </c>
      <c r="M1114" s="2">
        <v>0</v>
      </c>
      <c r="N1114" s="3" t="s">
        <v>1550</v>
      </c>
      <c r="O1114" s="4">
        <v>54789</v>
      </c>
      <c r="P1114" s="3" t="s">
        <v>1550</v>
      </c>
      <c r="Q1114" s="4">
        <v>31413</v>
      </c>
      <c r="R1114" s="3" t="s">
        <v>1551</v>
      </c>
    </row>
    <row r="1115" spans="1:18" ht="38.25" hidden="1" x14ac:dyDescent="0.2">
      <c r="A1115" s="2">
        <v>1523</v>
      </c>
      <c r="B1115" s="3" t="s">
        <v>705</v>
      </c>
      <c r="C1115" s="3" t="s">
        <v>1546</v>
      </c>
      <c r="D1115" s="3" t="s">
        <v>1589</v>
      </c>
      <c r="E1115" s="3" t="s">
        <v>54</v>
      </c>
      <c r="F1115" s="3" t="s">
        <v>1666</v>
      </c>
      <c r="G1115" s="2" t="s">
        <v>1550</v>
      </c>
      <c r="H1115" s="3" t="s">
        <v>1551</v>
      </c>
      <c r="I1115" s="2">
        <v>1</v>
      </c>
      <c r="J1115" s="2">
        <v>1</v>
      </c>
      <c r="K1115" s="3" t="s">
        <v>1552</v>
      </c>
      <c r="L1115" s="3" t="s">
        <v>1630</v>
      </c>
      <c r="M1115" s="2">
        <v>0</v>
      </c>
      <c r="N1115" s="3" t="s">
        <v>1550</v>
      </c>
      <c r="O1115" s="4">
        <v>54789</v>
      </c>
      <c r="P1115" s="3" t="s">
        <v>1550</v>
      </c>
      <c r="Q1115" s="4">
        <v>31778</v>
      </c>
      <c r="R1115" s="3" t="s">
        <v>1551</v>
      </c>
    </row>
    <row r="1116" spans="1:18" ht="38.25" hidden="1" x14ac:dyDescent="0.2">
      <c r="A1116" s="2">
        <v>1524</v>
      </c>
      <c r="B1116" s="3" t="s">
        <v>706</v>
      </c>
      <c r="C1116" s="3" t="s">
        <v>1546</v>
      </c>
      <c r="D1116" s="3" t="s">
        <v>1555</v>
      </c>
      <c r="E1116" s="3" t="s">
        <v>114</v>
      </c>
      <c r="F1116" s="3" t="s">
        <v>1616</v>
      </c>
      <c r="G1116" s="2" t="s">
        <v>1550</v>
      </c>
      <c r="H1116" s="3" t="s">
        <v>1551</v>
      </c>
      <c r="I1116" s="2">
        <v>6.25</v>
      </c>
      <c r="J1116" s="2">
        <v>6.25</v>
      </c>
      <c r="K1116" s="3" t="s">
        <v>1552</v>
      </c>
      <c r="L1116" s="3" t="s">
        <v>1553</v>
      </c>
      <c r="M1116" s="2">
        <v>0</v>
      </c>
      <c r="N1116" s="3" t="s">
        <v>1550</v>
      </c>
      <c r="O1116" s="4">
        <v>54789</v>
      </c>
      <c r="P1116" s="3" t="s">
        <v>1550</v>
      </c>
      <c r="Q1116" s="4">
        <v>32143</v>
      </c>
      <c r="R1116" s="3" t="s">
        <v>1551</v>
      </c>
    </row>
    <row r="1117" spans="1:18" ht="25.5" hidden="1" x14ac:dyDescent="0.2">
      <c r="A1117" s="2">
        <v>1525</v>
      </c>
      <c r="B1117" s="3" t="s">
        <v>707</v>
      </c>
      <c r="C1117" s="3" t="s">
        <v>1546</v>
      </c>
      <c r="D1117" s="3" t="s">
        <v>1645</v>
      </c>
      <c r="E1117" s="3" t="s">
        <v>1768</v>
      </c>
      <c r="F1117" s="3" t="s">
        <v>1549</v>
      </c>
      <c r="G1117" s="2" t="s">
        <v>1550</v>
      </c>
      <c r="H1117" s="3" t="s">
        <v>1551</v>
      </c>
      <c r="I1117" s="2">
        <v>17.600000000000001</v>
      </c>
      <c r="J1117" s="2">
        <v>17.600000000000001</v>
      </c>
      <c r="K1117" s="3" t="s">
        <v>1552</v>
      </c>
      <c r="L1117" s="3" t="s">
        <v>1553</v>
      </c>
      <c r="M1117" s="2">
        <v>0</v>
      </c>
      <c r="N1117" s="3" t="s">
        <v>1550</v>
      </c>
      <c r="O1117" s="4">
        <v>54789</v>
      </c>
      <c r="P1117" s="3" t="s">
        <v>1550</v>
      </c>
      <c r="Q1117" s="4" t="s">
        <v>1550</v>
      </c>
      <c r="R1117" s="3" t="s">
        <v>1551</v>
      </c>
    </row>
    <row r="1118" spans="1:18" ht="25.5" hidden="1" x14ac:dyDescent="0.2">
      <c r="A1118" s="2">
        <v>1530</v>
      </c>
      <c r="B1118" s="3" t="s">
        <v>526</v>
      </c>
      <c r="C1118" s="3" t="s">
        <v>1546</v>
      </c>
      <c r="D1118" s="3" t="s">
        <v>1555</v>
      </c>
      <c r="E1118" s="3" t="s">
        <v>526</v>
      </c>
      <c r="F1118" s="3" t="s">
        <v>1629</v>
      </c>
      <c r="G1118" s="2" t="s">
        <v>1550</v>
      </c>
      <c r="H1118" s="3" t="s">
        <v>1551</v>
      </c>
      <c r="I1118" s="2">
        <v>245</v>
      </c>
      <c r="J1118" s="2">
        <v>245</v>
      </c>
      <c r="K1118" s="3" t="s">
        <v>1581</v>
      </c>
      <c r="L1118" s="3" t="s">
        <v>1582</v>
      </c>
      <c r="M1118" s="2">
        <v>10000</v>
      </c>
      <c r="N1118" s="3" t="s">
        <v>1550</v>
      </c>
      <c r="O1118" s="4">
        <v>54789</v>
      </c>
      <c r="P1118" s="3" t="s">
        <v>1550</v>
      </c>
      <c r="Q1118" s="4">
        <v>34425</v>
      </c>
      <c r="R1118" s="3" t="s">
        <v>1551</v>
      </c>
    </row>
    <row r="1119" spans="1:18" ht="25.5" hidden="1" x14ac:dyDescent="0.2">
      <c r="A1119" s="2">
        <v>1532</v>
      </c>
      <c r="B1119" s="3" t="s">
        <v>708</v>
      </c>
      <c r="C1119" s="3" t="s">
        <v>1546</v>
      </c>
      <c r="D1119" s="3" t="s">
        <v>1559</v>
      </c>
      <c r="E1119" s="3" t="s">
        <v>137</v>
      </c>
      <c r="F1119" s="3" t="s">
        <v>1549</v>
      </c>
      <c r="G1119" s="2" t="s">
        <v>1550</v>
      </c>
      <c r="H1119" s="3" t="s">
        <v>1551</v>
      </c>
      <c r="I1119" s="2">
        <v>60</v>
      </c>
      <c r="J1119" s="2">
        <v>60</v>
      </c>
      <c r="K1119" s="3" t="s">
        <v>1552</v>
      </c>
      <c r="L1119" s="3" t="s">
        <v>250</v>
      </c>
      <c r="M1119" s="2">
        <v>0</v>
      </c>
      <c r="N1119" s="3" t="s">
        <v>1550</v>
      </c>
      <c r="O1119" s="4">
        <v>54789</v>
      </c>
      <c r="P1119" s="3" t="s">
        <v>1550</v>
      </c>
      <c r="Q1119" s="4" t="s">
        <v>1550</v>
      </c>
      <c r="R1119" s="3" t="s">
        <v>1551</v>
      </c>
    </row>
    <row r="1120" spans="1:18" ht="25.5" hidden="1" x14ac:dyDescent="0.2">
      <c r="A1120" s="2">
        <v>1532</v>
      </c>
      <c r="B1120" s="3" t="s">
        <v>708</v>
      </c>
      <c r="C1120" s="3" t="s">
        <v>1546</v>
      </c>
      <c r="D1120" s="3" t="s">
        <v>1559</v>
      </c>
      <c r="E1120" s="3" t="s">
        <v>137</v>
      </c>
      <c r="F1120" s="3" t="s">
        <v>1549</v>
      </c>
      <c r="G1120" s="2" t="s">
        <v>1550</v>
      </c>
      <c r="H1120" s="3" t="s">
        <v>1551</v>
      </c>
      <c r="I1120" s="2">
        <v>23</v>
      </c>
      <c r="J1120" s="2">
        <v>23</v>
      </c>
      <c r="K1120" s="3" t="s">
        <v>1552</v>
      </c>
      <c r="L1120" s="3" t="s">
        <v>250</v>
      </c>
      <c r="M1120" s="2">
        <v>0</v>
      </c>
      <c r="N1120" s="3" t="s">
        <v>1550</v>
      </c>
      <c r="O1120" s="4">
        <v>54789</v>
      </c>
      <c r="P1120" s="3" t="s">
        <v>1550</v>
      </c>
      <c r="Q1120" s="4" t="s">
        <v>1550</v>
      </c>
      <c r="R1120" s="3" t="s">
        <v>1551</v>
      </c>
    </row>
    <row r="1121" spans="1:18" ht="25.5" hidden="1" x14ac:dyDescent="0.2">
      <c r="A1121" s="2">
        <v>1533</v>
      </c>
      <c r="B1121" s="3" t="s">
        <v>709</v>
      </c>
      <c r="C1121" s="3" t="s">
        <v>1546</v>
      </c>
      <c r="D1121" s="3" t="s">
        <v>1566</v>
      </c>
      <c r="E1121" s="3" t="s">
        <v>710</v>
      </c>
      <c r="F1121" s="3" t="s">
        <v>1567</v>
      </c>
      <c r="G1121" s="2" t="s">
        <v>1550</v>
      </c>
      <c r="H1121" s="3" t="s">
        <v>1551</v>
      </c>
      <c r="I1121" s="2">
        <v>3.3</v>
      </c>
      <c r="J1121" s="2">
        <v>3.3</v>
      </c>
      <c r="K1121" s="3" t="s">
        <v>1552</v>
      </c>
      <c r="L1121" s="3" t="s">
        <v>1553</v>
      </c>
      <c r="M1121" s="2">
        <v>0</v>
      </c>
      <c r="N1121" s="3" t="s">
        <v>1550</v>
      </c>
      <c r="O1121" s="4">
        <v>54789</v>
      </c>
      <c r="P1121" s="3" t="s">
        <v>1550</v>
      </c>
      <c r="Q1121" s="4">
        <v>32143</v>
      </c>
      <c r="R1121" s="3" t="s">
        <v>1551</v>
      </c>
    </row>
    <row r="1122" spans="1:18" ht="25.5" hidden="1" x14ac:dyDescent="0.2">
      <c r="A1122" s="2">
        <v>1534</v>
      </c>
      <c r="B1122" s="3" t="s">
        <v>711</v>
      </c>
      <c r="C1122" s="3" t="s">
        <v>1546</v>
      </c>
      <c r="D1122" s="3" t="s">
        <v>1555</v>
      </c>
      <c r="E1122" s="3" t="s">
        <v>222</v>
      </c>
      <c r="F1122" s="3" t="s">
        <v>1616</v>
      </c>
      <c r="G1122" s="2" t="s">
        <v>1550</v>
      </c>
      <c r="H1122" s="3" t="s">
        <v>1551</v>
      </c>
      <c r="I1122" s="2">
        <v>9</v>
      </c>
      <c r="J1122" s="2">
        <v>9</v>
      </c>
      <c r="K1122" s="3" t="s">
        <v>1552</v>
      </c>
      <c r="L1122" s="3" t="s">
        <v>1553</v>
      </c>
      <c r="M1122" s="2">
        <v>0</v>
      </c>
      <c r="N1122" s="3" t="s">
        <v>1550</v>
      </c>
      <c r="O1122" s="4">
        <v>54789</v>
      </c>
      <c r="P1122" s="3" t="s">
        <v>1550</v>
      </c>
      <c r="Q1122" s="4">
        <v>32143</v>
      </c>
      <c r="R1122" s="3" t="s">
        <v>1551</v>
      </c>
    </row>
    <row r="1123" spans="1:18" ht="25.5" hidden="1" x14ac:dyDescent="0.2">
      <c r="A1123" s="2">
        <v>1535</v>
      </c>
      <c r="B1123" s="3" t="s">
        <v>712</v>
      </c>
      <c r="C1123" s="3" t="s">
        <v>1546</v>
      </c>
      <c r="D1123" s="3" t="s">
        <v>1547</v>
      </c>
      <c r="E1123" s="3" t="s">
        <v>1548</v>
      </c>
      <c r="F1123" s="3" t="s">
        <v>1549</v>
      </c>
      <c r="G1123" s="2" t="s">
        <v>1550</v>
      </c>
      <c r="H1123" s="3" t="s">
        <v>1551</v>
      </c>
      <c r="I1123" s="2">
        <v>53</v>
      </c>
      <c r="J1123" s="2">
        <v>53</v>
      </c>
      <c r="K1123" s="3" t="s">
        <v>1552</v>
      </c>
      <c r="L1123" s="3" t="s">
        <v>1630</v>
      </c>
      <c r="M1123" s="2">
        <v>21690</v>
      </c>
      <c r="N1123" s="3" t="s">
        <v>1550</v>
      </c>
      <c r="O1123" s="4">
        <v>54789</v>
      </c>
      <c r="P1123" s="3" t="s">
        <v>1550</v>
      </c>
      <c r="Q1123" s="4" t="s">
        <v>1550</v>
      </c>
      <c r="R1123" s="3" t="s">
        <v>1551</v>
      </c>
    </row>
    <row r="1124" spans="1:18" ht="25.5" hidden="1" x14ac:dyDescent="0.2">
      <c r="A1124" s="2">
        <v>1535</v>
      </c>
      <c r="B1124" s="3" t="s">
        <v>712</v>
      </c>
      <c r="C1124" s="3" t="s">
        <v>1546</v>
      </c>
      <c r="D1124" s="3" t="s">
        <v>1547</v>
      </c>
      <c r="E1124" s="3" t="s">
        <v>1548</v>
      </c>
      <c r="F1124" s="3" t="s">
        <v>1549</v>
      </c>
      <c r="G1124" s="2" t="s">
        <v>1550</v>
      </c>
      <c r="H1124" s="3" t="s">
        <v>1551</v>
      </c>
      <c r="I1124" s="2">
        <v>106</v>
      </c>
      <c r="J1124" s="2">
        <v>106</v>
      </c>
      <c r="K1124" s="3" t="s">
        <v>1552</v>
      </c>
      <c r="L1124" s="3" t="s">
        <v>1630</v>
      </c>
      <c r="M1124" s="2">
        <v>21376</v>
      </c>
      <c r="N1124" s="3" t="s">
        <v>1550</v>
      </c>
      <c r="O1124" s="4">
        <v>54789</v>
      </c>
      <c r="P1124" s="3" t="s">
        <v>1550</v>
      </c>
      <c r="Q1124" s="4" t="s">
        <v>1550</v>
      </c>
      <c r="R1124" s="3" t="s">
        <v>1551</v>
      </c>
    </row>
    <row r="1125" spans="1:18" ht="25.5" hidden="1" x14ac:dyDescent="0.2">
      <c r="A1125" s="2">
        <v>1535</v>
      </c>
      <c r="B1125" s="3" t="s">
        <v>712</v>
      </c>
      <c r="C1125" s="3" t="s">
        <v>1546</v>
      </c>
      <c r="D1125" s="3" t="s">
        <v>1547</v>
      </c>
      <c r="E1125" s="3" t="s">
        <v>1548</v>
      </c>
      <c r="F1125" s="3" t="s">
        <v>1549</v>
      </c>
      <c r="G1125" s="2" t="s">
        <v>1550</v>
      </c>
      <c r="H1125" s="3" t="s">
        <v>1551</v>
      </c>
      <c r="I1125" s="2">
        <v>106</v>
      </c>
      <c r="J1125" s="2">
        <v>106</v>
      </c>
      <c r="K1125" s="3" t="s">
        <v>1552</v>
      </c>
      <c r="L1125" s="3" t="s">
        <v>1630</v>
      </c>
      <c r="M1125" s="2">
        <v>21376</v>
      </c>
      <c r="N1125" s="3" t="s">
        <v>1550</v>
      </c>
      <c r="O1125" s="4">
        <v>54789</v>
      </c>
      <c r="P1125" s="3" t="s">
        <v>1550</v>
      </c>
      <c r="Q1125" s="4" t="s">
        <v>1550</v>
      </c>
      <c r="R1125" s="3" t="s">
        <v>1551</v>
      </c>
    </row>
    <row r="1126" spans="1:18" ht="25.5" hidden="1" x14ac:dyDescent="0.2">
      <c r="A1126" s="2">
        <v>1535</v>
      </c>
      <c r="B1126" s="3" t="s">
        <v>712</v>
      </c>
      <c r="C1126" s="3" t="s">
        <v>1546</v>
      </c>
      <c r="D1126" s="3" t="s">
        <v>1547</v>
      </c>
      <c r="E1126" s="3" t="s">
        <v>1548</v>
      </c>
      <c r="F1126" s="3" t="s">
        <v>1549</v>
      </c>
      <c r="G1126" s="2" t="s">
        <v>1550</v>
      </c>
      <c r="H1126" s="3" t="s">
        <v>1551</v>
      </c>
      <c r="I1126" s="2">
        <v>133</v>
      </c>
      <c r="J1126" s="2">
        <v>133</v>
      </c>
      <c r="K1126" s="3" t="s">
        <v>1552</v>
      </c>
      <c r="L1126" s="3" t="s">
        <v>1630</v>
      </c>
      <c r="M1126" s="2">
        <v>22372</v>
      </c>
      <c r="N1126" s="3" t="s">
        <v>1550</v>
      </c>
      <c r="O1126" s="4">
        <v>54789</v>
      </c>
      <c r="P1126" s="3" t="s">
        <v>1550</v>
      </c>
      <c r="Q1126" s="4" t="s">
        <v>1550</v>
      </c>
      <c r="R1126" s="3" t="s">
        <v>1551</v>
      </c>
    </row>
    <row r="1127" spans="1:18" ht="25.5" hidden="1" x14ac:dyDescent="0.2">
      <c r="A1127" s="2">
        <v>1535</v>
      </c>
      <c r="B1127" s="3" t="s">
        <v>712</v>
      </c>
      <c r="C1127" s="3" t="s">
        <v>1546</v>
      </c>
      <c r="D1127" s="3" t="s">
        <v>1547</v>
      </c>
      <c r="E1127" s="3" t="s">
        <v>1548</v>
      </c>
      <c r="F1127" s="3" t="s">
        <v>1549</v>
      </c>
      <c r="G1127" s="2" t="s">
        <v>1550</v>
      </c>
      <c r="H1127" s="3" t="s">
        <v>1551</v>
      </c>
      <c r="I1127" s="2">
        <v>109</v>
      </c>
      <c r="J1127" s="2">
        <v>109</v>
      </c>
      <c r="K1127" s="3" t="s">
        <v>1552</v>
      </c>
      <c r="L1127" s="3" t="s">
        <v>1630</v>
      </c>
      <c r="M1127" s="2">
        <v>21376</v>
      </c>
      <c r="N1127" s="3" t="s">
        <v>1550</v>
      </c>
      <c r="O1127" s="4">
        <v>54789</v>
      </c>
      <c r="P1127" s="3" t="s">
        <v>1550</v>
      </c>
      <c r="Q1127" s="4" t="s">
        <v>1550</v>
      </c>
      <c r="R1127" s="3" t="s">
        <v>1551</v>
      </c>
    </row>
    <row r="1128" spans="1:18" ht="25.5" hidden="1" x14ac:dyDescent="0.2">
      <c r="A1128" s="2">
        <v>1535</v>
      </c>
      <c r="B1128" s="3" t="s">
        <v>712</v>
      </c>
      <c r="C1128" s="3" t="s">
        <v>1546</v>
      </c>
      <c r="D1128" s="3" t="s">
        <v>1547</v>
      </c>
      <c r="E1128" s="3" t="s">
        <v>1548</v>
      </c>
      <c r="F1128" s="3" t="s">
        <v>1549</v>
      </c>
      <c r="G1128" s="2" t="s">
        <v>1550</v>
      </c>
      <c r="H1128" s="3" t="s">
        <v>1551</v>
      </c>
      <c r="I1128" s="2">
        <v>113</v>
      </c>
      <c r="J1128" s="2">
        <v>113</v>
      </c>
      <c r="K1128" s="3" t="s">
        <v>1552</v>
      </c>
      <c r="L1128" s="3" t="s">
        <v>1630</v>
      </c>
      <c r="M1128" s="2">
        <v>21529</v>
      </c>
      <c r="N1128" s="3" t="s">
        <v>1550</v>
      </c>
      <c r="O1128" s="4">
        <v>54789</v>
      </c>
      <c r="P1128" s="3" t="s">
        <v>1550</v>
      </c>
      <c r="Q1128" s="4" t="s">
        <v>1550</v>
      </c>
      <c r="R1128" s="3" t="s">
        <v>1551</v>
      </c>
    </row>
    <row r="1129" spans="1:18" ht="25.5" hidden="1" x14ac:dyDescent="0.2">
      <c r="A1129" s="2">
        <v>1535</v>
      </c>
      <c r="B1129" s="3" t="s">
        <v>712</v>
      </c>
      <c r="C1129" s="3" t="s">
        <v>1546</v>
      </c>
      <c r="D1129" s="3" t="s">
        <v>1547</v>
      </c>
      <c r="E1129" s="3" t="s">
        <v>1548</v>
      </c>
      <c r="F1129" s="3" t="s">
        <v>1549</v>
      </c>
      <c r="G1129" s="2" t="s">
        <v>1550</v>
      </c>
      <c r="H1129" s="3" t="s">
        <v>1551</v>
      </c>
      <c r="I1129" s="2">
        <v>113</v>
      </c>
      <c r="J1129" s="2">
        <v>113</v>
      </c>
      <c r="K1129" s="3" t="s">
        <v>1552</v>
      </c>
      <c r="L1129" s="3" t="s">
        <v>1630</v>
      </c>
      <c r="M1129" s="2">
        <v>21544</v>
      </c>
      <c r="N1129" s="3" t="s">
        <v>1550</v>
      </c>
      <c r="O1129" s="4">
        <v>54789</v>
      </c>
      <c r="P1129" s="3" t="s">
        <v>1550</v>
      </c>
      <c r="Q1129" s="4" t="s">
        <v>1550</v>
      </c>
      <c r="R1129" s="3" t="s">
        <v>1551</v>
      </c>
    </row>
    <row r="1130" spans="1:18" ht="25.5" hidden="1" x14ac:dyDescent="0.2">
      <c r="A1130" s="2">
        <v>1535</v>
      </c>
      <c r="B1130" s="3" t="s">
        <v>712</v>
      </c>
      <c r="C1130" s="3" t="s">
        <v>1546</v>
      </c>
      <c r="D1130" s="3" t="s">
        <v>1547</v>
      </c>
      <c r="E1130" s="3" t="s">
        <v>1548</v>
      </c>
      <c r="F1130" s="3" t="s">
        <v>1549</v>
      </c>
      <c r="G1130" s="2" t="s">
        <v>1550</v>
      </c>
      <c r="H1130" s="3" t="s">
        <v>1551</v>
      </c>
      <c r="I1130" s="2">
        <v>113</v>
      </c>
      <c r="J1130" s="2">
        <v>113</v>
      </c>
      <c r="K1130" s="3" t="s">
        <v>1552</v>
      </c>
      <c r="L1130" s="3" t="s">
        <v>1630</v>
      </c>
      <c r="M1130" s="2">
        <v>21544</v>
      </c>
      <c r="N1130" s="3" t="s">
        <v>1550</v>
      </c>
      <c r="O1130" s="4">
        <v>54789</v>
      </c>
      <c r="P1130" s="3" t="s">
        <v>1550</v>
      </c>
      <c r="Q1130" s="4" t="s">
        <v>1550</v>
      </c>
      <c r="R1130" s="3" t="s">
        <v>1551</v>
      </c>
    </row>
    <row r="1131" spans="1:18" ht="25.5" hidden="1" x14ac:dyDescent="0.2">
      <c r="A1131" s="2">
        <v>1535</v>
      </c>
      <c r="B1131" s="3" t="s">
        <v>712</v>
      </c>
      <c r="C1131" s="3" t="s">
        <v>1546</v>
      </c>
      <c r="D1131" s="3" t="s">
        <v>1547</v>
      </c>
      <c r="E1131" s="3" t="s">
        <v>1548</v>
      </c>
      <c r="F1131" s="3" t="s">
        <v>1549</v>
      </c>
      <c r="G1131" s="2" t="s">
        <v>1550</v>
      </c>
      <c r="H1131" s="3" t="s">
        <v>1551</v>
      </c>
      <c r="I1131" s="2">
        <v>53</v>
      </c>
      <c r="J1131" s="2">
        <v>53</v>
      </c>
      <c r="K1131" s="3" t="s">
        <v>1552</v>
      </c>
      <c r="L1131" s="3" t="s">
        <v>1630</v>
      </c>
      <c r="M1131" s="2">
        <v>21690</v>
      </c>
      <c r="N1131" s="3" t="s">
        <v>1550</v>
      </c>
      <c r="O1131" s="4">
        <v>54789</v>
      </c>
      <c r="P1131" s="3" t="s">
        <v>1550</v>
      </c>
      <c r="Q1131" s="4" t="s">
        <v>1550</v>
      </c>
      <c r="R1131" s="3" t="s">
        <v>1551</v>
      </c>
    </row>
    <row r="1132" spans="1:18" ht="25.5" hidden="1" x14ac:dyDescent="0.2">
      <c r="A1132" s="2">
        <v>1535</v>
      </c>
      <c r="B1132" s="3" t="s">
        <v>712</v>
      </c>
      <c r="C1132" s="3" t="s">
        <v>1546</v>
      </c>
      <c r="D1132" s="3" t="s">
        <v>1547</v>
      </c>
      <c r="E1132" s="3" t="s">
        <v>1548</v>
      </c>
      <c r="F1132" s="3" t="s">
        <v>1549</v>
      </c>
      <c r="G1132" s="2" t="s">
        <v>1550</v>
      </c>
      <c r="H1132" s="3" t="s">
        <v>1551</v>
      </c>
      <c r="I1132" s="2">
        <v>53</v>
      </c>
      <c r="J1132" s="2">
        <v>53</v>
      </c>
      <c r="K1132" s="3" t="s">
        <v>1552</v>
      </c>
      <c r="L1132" s="3" t="s">
        <v>1630</v>
      </c>
      <c r="M1132" s="2">
        <v>21690</v>
      </c>
      <c r="N1132" s="3" t="s">
        <v>1550</v>
      </c>
      <c r="O1132" s="4">
        <v>54789</v>
      </c>
      <c r="P1132" s="3" t="s">
        <v>1550</v>
      </c>
      <c r="Q1132" s="4" t="s">
        <v>1550</v>
      </c>
      <c r="R1132" s="3" t="s">
        <v>1551</v>
      </c>
    </row>
    <row r="1133" spans="1:18" ht="25.5" hidden="1" x14ac:dyDescent="0.2">
      <c r="A1133" s="2">
        <v>1535</v>
      </c>
      <c r="B1133" s="3" t="s">
        <v>712</v>
      </c>
      <c r="C1133" s="3" t="s">
        <v>1546</v>
      </c>
      <c r="D1133" s="3" t="s">
        <v>1547</v>
      </c>
      <c r="E1133" s="3" t="s">
        <v>1548</v>
      </c>
      <c r="F1133" s="3" t="s">
        <v>1549</v>
      </c>
      <c r="G1133" s="2" t="s">
        <v>1550</v>
      </c>
      <c r="H1133" s="3" t="s">
        <v>1551</v>
      </c>
      <c r="I1133" s="2">
        <v>53</v>
      </c>
      <c r="J1133" s="2">
        <v>53</v>
      </c>
      <c r="K1133" s="3" t="s">
        <v>1552</v>
      </c>
      <c r="L1133" s="3" t="s">
        <v>1630</v>
      </c>
      <c r="M1133" s="2">
        <v>21690</v>
      </c>
      <c r="N1133" s="3" t="s">
        <v>1550</v>
      </c>
      <c r="O1133" s="4">
        <v>54789</v>
      </c>
      <c r="P1133" s="3" t="s">
        <v>1550</v>
      </c>
      <c r="Q1133" s="4" t="s">
        <v>1550</v>
      </c>
      <c r="R1133" s="3" t="s">
        <v>1551</v>
      </c>
    </row>
    <row r="1134" spans="1:18" ht="25.5" hidden="1" x14ac:dyDescent="0.2">
      <c r="A1134" s="2">
        <v>1535</v>
      </c>
      <c r="B1134" s="3" t="s">
        <v>712</v>
      </c>
      <c r="C1134" s="3" t="s">
        <v>1546</v>
      </c>
      <c r="D1134" s="3" t="s">
        <v>1547</v>
      </c>
      <c r="E1134" s="3" t="s">
        <v>1548</v>
      </c>
      <c r="F1134" s="3" t="s">
        <v>1549</v>
      </c>
      <c r="G1134" s="2" t="s">
        <v>1550</v>
      </c>
      <c r="H1134" s="3" t="s">
        <v>1551</v>
      </c>
      <c r="I1134" s="2">
        <v>53</v>
      </c>
      <c r="J1134" s="2">
        <v>53</v>
      </c>
      <c r="K1134" s="3" t="s">
        <v>1552</v>
      </c>
      <c r="L1134" s="3" t="s">
        <v>1630</v>
      </c>
      <c r="M1134" s="2">
        <v>21690</v>
      </c>
      <c r="N1134" s="3" t="s">
        <v>1550</v>
      </c>
      <c r="O1134" s="4">
        <v>54789</v>
      </c>
      <c r="P1134" s="3" t="s">
        <v>1550</v>
      </c>
      <c r="Q1134" s="4" t="s">
        <v>1550</v>
      </c>
      <c r="R1134" s="3" t="s">
        <v>1551</v>
      </c>
    </row>
    <row r="1135" spans="1:18" ht="25.5" hidden="1" x14ac:dyDescent="0.2">
      <c r="A1135" s="2">
        <v>1535</v>
      </c>
      <c r="B1135" s="3" t="s">
        <v>712</v>
      </c>
      <c r="C1135" s="3" t="s">
        <v>1546</v>
      </c>
      <c r="D1135" s="3" t="s">
        <v>1547</v>
      </c>
      <c r="E1135" s="3" t="s">
        <v>1548</v>
      </c>
      <c r="F1135" s="3" t="s">
        <v>1549</v>
      </c>
      <c r="G1135" s="2" t="s">
        <v>1550</v>
      </c>
      <c r="H1135" s="3" t="s">
        <v>1551</v>
      </c>
      <c r="I1135" s="2">
        <v>53</v>
      </c>
      <c r="J1135" s="2">
        <v>53</v>
      </c>
      <c r="K1135" s="3" t="s">
        <v>1552</v>
      </c>
      <c r="L1135" s="3" t="s">
        <v>1630</v>
      </c>
      <c r="M1135" s="2">
        <v>21690</v>
      </c>
      <c r="N1135" s="3" t="s">
        <v>1550</v>
      </c>
      <c r="O1135" s="4">
        <v>54789</v>
      </c>
      <c r="P1135" s="3" t="s">
        <v>1550</v>
      </c>
      <c r="Q1135" s="4" t="s">
        <v>1550</v>
      </c>
      <c r="R1135" s="3" t="s">
        <v>1551</v>
      </c>
    </row>
    <row r="1136" spans="1:18" ht="25.5" hidden="1" x14ac:dyDescent="0.2">
      <c r="A1136" s="2">
        <v>1536</v>
      </c>
      <c r="B1136" s="3" t="s">
        <v>713</v>
      </c>
      <c r="C1136" s="3" t="s">
        <v>1546</v>
      </c>
      <c r="D1136" s="3" t="s">
        <v>1547</v>
      </c>
      <c r="E1136" s="3" t="s">
        <v>714</v>
      </c>
      <c r="F1136" s="3" t="s">
        <v>1549</v>
      </c>
      <c r="G1136" s="2" t="s">
        <v>1550</v>
      </c>
      <c r="H1136" s="3" t="s">
        <v>1551</v>
      </c>
      <c r="I1136" s="2">
        <v>25</v>
      </c>
      <c r="J1136" s="2">
        <v>25</v>
      </c>
      <c r="K1136" s="3" t="s">
        <v>1552</v>
      </c>
      <c r="L1136" s="3" t="s">
        <v>1553</v>
      </c>
      <c r="M1136" s="2">
        <v>0</v>
      </c>
      <c r="N1136" s="3" t="s">
        <v>1550</v>
      </c>
      <c r="O1136" s="4">
        <v>54789</v>
      </c>
      <c r="P1136" s="3" t="s">
        <v>1550</v>
      </c>
      <c r="Q1136" s="4" t="s">
        <v>1550</v>
      </c>
      <c r="R1136" s="3" t="s">
        <v>1551</v>
      </c>
    </row>
    <row r="1137" spans="1:18" ht="25.5" hidden="1" x14ac:dyDescent="0.2">
      <c r="A1137" s="2">
        <v>1537</v>
      </c>
      <c r="B1137" s="3" t="s">
        <v>715</v>
      </c>
      <c r="C1137" s="3" t="s">
        <v>1546</v>
      </c>
      <c r="D1137" s="3" t="s">
        <v>1589</v>
      </c>
      <c r="E1137" s="3" t="s">
        <v>716</v>
      </c>
      <c r="F1137" s="3" t="s">
        <v>1591</v>
      </c>
      <c r="G1137" s="2" t="s">
        <v>1550</v>
      </c>
      <c r="H1137" s="3" t="s">
        <v>1551</v>
      </c>
      <c r="I1137" s="2">
        <v>1.65</v>
      </c>
      <c r="J1137" s="2">
        <v>1.65</v>
      </c>
      <c r="K1137" s="3" t="s">
        <v>1552</v>
      </c>
      <c r="L1137" s="3" t="s">
        <v>1553</v>
      </c>
      <c r="M1137" s="2">
        <v>0</v>
      </c>
      <c r="N1137" s="3" t="s">
        <v>1550</v>
      </c>
      <c r="O1137" s="4">
        <v>54789</v>
      </c>
      <c r="P1137" s="3" t="s">
        <v>1550</v>
      </c>
      <c r="Q1137" s="4">
        <v>32143</v>
      </c>
      <c r="R1137" s="3" t="s">
        <v>1551</v>
      </c>
    </row>
    <row r="1138" spans="1:18" ht="38.25" hidden="1" x14ac:dyDescent="0.2">
      <c r="A1138" s="2">
        <v>1540</v>
      </c>
      <c r="B1138" s="3" t="s">
        <v>717</v>
      </c>
      <c r="C1138" s="3" t="s">
        <v>1546</v>
      </c>
      <c r="D1138" s="3" t="s">
        <v>1566</v>
      </c>
      <c r="E1138" s="3" t="s">
        <v>55</v>
      </c>
      <c r="F1138" s="3" t="s">
        <v>1567</v>
      </c>
      <c r="G1138" s="2" t="s">
        <v>1550</v>
      </c>
      <c r="H1138" s="3" t="s">
        <v>1551</v>
      </c>
      <c r="I1138" s="2">
        <v>122</v>
      </c>
      <c r="J1138" s="2">
        <v>122</v>
      </c>
      <c r="K1138" s="3" t="s">
        <v>1581</v>
      </c>
      <c r="L1138" s="3" t="s">
        <v>1582</v>
      </c>
      <c r="M1138" s="2">
        <v>0</v>
      </c>
      <c r="N1138" s="3" t="s">
        <v>1550</v>
      </c>
      <c r="O1138" s="4">
        <v>54789</v>
      </c>
      <c r="P1138" s="3" t="s">
        <v>1550</v>
      </c>
      <c r="Q1138" s="4">
        <v>34700</v>
      </c>
      <c r="R1138" s="3" t="s">
        <v>1551</v>
      </c>
    </row>
    <row r="1139" spans="1:18" ht="38.25" hidden="1" x14ac:dyDescent="0.2">
      <c r="A1139" s="2">
        <v>1541</v>
      </c>
      <c r="B1139" s="3" t="s">
        <v>718</v>
      </c>
      <c r="C1139" s="3" t="s">
        <v>1546</v>
      </c>
      <c r="D1139" s="3" t="s">
        <v>1566</v>
      </c>
      <c r="E1139" s="3" t="s">
        <v>55</v>
      </c>
      <c r="F1139" s="3" t="s">
        <v>1567</v>
      </c>
      <c r="G1139" s="2" t="s">
        <v>1550</v>
      </c>
      <c r="H1139" s="3" t="s">
        <v>1551</v>
      </c>
      <c r="I1139" s="2">
        <v>163</v>
      </c>
      <c r="J1139" s="2">
        <v>163</v>
      </c>
      <c r="K1139" s="3" t="s">
        <v>1581</v>
      </c>
      <c r="L1139" s="3" t="s">
        <v>1582</v>
      </c>
      <c r="M1139" s="2">
        <v>0</v>
      </c>
      <c r="N1139" s="3" t="s">
        <v>1550</v>
      </c>
      <c r="O1139" s="4">
        <v>54789</v>
      </c>
      <c r="P1139" s="3" t="s">
        <v>1550</v>
      </c>
      <c r="Q1139" s="4">
        <v>34578</v>
      </c>
      <c r="R1139" s="3" t="s">
        <v>1551</v>
      </c>
    </row>
    <row r="1140" spans="1:18" ht="25.5" hidden="1" x14ac:dyDescent="0.2">
      <c r="A1140" s="2">
        <v>1542</v>
      </c>
      <c r="B1140" s="3" t="s">
        <v>719</v>
      </c>
      <c r="C1140" s="3" t="s">
        <v>1546</v>
      </c>
      <c r="D1140" s="3" t="s">
        <v>1566</v>
      </c>
      <c r="E1140" s="3" t="s">
        <v>1548</v>
      </c>
      <c r="F1140" s="3" t="s">
        <v>1567</v>
      </c>
      <c r="G1140" s="2" t="s">
        <v>1550</v>
      </c>
      <c r="H1140" s="3" t="s">
        <v>1551</v>
      </c>
      <c r="I1140" s="2">
        <v>32</v>
      </c>
      <c r="J1140" s="2">
        <v>32</v>
      </c>
      <c r="K1140" s="3" t="s">
        <v>1552</v>
      </c>
      <c r="L1140" s="3" t="s">
        <v>1553</v>
      </c>
      <c r="M1140" s="2">
        <v>0</v>
      </c>
      <c r="N1140" s="3" t="s">
        <v>1550</v>
      </c>
      <c r="O1140" s="4">
        <v>54789</v>
      </c>
      <c r="P1140" s="3" t="s">
        <v>1550</v>
      </c>
      <c r="Q1140" s="4">
        <v>35217</v>
      </c>
      <c r="R1140" s="3" t="s">
        <v>1551</v>
      </c>
    </row>
    <row r="1141" spans="1:18" ht="25.5" hidden="1" x14ac:dyDescent="0.2">
      <c r="A1141" s="2">
        <v>1543</v>
      </c>
      <c r="B1141" s="3" t="s">
        <v>720</v>
      </c>
      <c r="C1141" s="3" t="s">
        <v>1546</v>
      </c>
      <c r="D1141" s="3" t="s">
        <v>1566</v>
      </c>
      <c r="E1141" s="3" t="s">
        <v>721</v>
      </c>
      <c r="F1141" s="3" t="s">
        <v>1567</v>
      </c>
      <c r="G1141" s="2" t="s">
        <v>1550</v>
      </c>
      <c r="H1141" s="3" t="s">
        <v>1551</v>
      </c>
      <c r="I1141" s="2">
        <v>84.54</v>
      </c>
      <c r="J1141" s="2">
        <v>76.75</v>
      </c>
      <c r="K1141" s="3" t="s">
        <v>1581</v>
      </c>
      <c r="L1141" s="3" t="s">
        <v>1582</v>
      </c>
      <c r="M1141" s="2">
        <v>0</v>
      </c>
      <c r="N1141" s="3" t="s">
        <v>1550</v>
      </c>
      <c r="O1141" s="4">
        <v>54789</v>
      </c>
      <c r="P1141" s="3" t="s">
        <v>1550</v>
      </c>
      <c r="Q1141" s="4">
        <v>32143</v>
      </c>
      <c r="R1141" s="3" t="s">
        <v>1551</v>
      </c>
    </row>
    <row r="1142" spans="1:18" ht="25.5" hidden="1" x14ac:dyDescent="0.2">
      <c r="A1142" s="2">
        <v>1548</v>
      </c>
      <c r="B1142" s="3" t="s">
        <v>722</v>
      </c>
      <c r="C1142" s="3" t="s">
        <v>1546</v>
      </c>
      <c r="D1142" s="3" t="s">
        <v>1555</v>
      </c>
      <c r="E1142" s="3" t="s">
        <v>723</v>
      </c>
      <c r="F1142" s="3" t="s">
        <v>1603</v>
      </c>
      <c r="G1142" s="2" t="s">
        <v>1550</v>
      </c>
      <c r="H1142" s="3" t="s">
        <v>1551</v>
      </c>
      <c r="I1142" s="2">
        <v>12.5</v>
      </c>
      <c r="J1142" s="2">
        <v>12.5</v>
      </c>
      <c r="K1142" s="3" t="s">
        <v>1552</v>
      </c>
      <c r="L1142" s="3" t="s">
        <v>1553</v>
      </c>
      <c r="M1142" s="2">
        <v>0</v>
      </c>
      <c r="N1142" s="3" t="s">
        <v>1550</v>
      </c>
      <c r="O1142" s="4">
        <v>54789</v>
      </c>
      <c r="P1142" s="3" t="s">
        <v>1550</v>
      </c>
      <c r="Q1142" s="4">
        <v>32143</v>
      </c>
      <c r="R1142" s="3" t="s">
        <v>1551</v>
      </c>
    </row>
    <row r="1143" spans="1:18" ht="25.5" hidden="1" x14ac:dyDescent="0.2">
      <c r="A1143" s="2">
        <v>1551</v>
      </c>
      <c r="B1143" s="3" t="s">
        <v>724</v>
      </c>
      <c r="C1143" s="3" t="s">
        <v>1546</v>
      </c>
      <c r="D1143" s="3" t="s">
        <v>1559</v>
      </c>
      <c r="E1143" s="3" t="s">
        <v>1548</v>
      </c>
      <c r="F1143" s="3" t="s">
        <v>1549</v>
      </c>
      <c r="G1143" s="2" t="s">
        <v>1550</v>
      </c>
      <c r="H1143" s="3" t="s">
        <v>1551</v>
      </c>
      <c r="I1143" s="2">
        <v>51.8</v>
      </c>
      <c r="J1143" s="2">
        <v>51.8</v>
      </c>
      <c r="K1143" s="3" t="s">
        <v>1552</v>
      </c>
      <c r="L1143" s="3" t="s">
        <v>1553</v>
      </c>
      <c r="M1143" s="2">
        <v>0</v>
      </c>
      <c r="N1143" s="3" t="s">
        <v>1550</v>
      </c>
      <c r="O1143" s="4">
        <v>54789</v>
      </c>
      <c r="P1143" s="3" t="s">
        <v>1550</v>
      </c>
      <c r="Q1143" s="4" t="s">
        <v>1550</v>
      </c>
      <c r="R1143" s="3" t="s">
        <v>1551</v>
      </c>
    </row>
    <row r="1144" spans="1:18" ht="25.5" hidden="1" x14ac:dyDescent="0.2">
      <c r="A1144" s="2">
        <v>1553</v>
      </c>
      <c r="B1144" s="3" t="s">
        <v>725</v>
      </c>
      <c r="C1144" s="3" t="s">
        <v>1546</v>
      </c>
      <c r="D1144" s="3" t="s">
        <v>1559</v>
      </c>
      <c r="E1144" s="3" t="s">
        <v>1653</v>
      </c>
      <c r="F1144" s="3" t="s">
        <v>1549</v>
      </c>
      <c r="G1144" s="2" t="s">
        <v>1550</v>
      </c>
      <c r="H1144" s="3" t="s">
        <v>1551</v>
      </c>
      <c r="I1144" s="2">
        <v>25</v>
      </c>
      <c r="J1144" s="2">
        <v>25</v>
      </c>
      <c r="K1144" s="3" t="s">
        <v>1552</v>
      </c>
      <c r="L1144" s="3" t="s">
        <v>1553</v>
      </c>
      <c r="M1144" s="2">
        <v>0</v>
      </c>
      <c r="N1144" s="3" t="s">
        <v>1550</v>
      </c>
      <c r="O1144" s="4">
        <v>54789</v>
      </c>
      <c r="P1144" s="3" t="s">
        <v>1550</v>
      </c>
      <c r="Q1144" s="4" t="s">
        <v>1550</v>
      </c>
      <c r="R1144" s="3" t="s">
        <v>1551</v>
      </c>
    </row>
    <row r="1145" spans="1:18" ht="25.5" hidden="1" x14ac:dyDescent="0.2">
      <c r="A1145" s="2">
        <v>1556</v>
      </c>
      <c r="B1145" s="3" t="s">
        <v>726</v>
      </c>
      <c r="C1145" s="3" t="s">
        <v>1546</v>
      </c>
      <c r="D1145" s="3" t="s">
        <v>1559</v>
      </c>
      <c r="E1145" s="3" t="s">
        <v>1748</v>
      </c>
      <c r="F1145" s="3" t="s">
        <v>1549</v>
      </c>
      <c r="G1145" s="2" t="s">
        <v>1550</v>
      </c>
      <c r="H1145" s="3" t="s">
        <v>1551</v>
      </c>
      <c r="I1145" s="2">
        <v>9.3800000000000008</v>
      </c>
      <c r="J1145" s="2">
        <v>9.3800000000000008</v>
      </c>
      <c r="K1145" s="3" t="s">
        <v>1552</v>
      </c>
      <c r="L1145" s="3" t="s">
        <v>133</v>
      </c>
      <c r="M1145" s="2">
        <v>0</v>
      </c>
      <c r="N1145" s="3" t="s">
        <v>1550</v>
      </c>
      <c r="O1145" s="4">
        <v>54789</v>
      </c>
      <c r="P1145" s="3" t="s">
        <v>1550</v>
      </c>
      <c r="Q1145" s="4" t="s">
        <v>1550</v>
      </c>
      <c r="R1145" s="3" t="s">
        <v>1551</v>
      </c>
    </row>
    <row r="1146" spans="1:18" ht="25.5" hidden="1" x14ac:dyDescent="0.2">
      <c r="A1146" s="2">
        <v>1557</v>
      </c>
      <c r="B1146" s="3" t="s">
        <v>727</v>
      </c>
      <c r="C1146" s="3" t="s">
        <v>1546</v>
      </c>
      <c r="D1146" s="3" t="s">
        <v>1559</v>
      </c>
      <c r="E1146" s="3" t="s">
        <v>1737</v>
      </c>
      <c r="F1146" s="3" t="s">
        <v>1549</v>
      </c>
      <c r="G1146" s="2" t="s">
        <v>1550</v>
      </c>
      <c r="H1146" s="3" t="s">
        <v>1551</v>
      </c>
      <c r="I1146" s="2">
        <v>5</v>
      </c>
      <c r="J1146" s="2">
        <v>5</v>
      </c>
      <c r="K1146" s="3" t="s">
        <v>1552</v>
      </c>
      <c r="L1146" s="3" t="s">
        <v>1553</v>
      </c>
      <c r="M1146" s="2">
        <v>0</v>
      </c>
      <c r="N1146" s="3" t="s">
        <v>1550</v>
      </c>
      <c r="O1146" s="4">
        <v>54789</v>
      </c>
      <c r="P1146" s="3" t="s">
        <v>1550</v>
      </c>
      <c r="Q1146" s="4" t="s">
        <v>1550</v>
      </c>
      <c r="R1146" s="3" t="s">
        <v>1551</v>
      </c>
    </row>
    <row r="1147" spans="1:18" ht="25.5" hidden="1" x14ac:dyDescent="0.2">
      <c r="A1147" s="2">
        <v>1558</v>
      </c>
      <c r="B1147" s="3" t="s">
        <v>728</v>
      </c>
      <c r="C1147" s="3" t="s">
        <v>1546</v>
      </c>
      <c r="D1147" s="3" t="s">
        <v>1555</v>
      </c>
      <c r="E1147" s="3" t="s">
        <v>1863</v>
      </c>
      <c r="F1147" s="3" t="s">
        <v>1666</v>
      </c>
      <c r="G1147" s="2" t="s">
        <v>1550</v>
      </c>
      <c r="H1147" s="3" t="s">
        <v>1551</v>
      </c>
      <c r="I1147" s="2">
        <v>83</v>
      </c>
      <c r="J1147" s="2">
        <v>74</v>
      </c>
      <c r="K1147" s="3" t="s">
        <v>1581</v>
      </c>
      <c r="L1147" s="3" t="s">
        <v>1582</v>
      </c>
      <c r="M1147" s="2">
        <v>11971</v>
      </c>
      <c r="N1147" s="3" t="s">
        <v>1550</v>
      </c>
      <c r="O1147" s="4">
        <v>54789</v>
      </c>
      <c r="P1147" s="3" t="s">
        <v>1550</v>
      </c>
      <c r="Q1147" s="4">
        <v>34497</v>
      </c>
      <c r="R1147" s="3" t="s">
        <v>1551</v>
      </c>
    </row>
    <row r="1148" spans="1:18" ht="25.5" hidden="1" x14ac:dyDescent="0.2">
      <c r="A1148" s="2">
        <v>1558</v>
      </c>
      <c r="B1148" s="3" t="s">
        <v>728</v>
      </c>
      <c r="C1148" s="3" t="s">
        <v>1546</v>
      </c>
      <c r="D1148" s="3" t="s">
        <v>1555</v>
      </c>
      <c r="E1148" s="3" t="s">
        <v>1863</v>
      </c>
      <c r="F1148" s="3" t="s">
        <v>1666</v>
      </c>
      <c r="G1148" s="2" t="s">
        <v>1550</v>
      </c>
      <c r="H1148" s="3" t="s">
        <v>1551</v>
      </c>
      <c r="I1148" s="2">
        <v>53</v>
      </c>
      <c r="J1148" s="2">
        <v>53</v>
      </c>
      <c r="K1148" s="3" t="s">
        <v>1581</v>
      </c>
      <c r="L1148" s="3" t="s">
        <v>1582</v>
      </c>
      <c r="M1148" s="2">
        <v>12220</v>
      </c>
      <c r="N1148" s="3" t="s">
        <v>1550</v>
      </c>
      <c r="O1148" s="4">
        <v>54789</v>
      </c>
      <c r="P1148" s="3" t="s">
        <v>1550</v>
      </c>
      <c r="Q1148" s="4">
        <v>23224</v>
      </c>
      <c r="R1148" s="3" t="s">
        <v>1551</v>
      </c>
    </row>
    <row r="1149" spans="1:18" ht="25.5" hidden="1" x14ac:dyDescent="0.2">
      <c r="A1149" s="2">
        <v>1558</v>
      </c>
      <c r="B1149" s="3" t="s">
        <v>728</v>
      </c>
      <c r="C1149" s="3" t="s">
        <v>1546</v>
      </c>
      <c r="D1149" s="3" t="s">
        <v>1555</v>
      </c>
      <c r="E1149" s="3" t="s">
        <v>1863</v>
      </c>
      <c r="F1149" s="3" t="s">
        <v>1666</v>
      </c>
      <c r="G1149" s="2" t="s">
        <v>1550</v>
      </c>
      <c r="H1149" s="3" t="s">
        <v>1551</v>
      </c>
      <c r="I1149" s="2">
        <v>83</v>
      </c>
      <c r="J1149" s="2">
        <v>83</v>
      </c>
      <c r="K1149" s="3" t="s">
        <v>1581</v>
      </c>
      <c r="L1149" s="3" t="s">
        <v>1582</v>
      </c>
      <c r="M1149" s="2">
        <v>11066</v>
      </c>
      <c r="N1149" s="3" t="s">
        <v>1550</v>
      </c>
      <c r="O1149" s="4">
        <v>54789</v>
      </c>
      <c r="P1149" s="3" t="s">
        <v>1550</v>
      </c>
      <c r="Q1149" s="4">
        <v>24016</v>
      </c>
      <c r="R1149" s="3" t="s">
        <v>1551</v>
      </c>
    </row>
    <row r="1150" spans="1:18" ht="25.5" hidden="1" x14ac:dyDescent="0.2">
      <c r="A1150" s="2">
        <v>1558</v>
      </c>
      <c r="B1150" s="3" t="s">
        <v>728</v>
      </c>
      <c r="C1150" s="3" t="s">
        <v>1546</v>
      </c>
      <c r="D1150" s="3" t="s">
        <v>1555</v>
      </c>
      <c r="E1150" s="3" t="s">
        <v>1863</v>
      </c>
      <c r="F1150" s="3" t="s">
        <v>1666</v>
      </c>
      <c r="G1150" s="2" t="s">
        <v>1550</v>
      </c>
      <c r="H1150" s="3" t="s">
        <v>1551</v>
      </c>
      <c r="I1150" s="2">
        <v>108</v>
      </c>
      <c r="J1150" s="2">
        <v>108</v>
      </c>
      <c r="K1150" s="3" t="s">
        <v>1581</v>
      </c>
      <c r="L1150" s="3" t="s">
        <v>1582</v>
      </c>
      <c r="M1150" s="2">
        <v>10423</v>
      </c>
      <c r="N1150" s="3" t="s">
        <v>1550</v>
      </c>
      <c r="O1150" s="4">
        <v>54789</v>
      </c>
      <c r="P1150" s="3" t="s">
        <v>1550</v>
      </c>
      <c r="Q1150" s="4">
        <v>27303</v>
      </c>
      <c r="R1150" s="3" t="s">
        <v>1551</v>
      </c>
    </row>
    <row r="1151" spans="1:18" ht="25.5" hidden="1" x14ac:dyDescent="0.2">
      <c r="A1151" s="2">
        <v>1558</v>
      </c>
      <c r="B1151" s="3" t="s">
        <v>728</v>
      </c>
      <c r="C1151" s="3" t="s">
        <v>1546</v>
      </c>
      <c r="D1151" s="3" t="s">
        <v>1555</v>
      </c>
      <c r="E1151" s="3" t="s">
        <v>1863</v>
      </c>
      <c r="F1151" s="3" t="s">
        <v>1666</v>
      </c>
      <c r="G1151" s="2" t="s">
        <v>1550</v>
      </c>
      <c r="H1151" s="3" t="s">
        <v>1551</v>
      </c>
      <c r="I1151" s="2">
        <v>83</v>
      </c>
      <c r="J1151" s="2">
        <v>74</v>
      </c>
      <c r="K1151" s="3" t="s">
        <v>1581</v>
      </c>
      <c r="L1151" s="3" t="s">
        <v>1582</v>
      </c>
      <c r="M1151" s="2">
        <v>11819</v>
      </c>
      <c r="N1151" s="3" t="s">
        <v>1550</v>
      </c>
      <c r="O1151" s="4">
        <v>54789</v>
      </c>
      <c r="P1151" s="3" t="s">
        <v>1550</v>
      </c>
      <c r="Q1151" s="4">
        <v>34497</v>
      </c>
      <c r="R1151" s="3" t="s">
        <v>1551</v>
      </c>
    </row>
    <row r="1152" spans="1:18" ht="25.5" hidden="1" x14ac:dyDescent="0.2">
      <c r="A1152" s="2">
        <v>1558</v>
      </c>
      <c r="B1152" s="3" t="s">
        <v>728</v>
      </c>
      <c r="C1152" s="3" t="s">
        <v>1546</v>
      </c>
      <c r="D1152" s="3" t="s">
        <v>1555</v>
      </c>
      <c r="E1152" s="3" t="s">
        <v>1863</v>
      </c>
      <c r="F1152" s="3" t="s">
        <v>1666</v>
      </c>
      <c r="G1152" s="2" t="s">
        <v>1550</v>
      </c>
      <c r="H1152" s="3" t="s">
        <v>1551</v>
      </c>
      <c r="I1152" s="2">
        <v>11</v>
      </c>
      <c r="J1152" s="2">
        <v>10</v>
      </c>
      <c r="K1152" s="3" t="s">
        <v>1599</v>
      </c>
      <c r="L1152" s="3" t="s">
        <v>1600</v>
      </c>
      <c r="M1152" s="2">
        <v>15000</v>
      </c>
      <c r="N1152" s="3" t="s">
        <v>1550</v>
      </c>
      <c r="O1152" s="4">
        <v>54789</v>
      </c>
      <c r="P1152" s="3" t="s">
        <v>1550</v>
      </c>
      <c r="Q1152" s="4">
        <v>22647</v>
      </c>
      <c r="R1152" s="3" t="s">
        <v>1551</v>
      </c>
    </row>
    <row r="1153" spans="1:18" ht="25.5" hidden="1" x14ac:dyDescent="0.2">
      <c r="A1153" s="2">
        <v>1558</v>
      </c>
      <c r="B1153" s="3" t="s">
        <v>728</v>
      </c>
      <c r="C1153" s="3" t="s">
        <v>1546</v>
      </c>
      <c r="D1153" s="3" t="s">
        <v>1555</v>
      </c>
      <c r="E1153" s="3" t="s">
        <v>1863</v>
      </c>
      <c r="F1153" s="3" t="s">
        <v>1666</v>
      </c>
      <c r="G1153" s="2" t="s">
        <v>1550</v>
      </c>
      <c r="H1153" s="3" t="s">
        <v>1551</v>
      </c>
      <c r="I1153" s="2">
        <v>11</v>
      </c>
      <c r="J1153" s="2">
        <v>10</v>
      </c>
      <c r="K1153" s="3" t="s">
        <v>1599</v>
      </c>
      <c r="L1153" s="3" t="s">
        <v>1600</v>
      </c>
      <c r="M1153" s="2">
        <v>15300</v>
      </c>
      <c r="N1153" s="3" t="s">
        <v>1550</v>
      </c>
      <c r="O1153" s="4">
        <v>54789</v>
      </c>
      <c r="P1153" s="3" t="s">
        <v>1550</v>
      </c>
      <c r="Q1153" s="4">
        <v>22282</v>
      </c>
      <c r="R1153" s="3" t="s">
        <v>1551</v>
      </c>
    </row>
    <row r="1154" spans="1:18" ht="25.5" hidden="1" x14ac:dyDescent="0.2">
      <c r="A1154" s="2">
        <v>1559</v>
      </c>
      <c r="B1154" s="3" t="s">
        <v>729</v>
      </c>
      <c r="C1154" s="3" t="s">
        <v>1546</v>
      </c>
      <c r="D1154" s="3" t="s">
        <v>1547</v>
      </c>
      <c r="E1154" s="3" t="s">
        <v>1643</v>
      </c>
      <c r="F1154" s="3" t="s">
        <v>1549</v>
      </c>
      <c r="G1154" s="2" t="s">
        <v>1550</v>
      </c>
      <c r="H1154" s="3" t="s">
        <v>1551</v>
      </c>
      <c r="I1154" s="2">
        <v>23</v>
      </c>
      <c r="J1154" s="2">
        <v>23</v>
      </c>
      <c r="K1154" s="3" t="s">
        <v>1552</v>
      </c>
      <c r="L1154" s="3" t="s">
        <v>1859</v>
      </c>
      <c r="M1154" s="2">
        <v>0</v>
      </c>
      <c r="N1154" s="3" t="s">
        <v>1550</v>
      </c>
      <c r="O1154" s="4">
        <v>54789</v>
      </c>
      <c r="P1154" s="3" t="s">
        <v>1550</v>
      </c>
      <c r="Q1154" s="4" t="s">
        <v>1550</v>
      </c>
      <c r="R1154" s="3" t="s">
        <v>1551</v>
      </c>
    </row>
    <row r="1155" spans="1:18" ht="25.5" hidden="1" x14ac:dyDescent="0.2">
      <c r="A1155" s="2">
        <v>1562</v>
      </c>
      <c r="B1155" s="3" t="s">
        <v>730</v>
      </c>
      <c r="C1155" s="3" t="s">
        <v>1546</v>
      </c>
      <c r="D1155" s="3" t="s">
        <v>1566</v>
      </c>
      <c r="E1155" s="3" t="s">
        <v>731</v>
      </c>
      <c r="F1155" s="3" t="s">
        <v>1567</v>
      </c>
      <c r="G1155" s="2" t="s">
        <v>1550</v>
      </c>
      <c r="H1155" s="3" t="s">
        <v>1551</v>
      </c>
      <c r="I1155" s="2">
        <v>3.8</v>
      </c>
      <c r="J1155" s="2">
        <v>3.8</v>
      </c>
      <c r="K1155" s="3" t="s">
        <v>1577</v>
      </c>
      <c r="L1155" s="3" t="s">
        <v>1578</v>
      </c>
      <c r="M1155" s="2">
        <v>20000</v>
      </c>
      <c r="N1155" s="3" t="s">
        <v>1550</v>
      </c>
      <c r="O1155" s="4">
        <v>54789</v>
      </c>
      <c r="P1155" s="3" t="s">
        <v>1550</v>
      </c>
      <c r="Q1155" s="4">
        <v>18384</v>
      </c>
      <c r="R1155" s="3" t="s">
        <v>1551</v>
      </c>
    </row>
    <row r="1156" spans="1:18" ht="25.5" hidden="1" x14ac:dyDescent="0.2">
      <c r="A1156" s="2">
        <v>1562</v>
      </c>
      <c r="B1156" s="3" t="s">
        <v>730</v>
      </c>
      <c r="C1156" s="3" t="s">
        <v>1546</v>
      </c>
      <c r="D1156" s="3" t="s">
        <v>1566</v>
      </c>
      <c r="E1156" s="3" t="s">
        <v>731</v>
      </c>
      <c r="F1156" s="3" t="s">
        <v>1567</v>
      </c>
      <c r="G1156" s="2" t="s">
        <v>1550</v>
      </c>
      <c r="H1156" s="3" t="s">
        <v>1551</v>
      </c>
      <c r="I1156" s="2">
        <v>3.8</v>
      </c>
      <c r="J1156" s="2">
        <v>3.8</v>
      </c>
      <c r="K1156" s="3" t="s">
        <v>1581</v>
      </c>
      <c r="L1156" s="3" t="s">
        <v>1582</v>
      </c>
      <c r="M1156" s="2">
        <v>15000</v>
      </c>
      <c r="N1156" s="3" t="s">
        <v>1550</v>
      </c>
      <c r="O1156" s="4">
        <v>54789</v>
      </c>
      <c r="P1156" s="3" t="s">
        <v>1550</v>
      </c>
      <c r="Q1156" s="4">
        <v>18384</v>
      </c>
      <c r="R1156" s="3" t="s">
        <v>1551</v>
      </c>
    </row>
    <row r="1157" spans="1:18" ht="25.5" hidden="1" x14ac:dyDescent="0.2">
      <c r="A1157" s="2">
        <v>1562</v>
      </c>
      <c r="B1157" s="3" t="s">
        <v>730</v>
      </c>
      <c r="C1157" s="3" t="s">
        <v>1546</v>
      </c>
      <c r="D1157" s="3" t="s">
        <v>1566</v>
      </c>
      <c r="E1157" s="3" t="s">
        <v>731</v>
      </c>
      <c r="F1157" s="3" t="s">
        <v>1567</v>
      </c>
      <c r="G1157" s="2" t="s">
        <v>1550</v>
      </c>
      <c r="H1157" s="3" t="s">
        <v>1551</v>
      </c>
      <c r="I1157" s="2">
        <v>1.9</v>
      </c>
      <c r="J1157" s="2">
        <v>1.9</v>
      </c>
      <c r="K1157" s="3" t="s">
        <v>1581</v>
      </c>
      <c r="L1157" s="3" t="s">
        <v>1582</v>
      </c>
      <c r="M1157" s="2">
        <v>13000</v>
      </c>
      <c r="N1157" s="3" t="s">
        <v>1550</v>
      </c>
      <c r="O1157" s="4">
        <v>54789</v>
      </c>
      <c r="P1157" s="3" t="s">
        <v>1550</v>
      </c>
      <c r="Q1157" s="4">
        <v>24228</v>
      </c>
      <c r="R1157" s="3" t="s">
        <v>1551</v>
      </c>
    </row>
    <row r="1158" spans="1:18" ht="25.5" hidden="1" x14ac:dyDescent="0.2">
      <c r="A1158" s="2">
        <v>1562</v>
      </c>
      <c r="B1158" s="3" t="s">
        <v>730</v>
      </c>
      <c r="C1158" s="3" t="s">
        <v>1546</v>
      </c>
      <c r="D1158" s="3" t="s">
        <v>1566</v>
      </c>
      <c r="E1158" s="3" t="s">
        <v>731</v>
      </c>
      <c r="F1158" s="3" t="s">
        <v>1567</v>
      </c>
      <c r="G1158" s="2" t="s">
        <v>1550</v>
      </c>
      <c r="H1158" s="3" t="s">
        <v>1551</v>
      </c>
      <c r="I1158" s="2">
        <v>1.9</v>
      </c>
      <c r="J1158" s="2">
        <v>1.9</v>
      </c>
      <c r="K1158" s="3" t="s">
        <v>1581</v>
      </c>
      <c r="L1158" s="3" t="s">
        <v>1582</v>
      </c>
      <c r="M1158" s="2">
        <v>13000</v>
      </c>
      <c r="N1158" s="3" t="s">
        <v>1550</v>
      </c>
      <c r="O1158" s="4">
        <v>54789</v>
      </c>
      <c r="P1158" s="3" t="s">
        <v>1550</v>
      </c>
      <c r="Q1158" s="4">
        <v>24228</v>
      </c>
      <c r="R1158" s="3" t="s">
        <v>1551</v>
      </c>
    </row>
    <row r="1159" spans="1:18" ht="25.5" hidden="1" x14ac:dyDescent="0.2">
      <c r="A1159" s="2">
        <v>1567</v>
      </c>
      <c r="B1159" s="3" t="s">
        <v>732</v>
      </c>
      <c r="C1159" s="3" t="s">
        <v>1546</v>
      </c>
      <c r="D1159" s="3" t="s">
        <v>1559</v>
      </c>
      <c r="E1159" s="3" t="s">
        <v>1564</v>
      </c>
      <c r="F1159" s="3" t="s">
        <v>1549</v>
      </c>
      <c r="G1159" s="2" t="s">
        <v>1550</v>
      </c>
      <c r="H1159" s="3" t="s">
        <v>1551</v>
      </c>
      <c r="I1159" s="2">
        <v>1.3</v>
      </c>
      <c r="J1159" s="2">
        <v>1.3</v>
      </c>
      <c r="K1159" s="3" t="s">
        <v>1552</v>
      </c>
      <c r="L1159" s="3" t="s">
        <v>63</v>
      </c>
      <c r="M1159" s="2">
        <v>0</v>
      </c>
      <c r="N1159" s="3" t="s">
        <v>1550</v>
      </c>
      <c r="O1159" s="4">
        <v>54789</v>
      </c>
      <c r="P1159" s="3" t="s">
        <v>1550</v>
      </c>
      <c r="Q1159" s="4" t="s">
        <v>1550</v>
      </c>
      <c r="R1159" s="3" t="s">
        <v>1551</v>
      </c>
    </row>
    <row r="1160" spans="1:18" ht="25.5" hidden="1" x14ac:dyDescent="0.2">
      <c r="A1160" s="2">
        <v>1571</v>
      </c>
      <c r="B1160" s="3" t="s">
        <v>733</v>
      </c>
      <c r="C1160" s="3" t="s">
        <v>1546</v>
      </c>
      <c r="D1160" s="3" t="s">
        <v>1547</v>
      </c>
      <c r="E1160" s="3" t="s">
        <v>1548</v>
      </c>
      <c r="F1160" s="3" t="s">
        <v>1549</v>
      </c>
      <c r="G1160" s="2" t="s">
        <v>1550</v>
      </c>
      <c r="H1160" s="3" t="s">
        <v>1551</v>
      </c>
      <c r="I1160" s="2">
        <v>17.100000000000001</v>
      </c>
      <c r="J1160" s="2">
        <v>17.100000000000001</v>
      </c>
      <c r="K1160" s="3" t="s">
        <v>1552</v>
      </c>
      <c r="L1160" s="3" t="s">
        <v>1553</v>
      </c>
      <c r="M1160" s="2">
        <v>0</v>
      </c>
      <c r="N1160" s="3" t="s">
        <v>1550</v>
      </c>
      <c r="O1160" s="4">
        <v>54789</v>
      </c>
      <c r="P1160" s="3" t="s">
        <v>1550</v>
      </c>
      <c r="Q1160" s="4" t="s">
        <v>1550</v>
      </c>
      <c r="R1160" s="3" t="s">
        <v>1551</v>
      </c>
    </row>
    <row r="1161" spans="1:18" ht="25.5" hidden="1" x14ac:dyDescent="0.2">
      <c r="A1161" s="2">
        <v>1572</v>
      </c>
      <c r="B1161" s="3" t="s">
        <v>734</v>
      </c>
      <c r="C1161" s="3" t="s">
        <v>1546</v>
      </c>
      <c r="D1161" s="3" t="s">
        <v>1555</v>
      </c>
      <c r="E1161" s="3" t="s">
        <v>1548</v>
      </c>
      <c r="F1161" s="3" t="s">
        <v>1603</v>
      </c>
      <c r="G1161" s="2" t="s">
        <v>1550</v>
      </c>
      <c r="H1161" s="3" t="s">
        <v>1551</v>
      </c>
      <c r="I1161" s="2">
        <v>7</v>
      </c>
      <c r="J1161" s="2">
        <v>7</v>
      </c>
      <c r="K1161" s="3" t="s">
        <v>1552</v>
      </c>
      <c r="L1161" s="3" t="s">
        <v>1553</v>
      </c>
      <c r="M1161" s="2">
        <v>0</v>
      </c>
      <c r="N1161" s="3" t="s">
        <v>1550</v>
      </c>
      <c r="O1161" s="4">
        <v>54789</v>
      </c>
      <c r="P1161" s="3" t="s">
        <v>1550</v>
      </c>
      <c r="Q1161" s="4">
        <v>32143</v>
      </c>
      <c r="R1161" s="3" t="s">
        <v>1551</v>
      </c>
    </row>
    <row r="1162" spans="1:18" ht="25.5" hidden="1" x14ac:dyDescent="0.2">
      <c r="A1162" s="2">
        <v>1577</v>
      </c>
      <c r="B1162" s="3" t="s">
        <v>735</v>
      </c>
      <c r="C1162" s="3" t="s">
        <v>1546</v>
      </c>
      <c r="D1162" s="3" t="s">
        <v>1555</v>
      </c>
      <c r="E1162" s="3" t="s">
        <v>736</v>
      </c>
      <c r="F1162" s="3" t="s">
        <v>1629</v>
      </c>
      <c r="G1162" s="2" t="s">
        <v>1550</v>
      </c>
      <c r="H1162" s="3" t="s">
        <v>1551</v>
      </c>
      <c r="I1162" s="2">
        <v>2.0499999999999998</v>
      </c>
      <c r="J1162" s="2">
        <v>2.0499999999999998</v>
      </c>
      <c r="K1162" s="3" t="s">
        <v>1552</v>
      </c>
      <c r="L1162" s="3" t="s">
        <v>1553</v>
      </c>
      <c r="M1162" s="2">
        <v>0</v>
      </c>
      <c r="N1162" s="3" t="s">
        <v>1550</v>
      </c>
      <c r="O1162" s="4">
        <v>54789</v>
      </c>
      <c r="P1162" s="3" t="s">
        <v>1550</v>
      </c>
      <c r="Q1162" s="4">
        <v>32143</v>
      </c>
      <c r="R1162" s="3" t="s">
        <v>1551</v>
      </c>
    </row>
    <row r="1163" spans="1:18" ht="38.25" hidden="1" x14ac:dyDescent="0.2">
      <c r="A1163" s="2">
        <v>1578</v>
      </c>
      <c r="B1163" s="3" t="s">
        <v>737</v>
      </c>
      <c r="C1163" s="3" t="s">
        <v>1546</v>
      </c>
      <c r="D1163" s="3" t="s">
        <v>1555</v>
      </c>
      <c r="E1163" s="3" t="s">
        <v>738</v>
      </c>
      <c r="F1163" s="3" t="s">
        <v>1616</v>
      </c>
      <c r="G1163" s="2" t="s">
        <v>1550</v>
      </c>
      <c r="H1163" s="3" t="s">
        <v>1551</v>
      </c>
      <c r="I1163" s="2">
        <v>19.5</v>
      </c>
      <c r="J1163" s="2">
        <v>19.5</v>
      </c>
      <c r="K1163" s="3" t="s">
        <v>1552</v>
      </c>
      <c r="L1163" s="3" t="s">
        <v>1553</v>
      </c>
      <c r="M1163" s="2">
        <v>0</v>
      </c>
      <c r="N1163" s="3" t="s">
        <v>1550</v>
      </c>
      <c r="O1163" s="4">
        <v>54789</v>
      </c>
      <c r="P1163" s="3" t="s">
        <v>1550</v>
      </c>
      <c r="Q1163" s="4">
        <v>32143</v>
      </c>
      <c r="R1163" s="3" t="s">
        <v>1551</v>
      </c>
    </row>
    <row r="1164" spans="1:18" ht="38.25" hidden="1" x14ac:dyDescent="0.2">
      <c r="A1164" s="2">
        <v>1580</v>
      </c>
      <c r="B1164" s="3" t="s">
        <v>739</v>
      </c>
      <c r="C1164" s="3" t="s">
        <v>1546</v>
      </c>
      <c r="D1164" s="3" t="s">
        <v>1547</v>
      </c>
      <c r="E1164" s="3" t="s">
        <v>740</v>
      </c>
      <c r="F1164" s="3" t="s">
        <v>1549</v>
      </c>
      <c r="G1164" s="2" t="s">
        <v>1550</v>
      </c>
      <c r="H1164" s="3" t="s">
        <v>1551</v>
      </c>
      <c r="I1164" s="2">
        <v>3.5</v>
      </c>
      <c r="J1164" s="2">
        <v>3.5</v>
      </c>
      <c r="K1164" s="3" t="s">
        <v>1581</v>
      </c>
      <c r="L1164" s="3" t="s">
        <v>1582</v>
      </c>
      <c r="M1164" s="2">
        <v>0</v>
      </c>
      <c r="N1164" s="3" t="s">
        <v>1550</v>
      </c>
      <c r="O1164" s="4">
        <v>54789</v>
      </c>
      <c r="P1164" s="3" t="s">
        <v>1550</v>
      </c>
      <c r="Q1164" s="4" t="s">
        <v>1550</v>
      </c>
      <c r="R1164" s="3" t="s">
        <v>1551</v>
      </c>
    </row>
    <row r="1165" spans="1:18" ht="25.5" hidden="1" x14ac:dyDescent="0.2">
      <c r="A1165" s="2">
        <v>1581</v>
      </c>
      <c r="B1165" s="3" t="s">
        <v>741</v>
      </c>
      <c r="C1165" s="3" t="s">
        <v>1546</v>
      </c>
      <c r="D1165" s="3" t="s">
        <v>1547</v>
      </c>
      <c r="E1165" s="3" t="s">
        <v>742</v>
      </c>
      <c r="F1165" s="3" t="s">
        <v>1549</v>
      </c>
      <c r="G1165" s="2" t="s">
        <v>1550</v>
      </c>
      <c r="H1165" s="3" t="s">
        <v>1551</v>
      </c>
      <c r="I1165" s="2">
        <v>3.17</v>
      </c>
      <c r="J1165" s="2">
        <v>3.17</v>
      </c>
      <c r="K1165" s="3" t="s">
        <v>1552</v>
      </c>
      <c r="L1165" s="3" t="s">
        <v>1553</v>
      </c>
      <c r="M1165" s="2">
        <v>0</v>
      </c>
      <c r="N1165" s="3" t="s">
        <v>1550</v>
      </c>
      <c r="O1165" s="4">
        <v>54789</v>
      </c>
      <c r="P1165" s="3" t="s">
        <v>1550</v>
      </c>
      <c r="Q1165" s="4" t="s">
        <v>1550</v>
      </c>
      <c r="R1165" s="3" t="s">
        <v>1551</v>
      </c>
    </row>
    <row r="1166" spans="1:18" ht="38.25" hidden="1" x14ac:dyDescent="0.2">
      <c r="A1166" s="2">
        <v>1582</v>
      </c>
      <c r="B1166" s="3" t="s">
        <v>743</v>
      </c>
      <c r="C1166" s="3" t="s">
        <v>1546</v>
      </c>
      <c r="D1166" s="3" t="s">
        <v>1559</v>
      </c>
      <c r="E1166" s="3" t="s">
        <v>1748</v>
      </c>
      <c r="F1166" s="3" t="s">
        <v>1549</v>
      </c>
      <c r="G1166" s="2" t="s">
        <v>1550</v>
      </c>
      <c r="H1166" s="3" t="s">
        <v>1551</v>
      </c>
      <c r="I1166" s="2">
        <v>43</v>
      </c>
      <c r="J1166" s="2">
        <v>43</v>
      </c>
      <c r="K1166" s="3" t="s">
        <v>1581</v>
      </c>
      <c r="L1166" s="3" t="s">
        <v>1582</v>
      </c>
      <c r="M1166" s="2">
        <v>9649</v>
      </c>
      <c r="N1166" s="3" t="s">
        <v>1550</v>
      </c>
      <c r="O1166" s="4">
        <v>54789</v>
      </c>
      <c r="P1166" s="3" t="s">
        <v>1550</v>
      </c>
      <c r="Q1166" s="4" t="s">
        <v>1550</v>
      </c>
      <c r="R1166" s="3" t="s">
        <v>1551</v>
      </c>
    </row>
    <row r="1167" spans="1:18" ht="25.5" hidden="1" x14ac:dyDescent="0.2">
      <c r="A1167" s="2">
        <v>1584</v>
      </c>
      <c r="B1167" s="3" t="s">
        <v>744</v>
      </c>
      <c r="C1167" s="3" t="s">
        <v>1546</v>
      </c>
      <c r="D1167" s="3" t="s">
        <v>1559</v>
      </c>
      <c r="E1167" s="3" t="s">
        <v>1548</v>
      </c>
      <c r="F1167" s="3" t="s">
        <v>1549</v>
      </c>
      <c r="G1167" s="2" t="s">
        <v>1550</v>
      </c>
      <c r="H1167" s="3" t="s">
        <v>1551</v>
      </c>
      <c r="I1167" s="2">
        <v>20</v>
      </c>
      <c r="J1167" s="2">
        <v>20</v>
      </c>
      <c r="K1167" s="3" t="s">
        <v>1581</v>
      </c>
      <c r="L1167" s="3" t="s">
        <v>1582</v>
      </c>
      <c r="M1167" s="2">
        <v>9649</v>
      </c>
      <c r="N1167" s="3" t="s">
        <v>1550</v>
      </c>
      <c r="O1167" s="4">
        <v>54789</v>
      </c>
      <c r="P1167" s="3" t="s">
        <v>1550</v>
      </c>
      <c r="Q1167" s="4" t="s">
        <v>1550</v>
      </c>
      <c r="R1167" s="3" t="s">
        <v>1551</v>
      </c>
    </row>
    <row r="1168" spans="1:18" ht="25.5" hidden="1" x14ac:dyDescent="0.2">
      <c r="A1168" s="2">
        <v>1585</v>
      </c>
      <c r="B1168" s="3" t="s">
        <v>745</v>
      </c>
      <c r="C1168" s="3" t="s">
        <v>1546</v>
      </c>
      <c r="D1168" s="3" t="s">
        <v>1547</v>
      </c>
      <c r="E1168" s="3" t="s">
        <v>746</v>
      </c>
      <c r="F1168" s="3" t="s">
        <v>1549</v>
      </c>
      <c r="G1168" s="2" t="s">
        <v>1550</v>
      </c>
      <c r="H1168" s="3" t="s">
        <v>1551</v>
      </c>
      <c r="I1168" s="2">
        <v>13.81</v>
      </c>
      <c r="J1168" s="2">
        <v>13.81</v>
      </c>
      <c r="K1168" s="3" t="s">
        <v>1552</v>
      </c>
      <c r="L1168" s="3" t="s">
        <v>1859</v>
      </c>
      <c r="M1168" s="2">
        <v>0</v>
      </c>
      <c r="N1168" s="3" t="s">
        <v>1550</v>
      </c>
      <c r="O1168" s="4">
        <v>54789</v>
      </c>
      <c r="P1168" s="3" t="s">
        <v>1550</v>
      </c>
      <c r="Q1168" s="4" t="s">
        <v>1550</v>
      </c>
      <c r="R1168" s="3" t="s">
        <v>1551</v>
      </c>
    </row>
    <row r="1169" spans="1:18" ht="25.5" hidden="1" x14ac:dyDescent="0.2">
      <c r="A1169" s="2">
        <v>1586</v>
      </c>
      <c r="B1169" s="3" t="s">
        <v>747</v>
      </c>
      <c r="C1169" s="3" t="s">
        <v>1546</v>
      </c>
      <c r="D1169" s="3" t="s">
        <v>1547</v>
      </c>
      <c r="E1169" s="3" t="s">
        <v>748</v>
      </c>
      <c r="F1169" s="3" t="s">
        <v>1549</v>
      </c>
      <c r="G1169" s="2" t="s">
        <v>1550</v>
      </c>
      <c r="H1169" s="3" t="s">
        <v>1551</v>
      </c>
      <c r="I1169" s="2">
        <v>25</v>
      </c>
      <c r="J1169" s="2">
        <v>25</v>
      </c>
      <c r="K1169" s="3" t="s">
        <v>1552</v>
      </c>
      <c r="L1169" s="3" t="s">
        <v>1859</v>
      </c>
      <c r="M1169" s="2">
        <v>0</v>
      </c>
      <c r="N1169" s="3" t="s">
        <v>1550</v>
      </c>
      <c r="O1169" s="4">
        <v>54789</v>
      </c>
      <c r="P1169" s="3" t="s">
        <v>1550</v>
      </c>
      <c r="Q1169" s="4" t="s">
        <v>1550</v>
      </c>
      <c r="R1169" s="3" t="s">
        <v>1551</v>
      </c>
    </row>
    <row r="1170" spans="1:18" ht="25.5" hidden="1" x14ac:dyDescent="0.2">
      <c r="A1170" s="2">
        <v>1587</v>
      </c>
      <c r="B1170" s="3" t="s">
        <v>749</v>
      </c>
      <c r="C1170" s="3" t="s">
        <v>1546</v>
      </c>
      <c r="D1170" s="3" t="s">
        <v>1566</v>
      </c>
      <c r="E1170" s="3" t="s">
        <v>750</v>
      </c>
      <c r="F1170" s="3" t="s">
        <v>1567</v>
      </c>
      <c r="G1170" s="2" t="s">
        <v>1550</v>
      </c>
      <c r="H1170" s="3" t="s">
        <v>1551</v>
      </c>
      <c r="I1170" s="2">
        <v>42</v>
      </c>
      <c r="J1170" s="2">
        <v>42</v>
      </c>
      <c r="K1170" s="3" t="s">
        <v>1552</v>
      </c>
      <c r="L1170" s="3" t="s">
        <v>1553</v>
      </c>
      <c r="M1170" s="2">
        <v>0</v>
      </c>
      <c r="N1170" s="3" t="s">
        <v>1550</v>
      </c>
      <c r="O1170" s="4">
        <v>54789</v>
      </c>
      <c r="P1170" s="3" t="s">
        <v>1550</v>
      </c>
      <c r="Q1170" s="4">
        <v>32143</v>
      </c>
      <c r="R1170" s="3" t="s">
        <v>1551</v>
      </c>
    </row>
    <row r="1171" spans="1:18" ht="25.5" hidden="1" x14ac:dyDescent="0.2">
      <c r="A1171" s="2">
        <v>1590</v>
      </c>
      <c r="B1171" s="3" t="s">
        <v>751</v>
      </c>
      <c r="C1171" s="3" t="s">
        <v>1546</v>
      </c>
      <c r="D1171" s="3" t="s">
        <v>1547</v>
      </c>
      <c r="E1171" s="3" t="s">
        <v>1548</v>
      </c>
      <c r="F1171" s="3" t="s">
        <v>1549</v>
      </c>
      <c r="G1171" s="2" t="s">
        <v>1550</v>
      </c>
      <c r="H1171" s="3" t="s">
        <v>1551</v>
      </c>
      <c r="I1171" s="2">
        <v>2</v>
      </c>
      <c r="J1171" s="2">
        <v>2</v>
      </c>
      <c r="K1171" s="3" t="s">
        <v>1552</v>
      </c>
      <c r="L1171" s="3" t="s">
        <v>319</v>
      </c>
      <c r="M1171" s="2">
        <v>0</v>
      </c>
      <c r="N1171" s="3" t="s">
        <v>1550</v>
      </c>
      <c r="O1171" s="4">
        <v>54789</v>
      </c>
      <c r="P1171" s="3" t="s">
        <v>1550</v>
      </c>
      <c r="Q1171" s="4" t="s">
        <v>1550</v>
      </c>
      <c r="R1171" s="3" t="s">
        <v>1551</v>
      </c>
    </row>
    <row r="1172" spans="1:18" ht="25.5" hidden="1" x14ac:dyDescent="0.2">
      <c r="A1172" s="2">
        <v>1598</v>
      </c>
      <c r="B1172" s="3" t="s">
        <v>752</v>
      </c>
      <c r="C1172" s="3" t="s">
        <v>1546</v>
      </c>
      <c r="D1172" s="3" t="s">
        <v>1559</v>
      </c>
      <c r="E1172" s="3" t="s">
        <v>1748</v>
      </c>
      <c r="F1172" s="3" t="s">
        <v>1549</v>
      </c>
      <c r="G1172" s="2" t="s">
        <v>1550</v>
      </c>
      <c r="H1172" s="3" t="s">
        <v>1551</v>
      </c>
      <c r="I1172" s="2">
        <v>28</v>
      </c>
      <c r="J1172" s="2">
        <v>28</v>
      </c>
      <c r="K1172" s="3" t="s">
        <v>1552</v>
      </c>
      <c r="L1172" s="3" t="s">
        <v>250</v>
      </c>
      <c r="M1172" s="2">
        <v>0</v>
      </c>
      <c r="N1172" s="3" t="s">
        <v>1550</v>
      </c>
      <c r="O1172" s="4">
        <v>54789</v>
      </c>
      <c r="P1172" s="3" t="s">
        <v>1550</v>
      </c>
      <c r="Q1172" s="4" t="s">
        <v>1550</v>
      </c>
      <c r="R1172" s="3" t="s">
        <v>1551</v>
      </c>
    </row>
    <row r="1173" spans="1:18" ht="38.25" hidden="1" x14ac:dyDescent="0.2">
      <c r="A1173" s="2">
        <v>1601</v>
      </c>
      <c r="B1173" s="3" t="s">
        <v>753</v>
      </c>
      <c r="C1173" s="3" t="s">
        <v>1546</v>
      </c>
      <c r="D1173" s="3" t="s">
        <v>1559</v>
      </c>
      <c r="E1173" s="3" t="s">
        <v>1548</v>
      </c>
      <c r="F1173" s="3" t="s">
        <v>1549</v>
      </c>
      <c r="G1173" s="2" t="s">
        <v>1550</v>
      </c>
      <c r="H1173" s="3" t="s">
        <v>1551</v>
      </c>
      <c r="I1173" s="2">
        <v>3</v>
      </c>
      <c r="J1173" s="2">
        <v>3</v>
      </c>
      <c r="K1173" s="3" t="s">
        <v>1552</v>
      </c>
      <c r="L1173" s="3" t="s">
        <v>63</v>
      </c>
      <c r="M1173" s="2">
        <v>0</v>
      </c>
      <c r="N1173" s="3" t="s">
        <v>1550</v>
      </c>
      <c r="O1173" s="4">
        <v>54789</v>
      </c>
      <c r="P1173" s="3" t="s">
        <v>1550</v>
      </c>
      <c r="Q1173" s="4" t="s">
        <v>1550</v>
      </c>
      <c r="R1173" s="3" t="s">
        <v>1551</v>
      </c>
    </row>
    <row r="1174" spans="1:18" ht="25.5" hidden="1" x14ac:dyDescent="0.2">
      <c r="A1174" s="2">
        <v>1604</v>
      </c>
      <c r="B1174" s="3" t="s">
        <v>754</v>
      </c>
      <c r="C1174" s="3" t="s">
        <v>1546</v>
      </c>
      <c r="D1174" s="3" t="s">
        <v>1547</v>
      </c>
      <c r="E1174" s="3" t="s">
        <v>172</v>
      </c>
      <c r="F1174" s="3" t="s">
        <v>1549</v>
      </c>
      <c r="G1174" s="2" t="s">
        <v>1550</v>
      </c>
      <c r="H1174" s="3" t="s">
        <v>1551</v>
      </c>
      <c r="I1174" s="2">
        <v>31</v>
      </c>
      <c r="J1174" s="2">
        <v>31</v>
      </c>
      <c r="K1174" s="3" t="s">
        <v>1552</v>
      </c>
      <c r="L1174" s="3" t="s">
        <v>63</v>
      </c>
      <c r="M1174" s="2">
        <v>0</v>
      </c>
      <c r="N1174" s="3" t="s">
        <v>1550</v>
      </c>
      <c r="O1174" s="4">
        <v>54789</v>
      </c>
      <c r="P1174" s="3" t="s">
        <v>1550</v>
      </c>
      <c r="Q1174" s="4" t="s">
        <v>1550</v>
      </c>
      <c r="R1174" s="3" t="s">
        <v>1551</v>
      </c>
    </row>
    <row r="1175" spans="1:18" ht="38.25" hidden="1" x14ac:dyDescent="0.2">
      <c r="A1175" s="2">
        <v>1605</v>
      </c>
      <c r="B1175" s="3" t="s">
        <v>755</v>
      </c>
      <c r="C1175" s="3" t="s">
        <v>1546</v>
      </c>
      <c r="D1175" s="3" t="s">
        <v>1547</v>
      </c>
      <c r="E1175" s="3" t="s">
        <v>172</v>
      </c>
      <c r="F1175" s="3" t="s">
        <v>1549</v>
      </c>
      <c r="G1175" s="2" t="s">
        <v>1550</v>
      </c>
      <c r="H1175" s="3" t="s">
        <v>1551</v>
      </c>
      <c r="I1175" s="2">
        <v>1.5</v>
      </c>
      <c r="J1175" s="2">
        <v>1.5</v>
      </c>
      <c r="K1175" s="3" t="s">
        <v>1552</v>
      </c>
      <c r="L1175" s="3" t="s">
        <v>63</v>
      </c>
      <c r="M1175" s="2">
        <v>0</v>
      </c>
      <c r="N1175" s="3" t="s">
        <v>1550</v>
      </c>
      <c r="O1175" s="4">
        <v>54789</v>
      </c>
      <c r="P1175" s="3" t="s">
        <v>1550</v>
      </c>
      <c r="Q1175" s="4" t="s">
        <v>1550</v>
      </c>
      <c r="R1175" s="3" t="s">
        <v>1551</v>
      </c>
    </row>
    <row r="1176" spans="1:18" ht="25.5" hidden="1" x14ac:dyDescent="0.2">
      <c r="A1176" s="2">
        <v>1607</v>
      </c>
      <c r="B1176" s="3" t="s">
        <v>756</v>
      </c>
      <c r="C1176" s="3" t="s">
        <v>1546</v>
      </c>
      <c r="D1176" s="3" t="s">
        <v>1559</v>
      </c>
      <c r="E1176" s="3" t="s">
        <v>1548</v>
      </c>
      <c r="F1176" s="3" t="s">
        <v>1549</v>
      </c>
      <c r="G1176" s="2" t="s">
        <v>1550</v>
      </c>
      <c r="H1176" s="3" t="s">
        <v>1551</v>
      </c>
      <c r="I1176" s="2">
        <v>3.5</v>
      </c>
      <c r="J1176" s="2">
        <v>3.5</v>
      </c>
      <c r="K1176" s="3" t="s">
        <v>1552</v>
      </c>
      <c r="L1176" s="3" t="s">
        <v>1553</v>
      </c>
      <c r="M1176" s="2">
        <v>0</v>
      </c>
      <c r="N1176" s="3" t="s">
        <v>1550</v>
      </c>
      <c r="O1176" s="4">
        <v>54789</v>
      </c>
      <c r="P1176" s="3" t="s">
        <v>1550</v>
      </c>
      <c r="Q1176" s="4" t="s">
        <v>1550</v>
      </c>
      <c r="R1176" s="3" t="s">
        <v>1551</v>
      </c>
    </row>
    <row r="1177" spans="1:18" ht="25.5" hidden="1" x14ac:dyDescent="0.2">
      <c r="A1177" s="2">
        <v>1608</v>
      </c>
      <c r="B1177" s="3" t="s">
        <v>757</v>
      </c>
      <c r="C1177" s="3" t="s">
        <v>1546</v>
      </c>
      <c r="D1177" s="3" t="s">
        <v>1566</v>
      </c>
      <c r="E1177" s="3" t="s">
        <v>758</v>
      </c>
      <c r="F1177" s="3" t="s">
        <v>1567</v>
      </c>
      <c r="G1177" s="2" t="s">
        <v>1550</v>
      </c>
      <c r="H1177" s="3" t="s">
        <v>1551</v>
      </c>
      <c r="I1177" s="2">
        <v>10</v>
      </c>
      <c r="J1177" s="2">
        <v>10</v>
      </c>
      <c r="K1177" s="3" t="s">
        <v>1581</v>
      </c>
      <c r="L1177" s="3" t="s">
        <v>1582</v>
      </c>
      <c r="M1177" s="2">
        <v>0</v>
      </c>
      <c r="N1177" s="3" t="s">
        <v>1550</v>
      </c>
      <c r="O1177" s="4">
        <v>54789</v>
      </c>
      <c r="P1177" s="3" t="s">
        <v>1550</v>
      </c>
      <c r="Q1177" s="4">
        <v>33604</v>
      </c>
      <c r="R1177" s="3" t="s">
        <v>1551</v>
      </c>
    </row>
    <row r="1178" spans="1:18" ht="38.25" hidden="1" x14ac:dyDescent="0.2">
      <c r="A1178" s="2">
        <v>1609</v>
      </c>
      <c r="B1178" s="3" t="s">
        <v>759</v>
      </c>
      <c r="C1178" s="3" t="s">
        <v>1546</v>
      </c>
      <c r="D1178" s="3" t="s">
        <v>1555</v>
      </c>
      <c r="E1178" s="3" t="s">
        <v>760</v>
      </c>
      <c r="F1178" s="3" t="s">
        <v>1603</v>
      </c>
      <c r="G1178" s="2" t="s">
        <v>1550</v>
      </c>
      <c r="H1178" s="3" t="s">
        <v>1551</v>
      </c>
      <c r="I1178" s="2">
        <v>33</v>
      </c>
      <c r="J1178" s="2">
        <v>33</v>
      </c>
      <c r="K1178" s="3" t="s">
        <v>1552</v>
      </c>
      <c r="L1178" s="3" t="s">
        <v>1553</v>
      </c>
      <c r="M1178" s="2">
        <v>0</v>
      </c>
      <c r="N1178" s="3" t="s">
        <v>1550</v>
      </c>
      <c r="O1178" s="4">
        <v>54789</v>
      </c>
      <c r="P1178" s="3" t="s">
        <v>1550</v>
      </c>
      <c r="Q1178" s="4">
        <v>35796</v>
      </c>
      <c r="R1178" s="3" t="s">
        <v>1551</v>
      </c>
    </row>
    <row r="1179" spans="1:18" ht="38.25" hidden="1" x14ac:dyDescent="0.2">
      <c r="A1179" s="2">
        <v>1610</v>
      </c>
      <c r="B1179" s="3" t="s">
        <v>761</v>
      </c>
      <c r="C1179" s="3" t="s">
        <v>1546</v>
      </c>
      <c r="D1179" s="3" t="s">
        <v>1555</v>
      </c>
      <c r="E1179" s="3" t="s">
        <v>1548</v>
      </c>
      <c r="F1179" s="3" t="s">
        <v>1629</v>
      </c>
      <c r="G1179" s="2" t="s">
        <v>1550</v>
      </c>
      <c r="H1179" s="3" t="s">
        <v>1551</v>
      </c>
      <c r="I1179" s="2">
        <v>5</v>
      </c>
      <c r="J1179" s="2">
        <v>5</v>
      </c>
      <c r="K1179" s="3" t="s">
        <v>1552</v>
      </c>
      <c r="L1179" s="3" t="s">
        <v>1553</v>
      </c>
      <c r="M1179" s="2">
        <v>0</v>
      </c>
      <c r="N1179" s="3" t="s">
        <v>1550</v>
      </c>
      <c r="O1179" s="4">
        <v>54789</v>
      </c>
      <c r="P1179" s="3" t="s">
        <v>1550</v>
      </c>
      <c r="Q1179" s="4">
        <v>32143</v>
      </c>
      <c r="R1179" s="3" t="s">
        <v>1551</v>
      </c>
    </row>
    <row r="1180" spans="1:18" ht="25.5" hidden="1" x14ac:dyDescent="0.2">
      <c r="A1180" s="2">
        <v>1611</v>
      </c>
      <c r="B1180" s="3" t="s">
        <v>762</v>
      </c>
      <c r="C1180" s="3" t="s">
        <v>1546</v>
      </c>
      <c r="D1180" s="3" t="s">
        <v>1547</v>
      </c>
      <c r="E1180" s="3" t="s">
        <v>1711</v>
      </c>
      <c r="F1180" s="3" t="s">
        <v>1549</v>
      </c>
      <c r="G1180" s="2" t="s">
        <v>1550</v>
      </c>
      <c r="H1180" s="3" t="s">
        <v>1551</v>
      </c>
      <c r="I1180" s="2">
        <v>3.8</v>
      </c>
      <c r="J1180" s="2">
        <v>3.8</v>
      </c>
      <c r="K1180" s="3" t="s">
        <v>1552</v>
      </c>
      <c r="L1180" s="3" t="s">
        <v>1553</v>
      </c>
      <c r="M1180" s="2">
        <v>0</v>
      </c>
      <c r="N1180" s="3" t="s">
        <v>1550</v>
      </c>
      <c r="O1180" s="4">
        <v>54789</v>
      </c>
      <c r="P1180" s="3" t="s">
        <v>1550</v>
      </c>
      <c r="Q1180" s="4" t="s">
        <v>1550</v>
      </c>
      <c r="R1180" s="3" t="s">
        <v>1551</v>
      </c>
    </row>
    <row r="1181" spans="1:18" ht="25.5" hidden="1" x14ac:dyDescent="0.2">
      <c r="A1181" s="2">
        <v>1612</v>
      </c>
      <c r="B1181" s="3" t="s">
        <v>763</v>
      </c>
      <c r="C1181" s="3" t="s">
        <v>1546</v>
      </c>
      <c r="D1181" s="3" t="s">
        <v>1645</v>
      </c>
      <c r="E1181" s="3" t="s">
        <v>1650</v>
      </c>
      <c r="F1181" s="3" t="s">
        <v>1549</v>
      </c>
      <c r="G1181" s="2" t="s">
        <v>1550</v>
      </c>
      <c r="H1181" s="3" t="s">
        <v>1551</v>
      </c>
      <c r="I1181" s="2">
        <v>6.06</v>
      </c>
      <c r="J1181" s="2">
        <v>6.06</v>
      </c>
      <c r="K1181" s="3" t="s">
        <v>1552</v>
      </c>
      <c r="L1181" s="3" t="s">
        <v>1553</v>
      </c>
      <c r="M1181" s="2">
        <v>0</v>
      </c>
      <c r="N1181" s="3" t="s">
        <v>1550</v>
      </c>
      <c r="O1181" s="4">
        <v>54789</v>
      </c>
      <c r="P1181" s="3" t="s">
        <v>1550</v>
      </c>
      <c r="Q1181" s="4" t="s">
        <v>1550</v>
      </c>
      <c r="R1181" s="3" t="s">
        <v>1551</v>
      </c>
    </row>
    <row r="1182" spans="1:18" ht="25.5" hidden="1" x14ac:dyDescent="0.2">
      <c r="A1182" s="2">
        <v>1613</v>
      </c>
      <c r="B1182" s="3" t="s">
        <v>764</v>
      </c>
      <c r="C1182" s="3" t="s">
        <v>1546</v>
      </c>
      <c r="D1182" s="3" t="s">
        <v>1645</v>
      </c>
      <c r="E1182" s="3" t="s">
        <v>1764</v>
      </c>
      <c r="F1182" s="3" t="s">
        <v>1549</v>
      </c>
      <c r="G1182" s="2" t="s">
        <v>1550</v>
      </c>
      <c r="H1182" s="3" t="s">
        <v>1551</v>
      </c>
      <c r="I1182" s="2">
        <v>3.82</v>
      </c>
      <c r="J1182" s="2">
        <v>3.82</v>
      </c>
      <c r="K1182" s="3" t="s">
        <v>1552</v>
      </c>
      <c r="L1182" s="3" t="s">
        <v>1553</v>
      </c>
      <c r="M1182" s="2">
        <v>0</v>
      </c>
      <c r="N1182" s="3" t="s">
        <v>1550</v>
      </c>
      <c r="O1182" s="4">
        <v>54789</v>
      </c>
      <c r="P1182" s="3" t="s">
        <v>1550</v>
      </c>
      <c r="Q1182" s="4" t="s">
        <v>1550</v>
      </c>
      <c r="R1182" s="3" t="s">
        <v>1551</v>
      </c>
    </row>
    <row r="1183" spans="1:18" ht="38.25" hidden="1" x14ac:dyDescent="0.2">
      <c r="A1183" s="2">
        <v>1614</v>
      </c>
      <c r="B1183" s="3" t="s">
        <v>765</v>
      </c>
      <c r="C1183" s="3" t="s">
        <v>1546</v>
      </c>
      <c r="D1183" s="3" t="s">
        <v>1547</v>
      </c>
      <c r="E1183" s="3" t="s">
        <v>1570</v>
      </c>
      <c r="F1183" s="3" t="s">
        <v>1549</v>
      </c>
      <c r="G1183" s="2" t="s">
        <v>1550</v>
      </c>
      <c r="H1183" s="3" t="s">
        <v>1551</v>
      </c>
      <c r="I1183" s="2">
        <v>46</v>
      </c>
      <c r="J1183" s="2">
        <v>46</v>
      </c>
      <c r="K1183" s="3" t="s">
        <v>1552</v>
      </c>
      <c r="L1183" s="3" t="s">
        <v>1553</v>
      </c>
      <c r="M1183" s="2">
        <v>0</v>
      </c>
      <c r="N1183" s="3" t="s">
        <v>1550</v>
      </c>
      <c r="O1183" s="4">
        <v>54789</v>
      </c>
      <c r="P1183" s="3" t="s">
        <v>1550</v>
      </c>
      <c r="Q1183" s="4" t="s">
        <v>1550</v>
      </c>
      <c r="R1183" s="3" t="s">
        <v>1551</v>
      </c>
    </row>
    <row r="1184" spans="1:18" ht="25.5" hidden="1" x14ac:dyDescent="0.2">
      <c r="A1184" s="2">
        <v>1625</v>
      </c>
      <c r="B1184" s="3" t="s">
        <v>766</v>
      </c>
      <c r="C1184" s="3" t="s">
        <v>1546</v>
      </c>
      <c r="D1184" s="3" t="s">
        <v>1555</v>
      </c>
      <c r="E1184" s="3" t="s">
        <v>1548</v>
      </c>
      <c r="F1184" s="3" t="s">
        <v>1603</v>
      </c>
      <c r="G1184" s="2" t="s">
        <v>1550</v>
      </c>
      <c r="H1184" s="3" t="s">
        <v>1551</v>
      </c>
      <c r="I1184" s="2">
        <v>4.87</v>
      </c>
      <c r="J1184" s="2">
        <v>4.87</v>
      </c>
      <c r="K1184" s="3" t="s">
        <v>1552</v>
      </c>
      <c r="L1184" s="3" t="s">
        <v>1553</v>
      </c>
      <c r="M1184" s="2">
        <v>0</v>
      </c>
      <c r="N1184" s="3" t="s">
        <v>1550</v>
      </c>
      <c r="O1184" s="4">
        <v>54789</v>
      </c>
      <c r="P1184" s="3" t="s">
        <v>1550</v>
      </c>
      <c r="Q1184" s="4">
        <v>32143</v>
      </c>
      <c r="R1184" s="3" t="s">
        <v>1551</v>
      </c>
    </row>
    <row r="1185" spans="1:18" ht="25.5" hidden="1" x14ac:dyDescent="0.2">
      <c r="A1185" s="2">
        <v>1632</v>
      </c>
      <c r="B1185" s="3" t="s">
        <v>767</v>
      </c>
      <c r="C1185" s="3" t="s">
        <v>1546</v>
      </c>
      <c r="D1185" s="3" t="s">
        <v>1559</v>
      </c>
      <c r="E1185" s="3" t="s">
        <v>332</v>
      </c>
      <c r="F1185" s="3" t="s">
        <v>1549</v>
      </c>
      <c r="G1185" s="2" t="s">
        <v>1550</v>
      </c>
      <c r="H1185" s="3" t="s">
        <v>1551</v>
      </c>
      <c r="I1185" s="2">
        <v>45</v>
      </c>
      <c r="J1185" s="2">
        <v>45</v>
      </c>
      <c r="K1185" s="3" t="s">
        <v>1552</v>
      </c>
      <c r="L1185" s="3" t="s">
        <v>63</v>
      </c>
      <c r="M1185" s="2">
        <v>0</v>
      </c>
      <c r="N1185" s="3" t="s">
        <v>1550</v>
      </c>
      <c r="O1185" s="4">
        <v>54789</v>
      </c>
      <c r="P1185" s="3" t="s">
        <v>1550</v>
      </c>
      <c r="Q1185" s="4" t="s">
        <v>1550</v>
      </c>
      <c r="R1185" s="3" t="s">
        <v>1551</v>
      </c>
    </row>
    <row r="1186" spans="1:18" ht="38.25" hidden="1" x14ac:dyDescent="0.2">
      <c r="A1186" s="2">
        <v>1634</v>
      </c>
      <c r="B1186" s="3" t="s">
        <v>768</v>
      </c>
      <c r="C1186" s="3" t="s">
        <v>1546</v>
      </c>
      <c r="D1186" s="3" t="s">
        <v>1559</v>
      </c>
      <c r="E1186" s="3" t="s">
        <v>1564</v>
      </c>
      <c r="F1186" s="3" t="s">
        <v>1549</v>
      </c>
      <c r="G1186" s="2" t="s">
        <v>1550</v>
      </c>
      <c r="H1186" s="3" t="s">
        <v>1551</v>
      </c>
      <c r="I1186" s="2">
        <v>1.05</v>
      </c>
      <c r="J1186" s="2">
        <v>1.05</v>
      </c>
      <c r="K1186" s="3" t="s">
        <v>1552</v>
      </c>
      <c r="L1186" s="3" t="s">
        <v>63</v>
      </c>
      <c r="M1186" s="2">
        <v>0</v>
      </c>
      <c r="N1186" s="3" t="s">
        <v>1550</v>
      </c>
      <c r="O1186" s="4">
        <v>54789</v>
      </c>
      <c r="P1186" s="3" t="s">
        <v>1550</v>
      </c>
      <c r="Q1186" s="4" t="s">
        <v>1550</v>
      </c>
      <c r="R1186" s="3" t="s">
        <v>1551</v>
      </c>
    </row>
    <row r="1187" spans="1:18" ht="25.5" hidden="1" x14ac:dyDescent="0.2">
      <c r="A1187" s="2">
        <v>1635</v>
      </c>
      <c r="B1187" s="3" t="s">
        <v>769</v>
      </c>
      <c r="C1187" s="3" t="s">
        <v>1546</v>
      </c>
      <c r="D1187" s="3" t="s">
        <v>1589</v>
      </c>
      <c r="E1187" s="3" t="s">
        <v>1548</v>
      </c>
      <c r="F1187" s="3" t="s">
        <v>1591</v>
      </c>
      <c r="G1187" s="2" t="s">
        <v>1550</v>
      </c>
      <c r="H1187" s="3" t="s">
        <v>1551</v>
      </c>
      <c r="I1187" s="2">
        <v>0.85</v>
      </c>
      <c r="J1187" s="2">
        <v>0.85</v>
      </c>
      <c r="K1187" s="3" t="s">
        <v>1599</v>
      </c>
      <c r="L1187" s="3" t="s">
        <v>1600</v>
      </c>
      <c r="M1187" s="2">
        <v>14000</v>
      </c>
      <c r="N1187" s="3" t="s">
        <v>1550</v>
      </c>
      <c r="O1187" s="4">
        <v>54789</v>
      </c>
      <c r="P1187" s="3" t="s">
        <v>1550</v>
      </c>
      <c r="Q1187" s="4">
        <v>17899</v>
      </c>
      <c r="R1187" s="3" t="s">
        <v>1551</v>
      </c>
    </row>
    <row r="1188" spans="1:18" ht="25.5" hidden="1" x14ac:dyDescent="0.2">
      <c r="A1188" s="2">
        <v>1635</v>
      </c>
      <c r="B1188" s="3" t="s">
        <v>769</v>
      </c>
      <c r="C1188" s="3" t="s">
        <v>1546</v>
      </c>
      <c r="D1188" s="3" t="s">
        <v>1589</v>
      </c>
      <c r="E1188" s="3" t="s">
        <v>1548</v>
      </c>
      <c r="F1188" s="3" t="s">
        <v>1591</v>
      </c>
      <c r="G1188" s="2" t="s">
        <v>1550</v>
      </c>
      <c r="H1188" s="3" t="s">
        <v>1551</v>
      </c>
      <c r="I1188" s="2">
        <v>0.85</v>
      </c>
      <c r="J1188" s="2">
        <v>0.85</v>
      </c>
      <c r="K1188" s="3" t="s">
        <v>1599</v>
      </c>
      <c r="L1188" s="3" t="s">
        <v>1600</v>
      </c>
      <c r="M1188" s="2">
        <v>14000</v>
      </c>
      <c r="N1188" s="3" t="s">
        <v>1550</v>
      </c>
      <c r="O1188" s="4">
        <v>54789</v>
      </c>
      <c r="P1188" s="3" t="s">
        <v>1550</v>
      </c>
      <c r="Q1188" s="4">
        <v>17899</v>
      </c>
      <c r="R1188" s="3" t="s">
        <v>1551</v>
      </c>
    </row>
    <row r="1189" spans="1:18" ht="25.5" hidden="1" x14ac:dyDescent="0.2">
      <c r="A1189" s="2">
        <v>1635</v>
      </c>
      <c r="B1189" s="3" t="s">
        <v>769</v>
      </c>
      <c r="C1189" s="3" t="s">
        <v>1546</v>
      </c>
      <c r="D1189" s="3" t="s">
        <v>1589</v>
      </c>
      <c r="E1189" s="3" t="s">
        <v>1548</v>
      </c>
      <c r="F1189" s="3" t="s">
        <v>1591</v>
      </c>
      <c r="G1189" s="2" t="s">
        <v>1550</v>
      </c>
      <c r="H1189" s="3" t="s">
        <v>1551</v>
      </c>
      <c r="I1189" s="2">
        <v>0.85</v>
      </c>
      <c r="J1189" s="2">
        <v>0.85</v>
      </c>
      <c r="K1189" s="3" t="s">
        <v>1599</v>
      </c>
      <c r="L1189" s="3" t="s">
        <v>1600</v>
      </c>
      <c r="M1189" s="2">
        <v>14000</v>
      </c>
      <c r="N1189" s="3" t="s">
        <v>1550</v>
      </c>
      <c r="O1189" s="4">
        <v>54789</v>
      </c>
      <c r="P1189" s="3" t="s">
        <v>1550</v>
      </c>
      <c r="Q1189" s="4">
        <v>17899</v>
      </c>
      <c r="R1189" s="3" t="s">
        <v>1551</v>
      </c>
    </row>
    <row r="1190" spans="1:18" ht="25.5" hidden="1" x14ac:dyDescent="0.2">
      <c r="A1190" s="2">
        <v>1635</v>
      </c>
      <c r="B1190" s="3" t="s">
        <v>769</v>
      </c>
      <c r="C1190" s="3" t="s">
        <v>1546</v>
      </c>
      <c r="D1190" s="3" t="s">
        <v>1589</v>
      </c>
      <c r="E1190" s="3" t="s">
        <v>1548</v>
      </c>
      <c r="F1190" s="3" t="s">
        <v>1591</v>
      </c>
      <c r="G1190" s="2" t="s">
        <v>1550</v>
      </c>
      <c r="H1190" s="3" t="s">
        <v>1551</v>
      </c>
      <c r="I1190" s="2">
        <v>0.85</v>
      </c>
      <c r="J1190" s="2">
        <v>0.85</v>
      </c>
      <c r="K1190" s="3" t="s">
        <v>1599</v>
      </c>
      <c r="L1190" s="3" t="s">
        <v>1600</v>
      </c>
      <c r="M1190" s="2">
        <v>14000</v>
      </c>
      <c r="N1190" s="3" t="s">
        <v>1550</v>
      </c>
      <c r="O1190" s="4">
        <v>54789</v>
      </c>
      <c r="P1190" s="3" t="s">
        <v>1550</v>
      </c>
      <c r="Q1190" s="4">
        <v>17899</v>
      </c>
      <c r="R1190" s="3" t="s">
        <v>1551</v>
      </c>
    </row>
    <row r="1191" spans="1:18" ht="25.5" hidden="1" x14ac:dyDescent="0.2">
      <c r="A1191" s="2">
        <v>1635</v>
      </c>
      <c r="B1191" s="3" t="s">
        <v>769</v>
      </c>
      <c r="C1191" s="3" t="s">
        <v>1546</v>
      </c>
      <c r="D1191" s="3" t="s">
        <v>1589</v>
      </c>
      <c r="E1191" s="3" t="s">
        <v>1548</v>
      </c>
      <c r="F1191" s="3" t="s">
        <v>1591</v>
      </c>
      <c r="G1191" s="2" t="s">
        <v>1550</v>
      </c>
      <c r="H1191" s="3" t="s">
        <v>1551</v>
      </c>
      <c r="I1191" s="2">
        <v>15.8</v>
      </c>
      <c r="J1191" s="2">
        <v>13.5</v>
      </c>
      <c r="K1191" s="3" t="s">
        <v>1581</v>
      </c>
      <c r="L1191" s="3" t="s">
        <v>1582</v>
      </c>
      <c r="M1191" s="2">
        <v>15445</v>
      </c>
      <c r="N1191" s="3" t="s">
        <v>1550</v>
      </c>
      <c r="O1191" s="4">
        <v>54789</v>
      </c>
      <c r="P1191" s="3" t="s">
        <v>1550</v>
      </c>
      <c r="Q1191" s="4">
        <v>32721</v>
      </c>
      <c r="R1191" s="3" t="s">
        <v>1551</v>
      </c>
    </row>
    <row r="1192" spans="1:18" ht="25.5" hidden="1" x14ac:dyDescent="0.2">
      <c r="A1192" s="2">
        <v>1635</v>
      </c>
      <c r="B1192" s="3" t="s">
        <v>769</v>
      </c>
      <c r="C1192" s="3" t="s">
        <v>1546</v>
      </c>
      <c r="D1192" s="3" t="s">
        <v>1589</v>
      </c>
      <c r="E1192" s="3" t="s">
        <v>1548</v>
      </c>
      <c r="F1192" s="3" t="s">
        <v>1591</v>
      </c>
      <c r="G1192" s="2" t="s">
        <v>1550</v>
      </c>
      <c r="H1192" s="3" t="s">
        <v>1551</v>
      </c>
      <c r="I1192" s="2">
        <v>15.8</v>
      </c>
      <c r="J1192" s="2">
        <v>13.5</v>
      </c>
      <c r="K1192" s="3" t="s">
        <v>1581</v>
      </c>
      <c r="L1192" s="3" t="s">
        <v>1582</v>
      </c>
      <c r="M1192" s="2">
        <v>16647</v>
      </c>
      <c r="N1192" s="3" t="s">
        <v>1550</v>
      </c>
      <c r="O1192" s="4">
        <v>54789</v>
      </c>
      <c r="P1192" s="3" t="s">
        <v>1550</v>
      </c>
      <c r="Q1192" s="4">
        <v>32721</v>
      </c>
      <c r="R1192" s="3" t="s">
        <v>1551</v>
      </c>
    </row>
    <row r="1193" spans="1:18" ht="25.5" hidden="1" x14ac:dyDescent="0.2">
      <c r="A1193" s="2">
        <v>1635</v>
      </c>
      <c r="B1193" s="3" t="s">
        <v>769</v>
      </c>
      <c r="C1193" s="3" t="s">
        <v>1546</v>
      </c>
      <c r="D1193" s="3" t="s">
        <v>1589</v>
      </c>
      <c r="E1193" s="3" t="s">
        <v>1548</v>
      </c>
      <c r="F1193" s="3" t="s">
        <v>1591</v>
      </c>
      <c r="G1193" s="2" t="s">
        <v>1550</v>
      </c>
      <c r="H1193" s="3" t="s">
        <v>1551</v>
      </c>
      <c r="I1193" s="2">
        <v>16</v>
      </c>
      <c r="J1193" s="2">
        <v>13.5</v>
      </c>
      <c r="K1193" s="3" t="s">
        <v>1581</v>
      </c>
      <c r="L1193" s="3" t="s">
        <v>1582</v>
      </c>
      <c r="M1193" s="2">
        <v>15957</v>
      </c>
      <c r="N1193" s="3" t="s">
        <v>1550</v>
      </c>
      <c r="O1193" s="4">
        <v>54789</v>
      </c>
      <c r="P1193" s="3" t="s">
        <v>1550</v>
      </c>
      <c r="Q1193" s="4">
        <v>32721</v>
      </c>
      <c r="R1193" s="3" t="s">
        <v>1551</v>
      </c>
    </row>
    <row r="1194" spans="1:18" ht="25.5" hidden="1" x14ac:dyDescent="0.2">
      <c r="A1194" s="2">
        <v>1639</v>
      </c>
      <c r="B1194" s="3" t="s">
        <v>770</v>
      </c>
      <c r="C1194" s="3" t="s">
        <v>1546</v>
      </c>
      <c r="D1194" s="3" t="s">
        <v>1566</v>
      </c>
      <c r="E1194" s="3" t="s">
        <v>758</v>
      </c>
      <c r="F1194" s="3" t="s">
        <v>1567</v>
      </c>
      <c r="G1194" s="2" t="s">
        <v>1550</v>
      </c>
      <c r="H1194" s="3" t="s">
        <v>1551</v>
      </c>
      <c r="I1194" s="2">
        <v>53</v>
      </c>
      <c r="J1194" s="2">
        <v>44</v>
      </c>
      <c r="K1194" s="3" t="s">
        <v>1599</v>
      </c>
      <c r="L1194" s="3" t="s">
        <v>1600</v>
      </c>
      <c r="M1194" s="2">
        <v>13160</v>
      </c>
      <c r="N1194" s="3" t="s">
        <v>1550</v>
      </c>
      <c r="O1194" s="4">
        <v>54789</v>
      </c>
      <c r="P1194" s="3" t="s">
        <v>1550</v>
      </c>
      <c r="Q1194" s="4">
        <v>26665</v>
      </c>
      <c r="R1194" s="3" t="s">
        <v>1551</v>
      </c>
    </row>
    <row r="1195" spans="1:18" ht="25.5" hidden="1" x14ac:dyDescent="0.2">
      <c r="A1195" s="2">
        <v>1639</v>
      </c>
      <c r="B1195" s="3" t="s">
        <v>770</v>
      </c>
      <c r="C1195" s="3" t="s">
        <v>1546</v>
      </c>
      <c r="D1195" s="3" t="s">
        <v>1566</v>
      </c>
      <c r="E1195" s="3" t="s">
        <v>758</v>
      </c>
      <c r="F1195" s="3" t="s">
        <v>1567</v>
      </c>
      <c r="G1195" s="2" t="s">
        <v>1550</v>
      </c>
      <c r="H1195" s="3" t="s">
        <v>1551</v>
      </c>
      <c r="I1195" s="2">
        <v>178</v>
      </c>
      <c r="J1195" s="2">
        <v>178</v>
      </c>
      <c r="K1195" s="3" t="s">
        <v>1577</v>
      </c>
      <c r="L1195" s="3" t="s">
        <v>1578</v>
      </c>
      <c r="M1195" s="2">
        <v>10050</v>
      </c>
      <c r="N1195" s="3" t="s">
        <v>1550</v>
      </c>
      <c r="O1195" s="4">
        <v>54789</v>
      </c>
      <c r="P1195" s="3" t="s">
        <v>1550</v>
      </c>
      <c r="Q1195" s="4">
        <v>23377</v>
      </c>
      <c r="R1195" s="3" t="s">
        <v>1551</v>
      </c>
    </row>
    <row r="1196" spans="1:18" ht="25.5" hidden="1" x14ac:dyDescent="0.2">
      <c r="A1196" s="2">
        <v>1642</v>
      </c>
      <c r="B1196" s="3" t="s">
        <v>771</v>
      </c>
      <c r="C1196" s="3" t="s">
        <v>1546</v>
      </c>
      <c r="D1196" s="3" t="s">
        <v>1559</v>
      </c>
      <c r="E1196" s="3" t="s">
        <v>1813</v>
      </c>
      <c r="F1196" s="3" t="s">
        <v>1549</v>
      </c>
      <c r="G1196" s="2" t="s">
        <v>1550</v>
      </c>
      <c r="H1196" s="3" t="s">
        <v>1551</v>
      </c>
      <c r="I1196" s="2">
        <v>5.9</v>
      </c>
      <c r="J1196" s="2">
        <v>5.4</v>
      </c>
      <c r="K1196" s="3" t="s">
        <v>1581</v>
      </c>
      <c r="L1196" s="3" t="s">
        <v>1582</v>
      </c>
      <c r="M1196" s="2">
        <v>12200</v>
      </c>
      <c r="N1196" s="3" t="s">
        <v>1550</v>
      </c>
      <c r="O1196" s="4">
        <v>54789</v>
      </c>
      <c r="P1196" s="3" t="s">
        <v>1550</v>
      </c>
      <c r="Q1196" s="4" t="s">
        <v>1550</v>
      </c>
      <c r="R1196" s="3" t="s">
        <v>1551</v>
      </c>
    </row>
    <row r="1197" spans="1:18" ht="25.5" hidden="1" x14ac:dyDescent="0.2">
      <c r="A1197" s="2">
        <v>1642</v>
      </c>
      <c r="B1197" s="3" t="s">
        <v>771</v>
      </c>
      <c r="C1197" s="3" t="s">
        <v>1546</v>
      </c>
      <c r="D1197" s="3" t="s">
        <v>1559</v>
      </c>
      <c r="E1197" s="3" t="s">
        <v>1813</v>
      </c>
      <c r="F1197" s="3" t="s">
        <v>1549</v>
      </c>
      <c r="G1197" s="2" t="s">
        <v>1550</v>
      </c>
      <c r="H1197" s="3" t="s">
        <v>1551</v>
      </c>
      <c r="I1197" s="2">
        <v>5.9</v>
      </c>
      <c r="J1197" s="2">
        <v>5.4</v>
      </c>
      <c r="K1197" s="3" t="s">
        <v>1581</v>
      </c>
      <c r="L1197" s="3" t="s">
        <v>1582</v>
      </c>
      <c r="M1197" s="2">
        <v>12200</v>
      </c>
      <c r="N1197" s="3" t="s">
        <v>1550</v>
      </c>
      <c r="O1197" s="4">
        <v>54789</v>
      </c>
      <c r="P1197" s="3" t="s">
        <v>1550</v>
      </c>
      <c r="Q1197" s="4" t="s">
        <v>1550</v>
      </c>
      <c r="R1197" s="3" t="s">
        <v>1551</v>
      </c>
    </row>
    <row r="1198" spans="1:18" ht="25.5" hidden="1" x14ac:dyDescent="0.2">
      <c r="A1198" s="2">
        <v>1643</v>
      </c>
      <c r="B1198" s="3" t="s">
        <v>772</v>
      </c>
      <c r="C1198" s="3" t="s">
        <v>1546</v>
      </c>
      <c r="D1198" s="3" t="s">
        <v>1547</v>
      </c>
      <c r="E1198" s="3" t="s">
        <v>773</v>
      </c>
      <c r="F1198" s="3" t="s">
        <v>1549</v>
      </c>
      <c r="G1198" s="2" t="s">
        <v>1550</v>
      </c>
      <c r="H1198" s="3" t="s">
        <v>1551</v>
      </c>
      <c r="I1198" s="2">
        <v>3</v>
      </c>
      <c r="J1198" s="2">
        <v>3</v>
      </c>
      <c r="K1198" s="3" t="s">
        <v>1552</v>
      </c>
      <c r="L1198" s="3" t="s">
        <v>1553</v>
      </c>
      <c r="M1198" s="2">
        <v>0</v>
      </c>
      <c r="N1198" s="3" t="s">
        <v>1550</v>
      </c>
      <c r="O1198" s="4">
        <v>54789</v>
      </c>
      <c r="P1198" s="3" t="s">
        <v>1550</v>
      </c>
      <c r="Q1198" s="4" t="s">
        <v>1550</v>
      </c>
      <c r="R1198" s="3" t="s">
        <v>1551</v>
      </c>
    </row>
    <row r="1199" spans="1:18" ht="25.5" hidden="1" x14ac:dyDescent="0.2">
      <c r="A1199" s="2">
        <v>1646</v>
      </c>
      <c r="B1199" s="3" t="s">
        <v>774</v>
      </c>
      <c r="C1199" s="3" t="s">
        <v>1546</v>
      </c>
      <c r="D1199" s="3" t="s">
        <v>1547</v>
      </c>
      <c r="E1199" s="3" t="s">
        <v>216</v>
      </c>
      <c r="F1199" s="3" t="s">
        <v>1549</v>
      </c>
      <c r="G1199" s="2" t="s">
        <v>1550</v>
      </c>
      <c r="H1199" s="3" t="s">
        <v>1551</v>
      </c>
      <c r="I1199" s="2">
        <v>27</v>
      </c>
      <c r="J1199" s="2">
        <v>27</v>
      </c>
      <c r="K1199" s="3" t="s">
        <v>1552</v>
      </c>
      <c r="L1199" s="3" t="s">
        <v>1553</v>
      </c>
      <c r="M1199" s="2">
        <v>0</v>
      </c>
      <c r="N1199" s="3" t="s">
        <v>1550</v>
      </c>
      <c r="O1199" s="4">
        <v>54789</v>
      </c>
      <c r="P1199" s="3" t="s">
        <v>1550</v>
      </c>
      <c r="Q1199" s="4" t="s">
        <v>1550</v>
      </c>
      <c r="R1199" s="3" t="s">
        <v>1551</v>
      </c>
    </row>
    <row r="1200" spans="1:18" ht="25.5" hidden="1" x14ac:dyDescent="0.2">
      <c r="A1200" s="2">
        <v>1650</v>
      </c>
      <c r="B1200" s="3" t="s">
        <v>775</v>
      </c>
      <c r="C1200" s="3" t="s">
        <v>1546</v>
      </c>
      <c r="D1200" s="3" t="s">
        <v>1559</v>
      </c>
      <c r="E1200" s="3" t="s">
        <v>1573</v>
      </c>
      <c r="F1200" s="3" t="s">
        <v>1549</v>
      </c>
      <c r="G1200" s="2" t="s">
        <v>1550</v>
      </c>
      <c r="H1200" s="3" t="s">
        <v>1551</v>
      </c>
      <c r="I1200" s="2">
        <v>39.72</v>
      </c>
      <c r="J1200" s="2">
        <v>39.72</v>
      </c>
      <c r="K1200" s="3" t="s">
        <v>1552</v>
      </c>
      <c r="L1200" s="3" t="s">
        <v>1574</v>
      </c>
      <c r="M1200" s="2">
        <v>0</v>
      </c>
      <c r="N1200" s="3" t="s">
        <v>1550</v>
      </c>
      <c r="O1200" s="4">
        <v>54789</v>
      </c>
      <c r="P1200" s="3" t="s">
        <v>1550</v>
      </c>
      <c r="Q1200" s="4" t="s">
        <v>1550</v>
      </c>
      <c r="R1200" s="3" t="s">
        <v>1551</v>
      </c>
    </row>
    <row r="1201" spans="1:18" ht="25.5" hidden="1" x14ac:dyDescent="0.2">
      <c r="A1201" s="2">
        <v>1656</v>
      </c>
      <c r="B1201" s="3" t="s">
        <v>776</v>
      </c>
      <c r="C1201" s="3" t="s">
        <v>1546</v>
      </c>
      <c r="D1201" s="3" t="s">
        <v>1547</v>
      </c>
      <c r="E1201" s="3" t="s">
        <v>777</v>
      </c>
      <c r="F1201" s="3" t="s">
        <v>1549</v>
      </c>
      <c r="G1201" s="2" t="s">
        <v>1550</v>
      </c>
      <c r="H1201" s="3" t="s">
        <v>1551</v>
      </c>
      <c r="I1201" s="2">
        <v>24.95</v>
      </c>
      <c r="J1201" s="2">
        <v>23.5</v>
      </c>
      <c r="K1201" s="3" t="s">
        <v>1581</v>
      </c>
      <c r="L1201" s="3" t="s">
        <v>1582</v>
      </c>
      <c r="M1201" s="2">
        <v>12300</v>
      </c>
      <c r="N1201" s="3" t="s">
        <v>1550</v>
      </c>
      <c r="O1201" s="4">
        <v>54789</v>
      </c>
      <c r="P1201" s="3" t="s">
        <v>1550</v>
      </c>
      <c r="Q1201" s="4" t="s">
        <v>1550</v>
      </c>
      <c r="R1201" s="3" t="s">
        <v>1551</v>
      </c>
    </row>
    <row r="1202" spans="1:18" ht="25.5" hidden="1" x14ac:dyDescent="0.2">
      <c r="A1202" s="2">
        <v>1656</v>
      </c>
      <c r="B1202" s="3" t="s">
        <v>776</v>
      </c>
      <c r="C1202" s="3" t="s">
        <v>1546</v>
      </c>
      <c r="D1202" s="3" t="s">
        <v>1547</v>
      </c>
      <c r="E1202" s="3" t="s">
        <v>777</v>
      </c>
      <c r="F1202" s="3" t="s">
        <v>1549</v>
      </c>
      <c r="G1202" s="2" t="s">
        <v>1550</v>
      </c>
      <c r="H1202" s="3" t="s">
        <v>1551</v>
      </c>
      <c r="I1202" s="2">
        <v>24.95</v>
      </c>
      <c r="J1202" s="2">
        <v>23.5</v>
      </c>
      <c r="K1202" s="3" t="s">
        <v>1581</v>
      </c>
      <c r="L1202" s="3" t="s">
        <v>1582</v>
      </c>
      <c r="M1202" s="2">
        <v>12300</v>
      </c>
      <c r="N1202" s="3" t="s">
        <v>1550</v>
      </c>
      <c r="O1202" s="4">
        <v>54789</v>
      </c>
      <c r="P1202" s="3" t="s">
        <v>1550</v>
      </c>
      <c r="Q1202" s="4" t="s">
        <v>1550</v>
      </c>
      <c r="R1202" s="3" t="s">
        <v>1551</v>
      </c>
    </row>
    <row r="1203" spans="1:18" ht="38.25" hidden="1" x14ac:dyDescent="0.2">
      <c r="A1203" s="2">
        <v>1661</v>
      </c>
      <c r="B1203" s="3" t="s">
        <v>778</v>
      </c>
      <c r="C1203" s="3" t="s">
        <v>1546</v>
      </c>
      <c r="D1203" s="3" t="s">
        <v>1547</v>
      </c>
      <c r="E1203" s="3" t="s">
        <v>1548</v>
      </c>
      <c r="F1203" s="3" t="s">
        <v>1549</v>
      </c>
      <c r="G1203" s="2" t="s">
        <v>1550</v>
      </c>
      <c r="H1203" s="3" t="s">
        <v>1551</v>
      </c>
      <c r="I1203" s="2">
        <v>2.79</v>
      </c>
      <c r="J1203" s="2">
        <v>2.79</v>
      </c>
      <c r="K1203" s="3" t="s">
        <v>1552</v>
      </c>
      <c r="L1203" s="3" t="s">
        <v>1553</v>
      </c>
      <c r="M1203" s="2">
        <v>0</v>
      </c>
      <c r="N1203" s="3" t="s">
        <v>1550</v>
      </c>
      <c r="O1203" s="4">
        <v>54789</v>
      </c>
      <c r="P1203" s="3" t="s">
        <v>1550</v>
      </c>
      <c r="Q1203" s="4" t="s">
        <v>1550</v>
      </c>
      <c r="R1203" s="3" t="s">
        <v>1551</v>
      </c>
    </row>
    <row r="1204" spans="1:18" ht="38.25" hidden="1" x14ac:dyDescent="0.2">
      <c r="A1204" s="2">
        <v>1662</v>
      </c>
      <c r="B1204" s="3" t="s">
        <v>779</v>
      </c>
      <c r="C1204" s="3" t="s">
        <v>1546</v>
      </c>
      <c r="D1204" s="3" t="s">
        <v>1555</v>
      </c>
      <c r="E1204" s="3" t="s">
        <v>780</v>
      </c>
      <c r="F1204" s="3" t="s">
        <v>781</v>
      </c>
      <c r="G1204" s="2" t="s">
        <v>1550</v>
      </c>
      <c r="H1204" s="3" t="s">
        <v>1551</v>
      </c>
      <c r="I1204" s="2">
        <v>19.600000000000001</v>
      </c>
      <c r="J1204" s="2">
        <v>19.600000000000001</v>
      </c>
      <c r="K1204" s="3" t="s">
        <v>1552</v>
      </c>
      <c r="L1204" s="3" t="s">
        <v>1553</v>
      </c>
      <c r="M1204" s="2">
        <v>0</v>
      </c>
      <c r="N1204" s="3" t="s">
        <v>1550</v>
      </c>
      <c r="O1204" s="4">
        <v>54789</v>
      </c>
      <c r="P1204" s="3" t="s">
        <v>1550</v>
      </c>
      <c r="Q1204" s="4">
        <v>29952</v>
      </c>
      <c r="R1204" s="3" t="s">
        <v>1551</v>
      </c>
    </row>
    <row r="1205" spans="1:18" ht="25.5" hidden="1" x14ac:dyDescent="0.2">
      <c r="A1205" s="2">
        <v>1664</v>
      </c>
      <c r="B1205" s="3" t="s">
        <v>782</v>
      </c>
      <c r="C1205" s="3" t="s">
        <v>1546</v>
      </c>
      <c r="D1205" s="3" t="s">
        <v>1547</v>
      </c>
      <c r="E1205" s="3" t="s">
        <v>1548</v>
      </c>
      <c r="F1205" s="3" t="s">
        <v>1549</v>
      </c>
      <c r="G1205" s="2" t="s">
        <v>1550</v>
      </c>
      <c r="H1205" s="3" t="s">
        <v>1551</v>
      </c>
      <c r="I1205" s="2">
        <v>0.25</v>
      </c>
      <c r="J1205" s="2">
        <v>0.25</v>
      </c>
      <c r="K1205" s="3" t="s">
        <v>1599</v>
      </c>
      <c r="L1205" s="3" t="s">
        <v>1600</v>
      </c>
      <c r="M1205" s="2">
        <v>0</v>
      </c>
      <c r="N1205" s="3" t="s">
        <v>1550</v>
      </c>
      <c r="O1205" s="4">
        <v>54789</v>
      </c>
      <c r="P1205" s="3" t="s">
        <v>1550</v>
      </c>
      <c r="Q1205" s="4" t="s">
        <v>1550</v>
      </c>
      <c r="R1205" s="3" t="s">
        <v>1551</v>
      </c>
    </row>
    <row r="1206" spans="1:18" ht="25.5" hidden="1" x14ac:dyDescent="0.2">
      <c r="A1206" s="2">
        <v>1665</v>
      </c>
      <c r="B1206" s="3" t="s">
        <v>783</v>
      </c>
      <c r="C1206" s="3" t="s">
        <v>1546</v>
      </c>
      <c r="D1206" s="3" t="s">
        <v>1555</v>
      </c>
      <c r="E1206" s="3" t="s">
        <v>1548</v>
      </c>
      <c r="F1206" s="3" t="s">
        <v>1629</v>
      </c>
      <c r="G1206" s="2" t="s">
        <v>1550</v>
      </c>
      <c r="H1206" s="3" t="s">
        <v>1551</v>
      </c>
      <c r="I1206" s="2">
        <v>2</v>
      </c>
      <c r="J1206" s="2">
        <v>2</v>
      </c>
      <c r="K1206" s="3" t="s">
        <v>1552</v>
      </c>
      <c r="L1206" s="3" t="s">
        <v>1553</v>
      </c>
      <c r="M1206" s="2">
        <v>0</v>
      </c>
      <c r="N1206" s="3" t="s">
        <v>1550</v>
      </c>
      <c r="O1206" s="4">
        <v>54789</v>
      </c>
      <c r="P1206" s="3" t="s">
        <v>1550</v>
      </c>
      <c r="Q1206" s="4">
        <v>32143</v>
      </c>
      <c r="R1206" s="3" t="s">
        <v>1551</v>
      </c>
    </row>
    <row r="1207" spans="1:18" ht="25.5" hidden="1" x14ac:dyDescent="0.2">
      <c r="A1207" s="2">
        <v>1667</v>
      </c>
      <c r="B1207" s="3" t="s">
        <v>784</v>
      </c>
      <c r="C1207" s="3" t="s">
        <v>1546</v>
      </c>
      <c r="D1207" s="3" t="s">
        <v>1566</v>
      </c>
      <c r="E1207" s="3" t="s">
        <v>1548</v>
      </c>
      <c r="F1207" s="3" t="s">
        <v>1567</v>
      </c>
      <c r="G1207" s="2" t="s">
        <v>1550</v>
      </c>
      <c r="H1207" s="3" t="s">
        <v>1551</v>
      </c>
      <c r="I1207" s="2">
        <v>0.23</v>
      </c>
      <c r="J1207" s="2">
        <v>0.23</v>
      </c>
      <c r="K1207" s="3" t="s">
        <v>1581</v>
      </c>
      <c r="L1207" s="3" t="s">
        <v>1625</v>
      </c>
      <c r="M1207" s="2">
        <v>0</v>
      </c>
      <c r="N1207" s="3" t="s">
        <v>1550</v>
      </c>
      <c r="O1207" s="4">
        <v>54789</v>
      </c>
      <c r="P1207" s="3" t="s">
        <v>1550</v>
      </c>
      <c r="Q1207" s="4">
        <v>31413</v>
      </c>
      <c r="R1207" s="3" t="s">
        <v>1551</v>
      </c>
    </row>
    <row r="1208" spans="1:18" ht="38.25" hidden="1" x14ac:dyDescent="0.2">
      <c r="A1208" s="2">
        <v>1668</v>
      </c>
      <c r="B1208" s="3" t="s">
        <v>785</v>
      </c>
      <c r="C1208" s="3" t="s">
        <v>1546</v>
      </c>
      <c r="D1208" s="3" t="s">
        <v>1559</v>
      </c>
      <c r="E1208" s="3" t="s">
        <v>1653</v>
      </c>
      <c r="F1208" s="3" t="s">
        <v>1549</v>
      </c>
      <c r="G1208" s="2" t="s">
        <v>1550</v>
      </c>
      <c r="H1208" s="3" t="s">
        <v>1551</v>
      </c>
      <c r="I1208" s="2">
        <v>398</v>
      </c>
      <c r="J1208" s="2">
        <v>398</v>
      </c>
      <c r="K1208" s="3" t="s">
        <v>1581</v>
      </c>
      <c r="L1208" s="3" t="s">
        <v>1582</v>
      </c>
      <c r="M1208" s="2">
        <v>10765</v>
      </c>
      <c r="N1208" s="3" t="s">
        <v>1550</v>
      </c>
      <c r="O1208" s="4">
        <v>54789</v>
      </c>
      <c r="P1208" s="3" t="s">
        <v>1550</v>
      </c>
      <c r="Q1208" s="4" t="s">
        <v>1550</v>
      </c>
      <c r="R1208" s="3" t="s">
        <v>1551</v>
      </c>
    </row>
    <row r="1209" spans="1:18" ht="38.25" hidden="1" x14ac:dyDescent="0.2">
      <c r="A1209" s="2">
        <v>1669</v>
      </c>
      <c r="B1209" s="3" t="s">
        <v>786</v>
      </c>
      <c r="C1209" s="3" t="s">
        <v>1546</v>
      </c>
      <c r="D1209" s="3" t="s">
        <v>1547</v>
      </c>
      <c r="E1209" s="3" t="s">
        <v>787</v>
      </c>
      <c r="F1209" s="3" t="s">
        <v>1549</v>
      </c>
      <c r="G1209" s="2" t="s">
        <v>1550</v>
      </c>
      <c r="H1209" s="3" t="s">
        <v>1551</v>
      </c>
      <c r="I1209" s="2">
        <v>31</v>
      </c>
      <c r="J1209" s="2">
        <v>31</v>
      </c>
      <c r="K1209" s="3" t="s">
        <v>1581</v>
      </c>
      <c r="L1209" s="3" t="s">
        <v>1582</v>
      </c>
      <c r="M1209" s="2">
        <v>12687</v>
      </c>
      <c r="N1209" s="3" t="s">
        <v>1550</v>
      </c>
      <c r="O1209" s="4">
        <v>54789</v>
      </c>
      <c r="P1209" s="3" t="s">
        <v>1550</v>
      </c>
      <c r="Q1209" s="4" t="s">
        <v>1550</v>
      </c>
      <c r="R1209" s="3" t="s">
        <v>1551</v>
      </c>
    </row>
    <row r="1210" spans="1:18" ht="25.5" hidden="1" x14ac:dyDescent="0.2">
      <c r="A1210" s="2">
        <v>1670</v>
      </c>
      <c r="B1210" s="3" t="s">
        <v>788</v>
      </c>
      <c r="C1210" s="3" t="s">
        <v>1546</v>
      </c>
      <c r="D1210" s="3" t="s">
        <v>1566</v>
      </c>
      <c r="E1210" s="3" t="s">
        <v>1548</v>
      </c>
      <c r="F1210" s="3" t="s">
        <v>1567</v>
      </c>
      <c r="G1210" s="2" t="s">
        <v>1550</v>
      </c>
      <c r="H1210" s="3" t="s">
        <v>1551</v>
      </c>
      <c r="I1210" s="2">
        <v>0.72</v>
      </c>
      <c r="J1210" s="2">
        <v>0.62</v>
      </c>
      <c r="K1210" s="3" t="s">
        <v>1581</v>
      </c>
      <c r="L1210" s="3" t="s">
        <v>1582</v>
      </c>
      <c r="M1210" s="2">
        <v>10000</v>
      </c>
      <c r="N1210" s="3" t="s">
        <v>1550</v>
      </c>
      <c r="O1210" s="4">
        <v>54789</v>
      </c>
      <c r="P1210" s="3" t="s">
        <v>1550</v>
      </c>
      <c r="Q1210" s="4">
        <v>31413</v>
      </c>
      <c r="R1210" s="3" t="s">
        <v>1551</v>
      </c>
    </row>
    <row r="1211" spans="1:18" ht="38.25" hidden="1" x14ac:dyDescent="0.2">
      <c r="A1211" s="2">
        <v>1673</v>
      </c>
      <c r="B1211" s="3" t="s">
        <v>789</v>
      </c>
      <c r="C1211" s="3" t="s">
        <v>1546</v>
      </c>
      <c r="D1211" s="3" t="s">
        <v>1645</v>
      </c>
      <c r="E1211" s="3" t="s">
        <v>1650</v>
      </c>
      <c r="F1211" s="3" t="s">
        <v>1549</v>
      </c>
      <c r="G1211" s="2" t="s">
        <v>1550</v>
      </c>
      <c r="H1211" s="3" t="s">
        <v>1551</v>
      </c>
      <c r="I1211" s="2">
        <v>3.4</v>
      </c>
      <c r="J1211" s="2">
        <v>3.4</v>
      </c>
      <c r="K1211" s="3" t="s">
        <v>1552</v>
      </c>
      <c r="L1211" s="3" t="s">
        <v>1553</v>
      </c>
      <c r="M1211" s="2">
        <v>0</v>
      </c>
      <c r="N1211" s="3" t="s">
        <v>1550</v>
      </c>
      <c r="O1211" s="4">
        <v>54789</v>
      </c>
      <c r="P1211" s="3" t="s">
        <v>1550</v>
      </c>
      <c r="Q1211" s="4" t="s">
        <v>1550</v>
      </c>
      <c r="R1211" s="3" t="s">
        <v>1551</v>
      </c>
    </row>
    <row r="1212" spans="1:18" ht="25.5" hidden="1" x14ac:dyDescent="0.2">
      <c r="A1212" s="2">
        <v>1677</v>
      </c>
      <c r="B1212" s="3" t="s">
        <v>790</v>
      </c>
      <c r="C1212" s="3" t="s">
        <v>1546</v>
      </c>
      <c r="D1212" s="3" t="s">
        <v>1555</v>
      </c>
      <c r="E1212" s="3" t="s">
        <v>791</v>
      </c>
      <c r="F1212" s="3" t="s">
        <v>1616</v>
      </c>
      <c r="G1212" s="2" t="s">
        <v>1550</v>
      </c>
      <c r="H1212" s="3" t="s">
        <v>1551</v>
      </c>
      <c r="I1212" s="2">
        <v>0.15</v>
      </c>
      <c r="J1212" s="2">
        <v>0.15</v>
      </c>
      <c r="K1212" s="3" t="s">
        <v>1581</v>
      </c>
      <c r="L1212" s="3" t="s">
        <v>1625</v>
      </c>
      <c r="M1212" s="2">
        <v>0</v>
      </c>
      <c r="N1212" s="3" t="s">
        <v>1550</v>
      </c>
      <c r="O1212" s="4">
        <v>54789</v>
      </c>
      <c r="P1212" s="3" t="s">
        <v>1550</v>
      </c>
      <c r="Q1212" s="4">
        <v>32509</v>
      </c>
      <c r="R1212" s="3" t="s">
        <v>1551</v>
      </c>
    </row>
    <row r="1213" spans="1:18" ht="25.5" hidden="1" x14ac:dyDescent="0.2">
      <c r="A1213" s="2">
        <v>1678</v>
      </c>
      <c r="B1213" s="3" t="s">
        <v>792</v>
      </c>
      <c r="C1213" s="3" t="s">
        <v>1546</v>
      </c>
      <c r="D1213" s="3" t="s">
        <v>1547</v>
      </c>
      <c r="E1213" s="3" t="s">
        <v>1669</v>
      </c>
      <c r="F1213" s="3" t="s">
        <v>1549</v>
      </c>
      <c r="G1213" s="2" t="s">
        <v>1550</v>
      </c>
      <c r="H1213" s="3" t="s">
        <v>1551</v>
      </c>
      <c r="I1213" s="2">
        <v>27</v>
      </c>
      <c r="J1213" s="2">
        <v>27</v>
      </c>
      <c r="K1213" s="3" t="s">
        <v>1552</v>
      </c>
      <c r="L1213" s="3" t="s">
        <v>1574</v>
      </c>
      <c r="M1213" s="2">
        <v>0</v>
      </c>
      <c r="N1213" s="3" t="s">
        <v>1550</v>
      </c>
      <c r="O1213" s="4">
        <v>54789</v>
      </c>
      <c r="P1213" s="3" t="s">
        <v>1550</v>
      </c>
      <c r="Q1213" s="4" t="s">
        <v>1550</v>
      </c>
      <c r="R1213" s="3" t="s">
        <v>1551</v>
      </c>
    </row>
    <row r="1214" spans="1:18" ht="25.5" hidden="1" x14ac:dyDescent="0.2">
      <c r="A1214" s="2">
        <v>1680</v>
      </c>
      <c r="B1214" s="3" t="s">
        <v>793</v>
      </c>
      <c r="C1214" s="3" t="s">
        <v>1546</v>
      </c>
      <c r="D1214" s="3" t="s">
        <v>1589</v>
      </c>
      <c r="E1214" s="3" t="s">
        <v>1548</v>
      </c>
      <c r="F1214" s="3" t="s">
        <v>1591</v>
      </c>
      <c r="G1214" s="2" t="s">
        <v>1550</v>
      </c>
      <c r="H1214" s="3" t="s">
        <v>1551</v>
      </c>
      <c r="I1214" s="2">
        <v>97</v>
      </c>
      <c r="J1214" s="2">
        <v>80</v>
      </c>
      <c r="K1214" s="3" t="s">
        <v>1581</v>
      </c>
      <c r="L1214" s="3" t="s">
        <v>1582</v>
      </c>
      <c r="M1214" s="2">
        <v>9037</v>
      </c>
      <c r="N1214" s="3" t="s">
        <v>1550</v>
      </c>
      <c r="O1214" s="4">
        <v>54789</v>
      </c>
      <c r="P1214" s="3" t="s">
        <v>1550</v>
      </c>
      <c r="Q1214" s="4">
        <v>27912</v>
      </c>
      <c r="R1214" s="3" t="s">
        <v>1551</v>
      </c>
    </row>
    <row r="1215" spans="1:18" ht="25.5" hidden="1" x14ac:dyDescent="0.2">
      <c r="A1215" s="2">
        <v>1680</v>
      </c>
      <c r="B1215" s="3" t="s">
        <v>793</v>
      </c>
      <c r="C1215" s="3" t="s">
        <v>1546</v>
      </c>
      <c r="D1215" s="3" t="s">
        <v>1589</v>
      </c>
      <c r="E1215" s="3" t="s">
        <v>1548</v>
      </c>
      <c r="F1215" s="3" t="s">
        <v>1591</v>
      </c>
      <c r="G1215" s="2" t="s">
        <v>1550</v>
      </c>
      <c r="H1215" s="3" t="s">
        <v>1551</v>
      </c>
      <c r="I1215" s="2">
        <v>97</v>
      </c>
      <c r="J1215" s="2">
        <v>80</v>
      </c>
      <c r="K1215" s="3" t="s">
        <v>1581</v>
      </c>
      <c r="L1215" s="3" t="s">
        <v>1582</v>
      </c>
      <c r="M1215" s="2">
        <v>9220</v>
      </c>
      <c r="N1215" s="3" t="s">
        <v>1550</v>
      </c>
      <c r="O1215" s="4">
        <v>54789</v>
      </c>
      <c r="P1215" s="3" t="s">
        <v>1550</v>
      </c>
      <c r="Q1215" s="4">
        <v>27912</v>
      </c>
      <c r="R1215" s="3" t="s">
        <v>1551</v>
      </c>
    </row>
    <row r="1216" spans="1:18" ht="25.5" hidden="1" x14ac:dyDescent="0.2">
      <c r="A1216" s="2">
        <v>1680</v>
      </c>
      <c r="B1216" s="3" t="s">
        <v>793</v>
      </c>
      <c r="C1216" s="3" t="s">
        <v>1546</v>
      </c>
      <c r="D1216" s="3" t="s">
        <v>1589</v>
      </c>
      <c r="E1216" s="3" t="s">
        <v>1548</v>
      </c>
      <c r="F1216" s="3" t="s">
        <v>1591</v>
      </c>
      <c r="G1216" s="2" t="s">
        <v>1550</v>
      </c>
      <c r="H1216" s="3" t="s">
        <v>1551</v>
      </c>
      <c r="I1216" s="2">
        <v>97</v>
      </c>
      <c r="J1216" s="2">
        <v>80</v>
      </c>
      <c r="K1216" s="3" t="s">
        <v>1581</v>
      </c>
      <c r="L1216" s="3" t="s">
        <v>1582</v>
      </c>
      <c r="M1216" s="2">
        <v>9003</v>
      </c>
      <c r="N1216" s="3" t="s">
        <v>1550</v>
      </c>
      <c r="O1216" s="4">
        <v>54789</v>
      </c>
      <c r="P1216" s="3" t="s">
        <v>1550</v>
      </c>
      <c r="Q1216" s="4">
        <v>27912</v>
      </c>
      <c r="R1216" s="3" t="s">
        <v>1551</v>
      </c>
    </row>
    <row r="1217" spans="1:18" ht="25.5" hidden="1" x14ac:dyDescent="0.2">
      <c r="A1217" s="2">
        <v>1680</v>
      </c>
      <c r="B1217" s="3" t="s">
        <v>793</v>
      </c>
      <c r="C1217" s="3" t="s">
        <v>1546</v>
      </c>
      <c r="D1217" s="3" t="s">
        <v>1589</v>
      </c>
      <c r="E1217" s="3" t="s">
        <v>1548</v>
      </c>
      <c r="F1217" s="3" t="s">
        <v>1591</v>
      </c>
      <c r="G1217" s="2" t="s">
        <v>1550</v>
      </c>
      <c r="H1217" s="3" t="s">
        <v>1551</v>
      </c>
      <c r="I1217" s="2">
        <v>67</v>
      </c>
      <c r="J1217" s="2">
        <v>47</v>
      </c>
      <c r="K1217" s="3" t="s">
        <v>1581</v>
      </c>
      <c r="L1217" s="3" t="s">
        <v>1582</v>
      </c>
      <c r="M1217" s="2">
        <v>14351</v>
      </c>
      <c r="N1217" s="3" t="s">
        <v>1550</v>
      </c>
      <c r="O1217" s="4">
        <v>54789</v>
      </c>
      <c r="P1217" s="3" t="s">
        <v>1550</v>
      </c>
      <c r="Q1217" s="4">
        <v>26420</v>
      </c>
      <c r="R1217" s="3" t="s">
        <v>1551</v>
      </c>
    </row>
    <row r="1218" spans="1:18" ht="25.5" hidden="1" x14ac:dyDescent="0.2">
      <c r="A1218" s="2">
        <v>1680</v>
      </c>
      <c r="B1218" s="3" t="s">
        <v>793</v>
      </c>
      <c r="C1218" s="3" t="s">
        <v>1546</v>
      </c>
      <c r="D1218" s="3" t="s">
        <v>1589</v>
      </c>
      <c r="E1218" s="3" t="s">
        <v>1548</v>
      </c>
      <c r="F1218" s="3" t="s">
        <v>1591</v>
      </c>
      <c r="G1218" s="2" t="s">
        <v>1550</v>
      </c>
      <c r="H1218" s="3" t="s">
        <v>1551</v>
      </c>
      <c r="I1218" s="2">
        <v>12</v>
      </c>
      <c r="J1218" s="2">
        <v>12</v>
      </c>
      <c r="K1218" s="3" t="s">
        <v>1581</v>
      </c>
      <c r="L1218" s="3" t="s">
        <v>1582</v>
      </c>
      <c r="M1218" s="2">
        <v>14100</v>
      </c>
      <c r="N1218" s="3" t="s">
        <v>1550</v>
      </c>
      <c r="O1218" s="4">
        <v>36526</v>
      </c>
      <c r="P1218" s="3" t="s">
        <v>1550</v>
      </c>
      <c r="Q1218" s="4">
        <v>18050</v>
      </c>
      <c r="R1218" s="3" t="s">
        <v>1551</v>
      </c>
    </row>
    <row r="1219" spans="1:18" ht="25.5" hidden="1" x14ac:dyDescent="0.2">
      <c r="A1219" s="2">
        <v>1680</v>
      </c>
      <c r="B1219" s="3" t="s">
        <v>793</v>
      </c>
      <c r="C1219" s="3" t="s">
        <v>1546</v>
      </c>
      <c r="D1219" s="3" t="s">
        <v>1589</v>
      </c>
      <c r="E1219" s="3" t="s">
        <v>1548</v>
      </c>
      <c r="F1219" s="3" t="s">
        <v>1591</v>
      </c>
      <c r="G1219" s="2" t="s">
        <v>1550</v>
      </c>
      <c r="H1219" s="3" t="s">
        <v>1551</v>
      </c>
      <c r="I1219" s="2">
        <v>63</v>
      </c>
      <c r="J1219" s="2">
        <v>63</v>
      </c>
      <c r="K1219" s="3" t="s">
        <v>1581</v>
      </c>
      <c r="L1219" s="3" t="s">
        <v>1582</v>
      </c>
      <c r="M1219" s="2">
        <v>13800</v>
      </c>
      <c r="N1219" s="3" t="s">
        <v>1550</v>
      </c>
      <c r="O1219" s="4">
        <v>36526</v>
      </c>
      <c r="P1219" s="3" t="s">
        <v>1550</v>
      </c>
      <c r="Q1219" s="4">
        <v>18354</v>
      </c>
      <c r="R1219" s="3" t="s">
        <v>1551</v>
      </c>
    </row>
    <row r="1220" spans="1:18" ht="25.5" hidden="1" x14ac:dyDescent="0.2">
      <c r="A1220" s="2">
        <v>1680</v>
      </c>
      <c r="B1220" s="3" t="s">
        <v>793</v>
      </c>
      <c r="C1220" s="3" t="s">
        <v>1546</v>
      </c>
      <c r="D1220" s="3" t="s">
        <v>1589</v>
      </c>
      <c r="E1220" s="3" t="s">
        <v>1548</v>
      </c>
      <c r="F1220" s="3" t="s">
        <v>1591</v>
      </c>
      <c r="G1220" s="2" t="s">
        <v>1550</v>
      </c>
      <c r="H1220" s="3" t="s">
        <v>1551</v>
      </c>
      <c r="I1220" s="2">
        <v>33.299999999999997</v>
      </c>
      <c r="J1220" s="2">
        <v>33.299999999999997</v>
      </c>
      <c r="K1220" s="3" t="s">
        <v>1581</v>
      </c>
      <c r="L1220" s="3" t="s">
        <v>1582</v>
      </c>
      <c r="M1220" s="2">
        <v>14000</v>
      </c>
      <c r="N1220" s="3" t="s">
        <v>1550</v>
      </c>
      <c r="O1220" s="4">
        <v>36526</v>
      </c>
      <c r="P1220" s="3" t="s">
        <v>1550</v>
      </c>
      <c r="Q1220" s="4">
        <v>17715</v>
      </c>
      <c r="R1220" s="3" t="s">
        <v>1551</v>
      </c>
    </row>
    <row r="1221" spans="1:18" ht="25.5" hidden="1" x14ac:dyDescent="0.2">
      <c r="A1221" s="2">
        <v>1680</v>
      </c>
      <c r="B1221" s="3" t="s">
        <v>793</v>
      </c>
      <c r="C1221" s="3" t="s">
        <v>1546</v>
      </c>
      <c r="D1221" s="3" t="s">
        <v>1589</v>
      </c>
      <c r="E1221" s="3" t="s">
        <v>1548</v>
      </c>
      <c r="F1221" s="3" t="s">
        <v>1591</v>
      </c>
      <c r="G1221" s="2" t="s">
        <v>1550</v>
      </c>
      <c r="H1221" s="3" t="s">
        <v>1551</v>
      </c>
      <c r="I1221" s="2">
        <v>67</v>
      </c>
      <c r="J1221" s="2">
        <v>47</v>
      </c>
      <c r="K1221" s="3" t="s">
        <v>1581</v>
      </c>
      <c r="L1221" s="3" t="s">
        <v>1582</v>
      </c>
      <c r="M1221" s="2">
        <v>14381</v>
      </c>
      <c r="N1221" s="3" t="s">
        <v>1550</v>
      </c>
      <c r="O1221" s="4">
        <v>54789</v>
      </c>
      <c r="P1221" s="3" t="s">
        <v>1550</v>
      </c>
      <c r="Q1221" s="4">
        <v>26846</v>
      </c>
      <c r="R1221" s="3" t="s">
        <v>1551</v>
      </c>
    </row>
    <row r="1222" spans="1:18" ht="25.5" hidden="1" x14ac:dyDescent="0.2">
      <c r="A1222" s="2">
        <v>1682</v>
      </c>
      <c r="B1222" s="3" t="s">
        <v>794</v>
      </c>
      <c r="C1222" s="3" t="s">
        <v>1546</v>
      </c>
      <c r="D1222" s="3" t="s">
        <v>1555</v>
      </c>
      <c r="E1222" s="3" t="s">
        <v>795</v>
      </c>
      <c r="F1222" s="3" t="s">
        <v>1629</v>
      </c>
      <c r="G1222" s="2" t="s">
        <v>1550</v>
      </c>
      <c r="H1222" s="3" t="s">
        <v>1551</v>
      </c>
      <c r="I1222" s="2">
        <v>1</v>
      </c>
      <c r="J1222" s="2">
        <v>1</v>
      </c>
      <c r="K1222" s="3" t="s">
        <v>1552</v>
      </c>
      <c r="L1222" s="3" t="s">
        <v>1568</v>
      </c>
      <c r="M1222" s="2">
        <v>0</v>
      </c>
      <c r="N1222" s="3" t="s">
        <v>1550</v>
      </c>
      <c r="O1222" s="4">
        <v>54789</v>
      </c>
      <c r="P1222" s="3" t="s">
        <v>1550</v>
      </c>
      <c r="Q1222" s="4">
        <v>30317</v>
      </c>
      <c r="R1222" s="3" t="s">
        <v>1551</v>
      </c>
    </row>
    <row r="1223" spans="1:18" ht="25.5" hidden="1" x14ac:dyDescent="0.2">
      <c r="A1223" s="2">
        <v>1683</v>
      </c>
      <c r="B1223" s="3" t="s">
        <v>796</v>
      </c>
      <c r="C1223" s="3" t="s">
        <v>1546</v>
      </c>
      <c r="D1223" s="3" t="s">
        <v>1566</v>
      </c>
      <c r="E1223" s="3" t="s">
        <v>1548</v>
      </c>
      <c r="F1223" s="3" t="s">
        <v>1567</v>
      </c>
      <c r="G1223" s="2" t="s">
        <v>1550</v>
      </c>
      <c r="H1223" s="3" t="s">
        <v>1551</v>
      </c>
      <c r="I1223" s="2">
        <v>3.9</v>
      </c>
      <c r="J1223" s="2">
        <v>3.9</v>
      </c>
      <c r="K1223" s="3" t="s">
        <v>1581</v>
      </c>
      <c r="L1223" s="3" t="s">
        <v>1582</v>
      </c>
      <c r="M1223" s="2">
        <v>0</v>
      </c>
      <c r="N1223" s="3" t="s">
        <v>1550</v>
      </c>
      <c r="O1223" s="4">
        <v>54789</v>
      </c>
      <c r="P1223" s="3" t="s">
        <v>1550</v>
      </c>
      <c r="Q1223" s="4">
        <v>34608</v>
      </c>
      <c r="R1223" s="3" t="s">
        <v>1551</v>
      </c>
    </row>
    <row r="1224" spans="1:18" ht="25.5" hidden="1" x14ac:dyDescent="0.2">
      <c r="A1224" s="2">
        <v>1685</v>
      </c>
      <c r="B1224" s="3" t="s">
        <v>797</v>
      </c>
      <c r="C1224" s="3" t="s">
        <v>1546</v>
      </c>
      <c r="D1224" s="3" t="s">
        <v>1559</v>
      </c>
      <c r="E1224" s="3" t="s">
        <v>1576</v>
      </c>
      <c r="F1224" s="3" t="s">
        <v>1549</v>
      </c>
      <c r="G1224" s="2" t="s">
        <v>1550</v>
      </c>
      <c r="H1224" s="3" t="s">
        <v>1551</v>
      </c>
      <c r="I1224" s="2">
        <v>20</v>
      </c>
      <c r="J1224" s="2">
        <v>20</v>
      </c>
      <c r="K1224" s="3" t="s">
        <v>1552</v>
      </c>
      <c r="L1224" s="3" t="s">
        <v>1553</v>
      </c>
      <c r="M1224" s="2">
        <v>0</v>
      </c>
      <c r="N1224" s="3" t="s">
        <v>1550</v>
      </c>
      <c r="O1224" s="4">
        <v>54789</v>
      </c>
      <c r="P1224" s="3" t="s">
        <v>1550</v>
      </c>
      <c r="Q1224" s="4" t="s">
        <v>1550</v>
      </c>
      <c r="R1224" s="3" t="s">
        <v>1551</v>
      </c>
    </row>
    <row r="1225" spans="1:18" ht="25.5" hidden="1" x14ac:dyDescent="0.2">
      <c r="A1225" s="2">
        <v>1687</v>
      </c>
      <c r="B1225" s="3" t="s">
        <v>798</v>
      </c>
      <c r="C1225" s="3" t="s">
        <v>1546</v>
      </c>
      <c r="D1225" s="3" t="s">
        <v>1555</v>
      </c>
      <c r="E1225" s="3" t="s">
        <v>760</v>
      </c>
      <c r="F1225" s="3" t="s">
        <v>1603</v>
      </c>
      <c r="G1225" s="2" t="s">
        <v>1550</v>
      </c>
      <c r="H1225" s="3" t="s">
        <v>1551</v>
      </c>
      <c r="I1225" s="2">
        <v>25</v>
      </c>
      <c r="J1225" s="2">
        <v>25</v>
      </c>
      <c r="K1225" s="3" t="s">
        <v>1599</v>
      </c>
      <c r="L1225" s="3" t="s">
        <v>799</v>
      </c>
      <c r="M1225" s="2">
        <v>0</v>
      </c>
      <c r="N1225" s="3" t="s">
        <v>1550</v>
      </c>
      <c r="O1225" s="4">
        <v>54789</v>
      </c>
      <c r="P1225" s="3" t="s">
        <v>1550</v>
      </c>
      <c r="Q1225" s="4">
        <v>28034</v>
      </c>
      <c r="R1225" s="3" t="s">
        <v>1551</v>
      </c>
    </row>
    <row r="1226" spans="1:18" ht="25.5" hidden="1" x14ac:dyDescent="0.2">
      <c r="A1226" s="2">
        <v>1688</v>
      </c>
      <c r="B1226" s="3" t="s">
        <v>800</v>
      </c>
      <c r="C1226" s="3" t="s">
        <v>1546</v>
      </c>
      <c r="D1226" s="3" t="s">
        <v>1555</v>
      </c>
      <c r="E1226" s="3" t="s">
        <v>1548</v>
      </c>
      <c r="F1226" s="3" t="s">
        <v>1603</v>
      </c>
      <c r="G1226" s="2" t="s">
        <v>1550</v>
      </c>
      <c r="H1226" s="3" t="s">
        <v>1551</v>
      </c>
      <c r="I1226" s="2">
        <v>23</v>
      </c>
      <c r="J1226" s="2">
        <v>23</v>
      </c>
      <c r="K1226" s="3" t="s">
        <v>1552</v>
      </c>
      <c r="L1226" s="3" t="s">
        <v>185</v>
      </c>
      <c r="M1226" s="2">
        <v>12500</v>
      </c>
      <c r="N1226" s="3" t="s">
        <v>1550</v>
      </c>
      <c r="O1226" s="4">
        <v>54789</v>
      </c>
      <c r="P1226" s="3" t="s">
        <v>1550</v>
      </c>
      <c r="Q1226" s="4">
        <v>28034</v>
      </c>
      <c r="R1226" s="3" t="s">
        <v>1551</v>
      </c>
    </row>
    <row r="1227" spans="1:18" ht="25.5" hidden="1" x14ac:dyDescent="0.2">
      <c r="A1227" s="2">
        <v>1689</v>
      </c>
      <c r="B1227" s="3" t="s">
        <v>801</v>
      </c>
      <c r="C1227" s="3" t="s">
        <v>1546</v>
      </c>
      <c r="D1227" s="3" t="s">
        <v>1547</v>
      </c>
      <c r="E1227" s="3" t="s">
        <v>630</v>
      </c>
      <c r="F1227" s="3" t="s">
        <v>1549</v>
      </c>
      <c r="G1227" s="2" t="s">
        <v>1550</v>
      </c>
      <c r="H1227" s="3" t="s">
        <v>1551</v>
      </c>
      <c r="I1227" s="2">
        <v>6.88</v>
      </c>
      <c r="J1227" s="2">
        <v>6.88</v>
      </c>
      <c r="K1227" s="3" t="s">
        <v>1552</v>
      </c>
      <c r="L1227" s="3" t="s">
        <v>1859</v>
      </c>
      <c r="M1227" s="2">
        <v>0</v>
      </c>
      <c r="N1227" s="3" t="s">
        <v>1550</v>
      </c>
      <c r="O1227" s="4">
        <v>54789</v>
      </c>
      <c r="P1227" s="3" t="s">
        <v>1550</v>
      </c>
      <c r="Q1227" s="4" t="s">
        <v>1550</v>
      </c>
      <c r="R1227" s="3" t="s">
        <v>1551</v>
      </c>
    </row>
    <row r="1228" spans="1:18" ht="25.5" hidden="1" x14ac:dyDescent="0.2">
      <c r="A1228" s="2">
        <v>1690</v>
      </c>
      <c r="B1228" s="3" t="s">
        <v>802</v>
      </c>
      <c r="C1228" s="3" t="s">
        <v>1546</v>
      </c>
      <c r="D1228" s="3" t="s">
        <v>1547</v>
      </c>
      <c r="E1228" s="3" t="s">
        <v>803</v>
      </c>
      <c r="F1228" s="3" t="s">
        <v>1549</v>
      </c>
      <c r="G1228" s="2" t="s">
        <v>1550</v>
      </c>
      <c r="H1228" s="3" t="s">
        <v>1551</v>
      </c>
      <c r="I1228" s="2">
        <v>42</v>
      </c>
      <c r="J1228" s="2">
        <v>42</v>
      </c>
      <c r="K1228" s="3" t="s">
        <v>1581</v>
      </c>
      <c r="L1228" s="3" t="s">
        <v>1582</v>
      </c>
      <c r="M1228" s="2">
        <v>18827</v>
      </c>
      <c r="N1228" s="3" t="s">
        <v>1550</v>
      </c>
      <c r="O1228" s="4">
        <v>54789</v>
      </c>
      <c r="P1228" s="3" t="s">
        <v>1550</v>
      </c>
      <c r="Q1228" s="4" t="s">
        <v>1550</v>
      </c>
      <c r="R1228" s="3" t="s">
        <v>1551</v>
      </c>
    </row>
    <row r="1229" spans="1:18" ht="38.25" hidden="1" x14ac:dyDescent="0.2">
      <c r="A1229" s="2">
        <v>1691</v>
      </c>
      <c r="B1229" s="3" t="s">
        <v>804</v>
      </c>
      <c r="C1229" s="3" t="s">
        <v>1546</v>
      </c>
      <c r="D1229" s="3" t="s">
        <v>1559</v>
      </c>
      <c r="E1229" s="3" t="s">
        <v>805</v>
      </c>
      <c r="F1229" s="3" t="s">
        <v>1549</v>
      </c>
      <c r="G1229" s="2" t="s">
        <v>1550</v>
      </c>
      <c r="H1229" s="3" t="s">
        <v>1551</v>
      </c>
      <c r="I1229" s="2">
        <v>30.75</v>
      </c>
      <c r="J1229" s="2">
        <v>30.75</v>
      </c>
      <c r="K1229" s="3" t="s">
        <v>1552</v>
      </c>
      <c r="L1229" s="3" t="s">
        <v>63</v>
      </c>
      <c r="M1229" s="2">
        <v>0</v>
      </c>
      <c r="N1229" s="3" t="s">
        <v>1550</v>
      </c>
      <c r="O1229" s="4">
        <v>54789</v>
      </c>
      <c r="P1229" s="3" t="s">
        <v>1550</v>
      </c>
      <c r="Q1229" s="4" t="s">
        <v>1550</v>
      </c>
      <c r="R1229" s="3" t="s">
        <v>1551</v>
      </c>
    </row>
    <row r="1230" spans="1:18" ht="25.5" hidden="1" x14ac:dyDescent="0.2">
      <c r="A1230" s="2">
        <v>1692</v>
      </c>
      <c r="B1230" s="3" t="s">
        <v>806</v>
      </c>
      <c r="C1230" s="3" t="s">
        <v>1546</v>
      </c>
      <c r="D1230" s="3" t="s">
        <v>1547</v>
      </c>
      <c r="E1230" s="3" t="s">
        <v>630</v>
      </c>
      <c r="F1230" s="3" t="s">
        <v>1549</v>
      </c>
      <c r="G1230" s="2" t="s">
        <v>1550</v>
      </c>
      <c r="H1230" s="3" t="s">
        <v>1551</v>
      </c>
      <c r="I1230" s="2">
        <v>54.9</v>
      </c>
      <c r="J1230" s="2">
        <v>54.9</v>
      </c>
      <c r="K1230" s="3" t="s">
        <v>1552</v>
      </c>
      <c r="L1230" s="3" t="s">
        <v>1859</v>
      </c>
      <c r="M1230" s="2">
        <v>12500</v>
      </c>
      <c r="N1230" s="3" t="s">
        <v>1550</v>
      </c>
      <c r="O1230" s="4">
        <v>54789</v>
      </c>
      <c r="P1230" s="3" t="s">
        <v>1550</v>
      </c>
      <c r="Q1230" s="4" t="s">
        <v>1550</v>
      </c>
      <c r="R1230" s="3" t="s">
        <v>1551</v>
      </c>
    </row>
    <row r="1231" spans="1:18" ht="38.25" hidden="1" x14ac:dyDescent="0.2">
      <c r="A1231" s="2">
        <v>1693</v>
      </c>
      <c r="B1231" s="3" t="s">
        <v>807</v>
      </c>
      <c r="C1231" s="3" t="s">
        <v>1546</v>
      </c>
      <c r="D1231" s="3" t="s">
        <v>1555</v>
      </c>
      <c r="E1231" s="3" t="s">
        <v>1548</v>
      </c>
      <c r="F1231" s="3" t="s">
        <v>1629</v>
      </c>
      <c r="G1231" s="2" t="s">
        <v>1550</v>
      </c>
      <c r="H1231" s="3" t="s">
        <v>1551</v>
      </c>
      <c r="I1231" s="2">
        <v>26</v>
      </c>
      <c r="J1231" s="2">
        <v>26</v>
      </c>
      <c r="K1231" s="3" t="s">
        <v>1552</v>
      </c>
      <c r="L1231" s="3" t="s">
        <v>1553</v>
      </c>
      <c r="M1231" s="2">
        <v>0</v>
      </c>
      <c r="N1231" s="3" t="s">
        <v>1550</v>
      </c>
      <c r="O1231" s="4">
        <v>54789</v>
      </c>
      <c r="P1231" s="3" t="s">
        <v>1550</v>
      </c>
      <c r="Q1231" s="4">
        <v>32143</v>
      </c>
      <c r="R1231" s="3" t="s">
        <v>1551</v>
      </c>
    </row>
    <row r="1232" spans="1:18" ht="25.5" hidden="1" x14ac:dyDescent="0.2">
      <c r="A1232" s="2">
        <v>1698</v>
      </c>
      <c r="B1232" s="3" t="s">
        <v>808</v>
      </c>
      <c r="C1232" s="3" t="s">
        <v>1546</v>
      </c>
      <c r="D1232" s="3" t="s">
        <v>1555</v>
      </c>
      <c r="E1232" s="3" t="s">
        <v>809</v>
      </c>
      <c r="F1232" s="3" t="s">
        <v>1557</v>
      </c>
      <c r="G1232" s="2" t="s">
        <v>1550</v>
      </c>
      <c r="H1232" s="3" t="s">
        <v>1551</v>
      </c>
      <c r="I1232" s="2">
        <v>7</v>
      </c>
      <c r="J1232" s="2">
        <v>7</v>
      </c>
      <c r="K1232" s="3" t="s">
        <v>1581</v>
      </c>
      <c r="L1232" s="3" t="s">
        <v>1582</v>
      </c>
      <c r="M1232" s="2">
        <v>9673</v>
      </c>
      <c r="N1232" s="3" t="s">
        <v>1550</v>
      </c>
      <c r="O1232" s="4">
        <v>54789</v>
      </c>
      <c r="P1232" s="3" t="s">
        <v>1550</v>
      </c>
      <c r="Q1232" s="4">
        <v>31625</v>
      </c>
      <c r="R1232" s="3" t="s">
        <v>1551</v>
      </c>
    </row>
    <row r="1233" spans="1:18" ht="25.5" hidden="1" x14ac:dyDescent="0.2">
      <c r="A1233" s="2">
        <v>1698</v>
      </c>
      <c r="B1233" s="3" t="s">
        <v>808</v>
      </c>
      <c r="C1233" s="3" t="s">
        <v>1546</v>
      </c>
      <c r="D1233" s="3" t="s">
        <v>1555</v>
      </c>
      <c r="E1233" s="3" t="s">
        <v>809</v>
      </c>
      <c r="F1233" s="3" t="s">
        <v>1557</v>
      </c>
      <c r="G1233" s="2" t="s">
        <v>1550</v>
      </c>
      <c r="H1233" s="3" t="s">
        <v>1551</v>
      </c>
      <c r="I1233" s="2">
        <v>7</v>
      </c>
      <c r="J1233" s="2">
        <v>7</v>
      </c>
      <c r="K1233" s="3" t="s">
        <v>1581</v>
      </c>
      <c r="L1233" s="3" t="s">
        <v>1582</v>
      </c>
      <c r="M1233" s="2">
        <v>11892</v>
      </c>
      <c r="N1233" s="3" t="s">
        <v>1550</v>
      </c>
      <c r="O1233" s="4">
        <v>54789</v>
      </c>
      <c r="P1233" s="3" t="s">
        <v>1550</v>
      </c>
      <c r="Q1233" s="4">
        <v>31686</v>
      </c>
      <c r="R1233" s="3" t="s">
        <v>1551</v>
      </c>
    </row>
    <row r="1234" spans="1:18" ht="25.5" hidden="1" x14ac:dyDescent="0.2">
      <c r="A1234" s="2">
        <v>1699</v>
      </c>
      <c r="B1234" s="3" t="s">
        <v>810</v>
      </c>
      <c r="C1234" s="3" t="s">
        <v>1546</v>
      </c>
      <c r="D1234" s="3" t="s">
        <v>1555</v>
      </c>
      <c r="E1234" s="3" t="s">
        <v>1548</v>
      </c>
      <c r="F1234" s="3" t="s">
        <v>1629</v>
      </c>
      <c r="G1234" s="2" t="s">
        <v>1550</v>
      </c>
      <c r="H1234" s="3" t="s">
        <v>1551</v>
      </c>
      <c r="I1234" s="2">
        <v>89</v>
      </c>
      <c r="J1234" s="2">
        <v>79</v>
      </c>
      <c r="K1234" s="3" t="s">
        <v>1581</v>
      </c>
      <c r="L1234" s="3" t="s">
        <v>1582</v>
      </c>
      <c r="M1234" s="2">
        <v>10600</v>
      </c>
      <c r="N1234" s="3" t="s">
        <v>1550</v>
      </c>
      <c r="O1234" s="4">
        <v>54789</v>
      </c>
      <c r="P1234" s="3" t="s">
        <v>1550</v>
      </c>
      <c r="Q1234" s="4">
        <v>29860</v>
      </c>
      <c r="R1234" s="3" t="s">
        <v>1551</v>
      </c>
    </row>
    <row r="1235" spans="1:18" ht="25.5" hidden="1" x14ac:dyDescent="0.2">
      <c r="A1235" s="2">
        <v>1699</v>
      </c>
      <c r="B1235" s="3" t="s">
        <v>810</v>
      </c>
      <c r="C1235" s="3" t="s">
        <v>1546</v>
      </c>
      <c r="D1235" s="3" t="s">
        <v>1555</v>
      </c>
      <c r="E1235" s="3" t="s">
        <v>1548</v>
      </c>
      <c r="F1235" s="3" t="s">
        <v>1629</v>
      </c>
      <c r="G1235" s="2" t="s">
        <v>1550</v>
      </c>
      <c r="H1235" s="3" t="s">
        <v>1551</v>
      </c>
      <c r="I1235" s="2">
        <v>89</v>
      </c>
      <c r="J1235" s="2">
        <v>79</v>
      </c>
      <c r="K1235" s="3" t="s">
        <v>1581</v>
      </c>
      <c r="L1235" s="3" t="s">
        <v>1582</v>
      </c>
      <c r="M1235" s="2">
        <v>10600</v>
      </c>
      <c r="N1235" s="3" t="s">
        <v>1550</v>
      </c>
      <c r="O1235" s="4">
        <v>54789</v>
      </c>
      <c r="P1235" s="3" t="s">
        <v>1550</v>
      </c>
      <c r="Q1235" s="4">
        <v>29860</v>
      </c>
      <c r="R1235" s="3" t="s">
        <v>1551</v>
      </c>
    </row>
    <row r="1236" spans="1:18" ht="25.5" hidden="1" x14ac:dyDescent="0.2">
      <c r="A1236" s="2">
        <v>1699</v>
      </c>
      <c r="B1236" s="3" t="s">
        <v>810</v>
      </c>
      <c r="C1236" s="3" t="s">
        <v>1546</v>
      </c>
      <c r="D1236" s="3" t="s">
        <v>1555</v>
      </c>
      <c r="E1236" s="3" t="s">
        <v>1548</v>
      </c>
      <c r="F1236" s="3" t="s">
        <v>1629</v>
      </c>
      <c r="G1236" s="2" t="s">
        <v>1550</v>
      </c>
      <c r="H1236" s="3" t="s">
        <v>1551</v>
      </c>
      <c r="I1236" s="2">
        <v>67.5</v>
      </c>
      <c r="J1236" s="2">
        <v>58</v>
      </c>
      <c r="K1236" s="3" t="s">
        <v>1599</v>
      </c>
      <c r="L1236" s="3" t="s">
        <v>1600</v>
      </c>
      <c r="M1236" s="2">
        <v>11950</v>
      </c>
      <c r="N1236" s="3" t="s">
        <v>1550</v>
      </c>
      <c r="O1236" s="4">
        <v>54789</v>
      </c>
      <c r="P1236" s="3" t="s">
        <v>1550</v>
      </c>
      <c r="Q1236" s="4">
        <v>27364</v>
      </c>
      <c r="R1236" s="3" t="s">
        <v>1551</v>
      </c>
    </row>
    <row r="1237" spans="1:18" ht="25.5" hidden="1" x14ac:dyDescent="0.2">
      <c r="A1237" s="2">
        <v>1701</v>
      </c>
      <c r="B1237" s="3" t="s">
        <v>811</v>
      </c>
      <c r="C1237" s="3" t="s">
        <v>1546</v>
      </c>
      <c r="D1237" s="3" t="s">
        <v>1547</v>
      </c>
      <c r="E1237" s="3" t="s">
        <v>1815</v>
      </c>
      <c r="F1237" s="3" t="s">
        <v>1549</v>
      </c>
      <c r="G1237" s="2" t="s">
        <v>1550</v>
      </c>
      <c r="H1237" s="3" t="s">
        <v>1551</v>
      </c>
      <c r="I1237" s="2">
        <v>20.5</v>
      </c>
      <c r="J1237" s="2">
        <v>20.5</v>
      </c>
      <c r="K1237" s="3" t="s">
        <v>1552</v>
      </c>
      <c r="L1237" s="3" t="s">
        <v>1553</v>
      </c>
      <c r="M1237" s="2">
        <v>0</v>
      </c>
      <c r="N1237" s="3" t="s">
        <v>1550</v>
      </c>
      <c r="O1237" s="4">
        <v>54789</v>
      </c>
      <c r="P1237" s="3" t="s">
        <v>1550</v>
      </c>
      <c r="Q1237" s="4" t="s">
        <v>1550</v>
      </c>
      <c r="R1237" s="3" t="s">
        <v>1551</v>
      </c>
    </row>
    <row r="1238" spans="1:18" ht="25.5" hidden="1" x14ac:dyDescent="0.2">
      <c r="A1238" s="2">
        <v>1702</v>
      </c>
      <c r="B1238" s="3" t="s">
        <v>812</v>
      </c>
      <c r="C1238" s="3" t="s">
        <v>1546</v>
      </c>
      <c r="D1238" s="3" t="s">
        <v>1547</v>
      </c>
      <c r="E1238" s="3" t="s">
        <v>1815</v>
      </c>
      <c r="F1238" s="3" t="s">
        <v>1549</v>
      </c>
      <c r="G1238" s="2" t="s">
        <v>1550</v>
      </c>
      <c r="H1238" s="3" t="s">
        <v>1551</v>
      </c>
      <c r="I1238" s="2">
        <v>20.5</v>
      </c>
      <c r="J1238" s="2">
        <v>20.5</v>
      </c>
      <c r="K1238" s="3" t="s">
        <v>1552</v>
      </c>
      <c r="L1238" s="3" t="s">
        <v>1553</v>
      </c>
      <c r="M1238" s="2">
        <v>0</v>
      </c>
      <c r="N1238" s="3" t="s">
        <v>1550</v>
      </c>
      <c r="O1238" s="4">
        <v>54789</v>
      </c>
      <c r="P1238" s="3" t="s">
        <v>1550</v>
      </c>
      <c r="Q1238" s="4" t="s">
        <v>1550</v>
      </c>
      <c r="R1238" s="3" t="s">
        <v>1551</v>
      </c>
    </row>
    <row r="1239" spans="1:18" ht="25.5" hidden="1" x14ac:dyDescent="0.2">
      <c r="A1239" s="2">
        <v>1706</v>
      </c>
      <c r="B1239" s="3" t="s">
        <v>813</v>
      </c>
      <c r="C1239" s="3" t="s">
        <v>1546</v>
      </c>
      <c r="D1239" s="3" t="s">
        <v>1555</v>
      </c>
      <c r="E1239" s="3" t="s">
        <v>814</v>
      </c>
      <c r="F1239" s="3" t="s">
        <v>1666</v>
      </c>
      <c r="G1239" s="2" t="s">
        <v>1550</v>
      </c>
      <c r="H1239" s="3" t="s">
        <v>1551</v>
      </c>
      <c r="I1239" s="2">
        <v>15</v>
      </c>
      <c r="J1239" s="2">
        <v>12</v>
      </c>
      <c r="K1239" s="3" t="s">
        <v>1581</v>
      </c>
      <c r="L1239" s="3" t="s">
        <v>1582</v>
      </c>
      <c r="M1239" s="2">
        <v>15900</v>
      </c>
      <c r="N1239" s="3" t="s">
        <v>1550</v>
      </c>
      <c r="O1239" s="4">
        <v>54789</v>
      </c>
      <c r="P1239" s="3" t="s">
        <v>1550</v>
      </c>
      <c r="Q1239" s="4">
        <v>25569</v>
      </c>
      <c r="R1239" s="3" t="s">
        <v>1551</v>
      </c>
    </row>
    <row r="1240" spans="1:18" ht="25.5" hidden="1" x14ac:dyDescent="0.2">
      <c r="A1240" s="2">
        <v>1710</v>
      </c>
      <c r="B1240" s="3" t="s">
        <v>815</v>
      </c>
      <c r="C1240" s="3" t="s">
        <v>1546</v>
      </c>
      <c r="D1240" s="3" t="s">
        <v>1555</v>
      </c>
      <c r="E1240" s="3" t="s">
        <v>1548</v>
      </c>
      <c r="F1240" s="3" t="s">
        <v>1629</v>
      </c>
      <c r="G1240" s="2" t="s">
        <v>1550</v>
      </c>
      <c r="H1240" s="3" t="s">
        <v>1551</v>
      </c>
      <c r="I1240" s="2">
        <v>1107</v>
      </c>
      <c r="J1240" s="2">
        <v>1107</v>
      </c>
      <c r="K1240" s="3" t="s">
        <v>1867</v>
      </c>
      <c r="L1240" s="3" t="s">
        <v>1868</v>
      </c>
      <c r="M1240" s="2">
        <v>10064</v>
      </c>
      <c r="N1240" s="3" t="s">
        <v>1550</v>
      </c>
      <c r="O1240" s="4">
        <v>54789</v>
      </c>
      <c r="P1240" s="3" t="s">
        <v>1550</v>
      </c>
      <c r="Q1240" s="4">
        <v>31017</v>
      </c>
      <c r="R1240" s="3" t="s">
        <v>1551</v>
      </c>
    </row>
    <row r="1241" spans="1:18" ht="25.5" hidden="1" x14ac:dyDescent="0.2">
      <c r="A1241" s="2">
        <v>1712</v>
      </c>
      <c r="B1241" s="3" t="s">
        <v>816</v>
      </c>
      <c r="C1241" s="3" t="s">
        <v>1546</v>
      </c>
      <c r="D1241" s="3" t="s">
        <v>1547</v>
      </c>
      <c r="E1241" s="3" t="s">
        <v>817</v>
      </c>
      <c r="F1241" s="3" t="s">
        <v>1549</v>
      </c>
      <c r="G1241" s="2" t="s">
        <v>1550</v>
      </c>
      <c r="H1241" s="3" t="s">
        <v>1551</v>
      </c>
      <c r="I1241" s="2">
        <v>48</v>
      </c>
      <c r="J1241" s="2">
        <v>46</v>
      </c>
      <c r="K1241" s="3" t="s">
        <v>1581</v>
      </c>
      <c r="L1241" s="3" t="s">
        <v>1582</v>
      </c>
      <c r="M1241" s="2">
        <v>9200</v>
      </c>
      <c r="N1241" s="3" t="s">
        <v>1550</v>
      </c>
      <c r="O1241" s="4">
        <v>54789</v>
      </c>
      <c r="P1241" s="3" t="s">
        <v>1550</v>
      </c>
      <c r="Q1241" s="4" t="s">
        <v>1550</v>
      </c>
      <c r="R1241" s="3" t="s">
        <v>1551</v>
      </c>
    </row>
    <row r="1242" spans="1:18" ht="38.25" hidden="1" x14ac:dyDescent="0.2">
      <c r="A1242" s="2">
        <v>1713</v>
      </c>
      <c r="B1242" s="3" t="s">
        <v>818</v>
      </c>
      <c r="C1242" s="3" t="s">
        <v>1546</v>
      </c>
      <c r="D1242" s="3" t="s">
        <v>1547</v>
      </c>
      <c r="E1242" s="3" t="s">
        <v>816</v>
      </c>
      <c r="F1242" s="3" t="s">
        <v>1549</v>
      </c>
      <c r="G1242" s="2" t="s">
        <v>1550</v>
      </c>
      <c r="H1242" s="3" t="s">
        <v>1551</v>
      </c>
      <c r="I1242" s="2">
        <v>28</v>
      </c>
      <c r="J1242" s="2">
        <v>28</v>
      </c>
      <c r="K1242" s="3" t="s">
        <v>1552</v>
      </c>
      <c r="L1242" s="3" t="s">
        <v>1859</v>
      </c>
      <c r="M1242" s="2">
        <v>12500</v>
      </c>
      <c r="N1242" s="3" t="s">
        <v>1550</v>
      </c>
      <c r="O1242" s="4">
        <v>54789</v>
      </c>
      <c r="P1242" s="3" t="s">
        <v>1550</v>
      </c>
      <c r="Q1242" s="4" t="s">
        <v>1550</v>
      </c>
      <c r="R1242" s="3" t="s">
        <v>1551</v>
      </c>
    </row>
    <row r="1243" spans="1:18" ht="25.5" hidden="1" x14ac:dyDescent="0.2">
      <c r="A1243" s="2">
        <v>1717</v>
      </c>
      <c r="B1243" s="3" t="s">
        <v>819</v>
      </c>
      <c r="C1243" s="3" t="s">
        <v>1546</v>
      </c>
      <c r="D1243" s="3" t="s">
        <v>1547</v>
      </c>
      <c r="E1243" s="3" t="s">
        <v>820</v>
      </c>
      <c r="F1243" s="3" t="s">
        <v>1549</v>
      </c>
      <c r="G1243" s="2" t="s">
        <v>1550</v>
      </c>
      <c r="H1243" s="3" t="s">
        <v>1551</v>
      </c>
      <c r="I1243" s="2">
        <v>2.1</v>
      </c>
      <c r="J1243" s="2">
        <v>2.1</v>
      </c>
      <c r="K1243" s="3" t="s">
        <v>1552</v>
      </c>
      <c r="L1243" s="3" t="s">
        <v>1553</v>
      </c>
      <c r="M1243" s="2">
        <v>0</v>
      </c>
      <c r="N1243" s="3" t="s">
        <v>1550</v>
      </c>
      <c r="O1243" s="4">
        <v>54789</v>
      </c>
      <c r="P1243" s="3" t="s">
        <v>1550</v>
      </c>
      <c r="Q1243" s="4" t="s">
        <v>1550</v>
      </c>
      <c r="R1243" s="3" t="s">
        <v>1551</v>
      </c>
    </row>
    <row r="1244" spans="1:18" ht="25.5" hidden="1" x14ac:dyDescent="0.2">
      <c r="A1244" s="2">
        <v>1720</v>
      </c>
      <c r="B1244" s="3" t="s">
        <v>821</v>
      </c>
      <c r="C1244" s="3" t="s">
        <v>1546</v>
      </c>
      <c r="D1244" s="3" t="s">
        <v>1555</v>
      </c>
      <c r="E1244" s="3" t="s">
        <v>369</v>
      </c>
      <c r="F1244" s="3" t="s">
        <v>1585</v>
      </c>
      <c r="G1244" s="2" t="s">
        <v>1550</v>
      </c>
      <c r="H1244" s="3" t="s">
        <v>1551</v>
      </c>
      <c r="I1244" s="2">
        <v>335</v>
      </c>
      <c r="J1244" s="2">
        <v>335</v>
      </c>
      <c r="K1244" s="3" t="s">
        <v>1577</v>
      </c>
      <c r="L1244" s="3" t="s">
        <v>1639</v>
      </c>
      <c r="M1244" s="2">
        <v>11680</v>
      </c>
      <c r="N1244" s="3" t="s">
        <v>1550</v>
      </c>
      <c r="O1244" s="4">
        <v>54789</v>
      </c>
      <c r="P1244" s="3" t="s">
        <v>1550</v>
      </c>
      <c r="Q1244" s="4">
        <v>28734</v>
      </c>
      <c r="R1244" s="3" t="s">
        <v>1551</v>
      </c>
    </row>
    <row r="1245" spans="1:18" ht="25.5" hidden="1" x14ac:dyDescent="0.2">
      <c r="A1245" s="2">
        <v>1723</v>
      </c>
      <c r="B1245" s="3" t="s">
        <v>822</v>
      </c>
      <c r="C1245" s="3" t="s">
        <v>1546</v>
      </c>
      <c r="D1245" s="3" t="s">
        <v>1555</v>
      </c>
      <c r="E1245" s="3" t="s">
        <v>1548</v>
      </c>
      <c r="F1245" s="3" t="s">
        <v>1666</v>
      </c>
      <c r="G1245" s="2" t="s">
        <v>1550</v>
      </c>
      <c r="H1245" s="3" t="s">
        <v>1551</v>
      </c>
      <c r="I1245" s="2">
        <v>12</v>
      </c>
      <c r="J1245" s="2">
        <v>11</v>
      </c>
      <c r="K1245" s="3" t="s">
        <v>1552</v>
      </c>
      <c r="L1245" s="3" t="s">
        <v>1630</v>
      </c>
      <c r="M1245" s="2">
        <v>0</v>
      </c>
      <c r="N1245" s="3" t="s">
        <v>1550</v>
      </c>
      <c r="O1245" s="4">
        <v>54789</v>
      </c>
      <c r="P1245" s="3" t="s">
        <v>1550</v>
      </c>
      <c r="Q1245" s="4">
        <v>32143</v>
      </c>
      <c r="R1245" s="3" t="s">
        <v>1551</v>
      </c>
    </row>
    <row r="1246" spans="1:18" ht="38.25" hidden="1" x14ac:dyDescent="0.2">
      <c r="A1246" s="2">
        <v>1725</v>
      </c>
      <c r="B1246" s="3" t="s">
        <v>823</v>
      </c>
      <c r="C1246" s="3" t="s">
        <v>1546</v>
      </c>
      <c r="D1246" s="3" t="s">
        <v>1555</v>
      </c>
      <c r="E1246" s="3" t="s">
        <v>1823</v>
      </c>
      <c r="F1246" s="3" t="s">
        <v>1681</v>
      </c>
      <c r="G1246" s="2" t="s">
        <v>1550</v>
      </c>
      <c r="H1246" s="3" t="s">
        <v>1551</v>
      </c>
      <c r="I1246" s="2">
        <v>57</v>
      </c>
      <c r="J1246" s="2">
        <v>57</v>
      </c>
      <c r="K1246" s="3" t="s">
        <v>1552</v>
      </c>
      <c r="L1246" s="3" t="s">
        <v>1683</v>
      </c>
      <c r="M1246" s="2">
        <v>0</v>
      </c>
      <c r="N1246" s="3" t="s">
        <v>1550</v>
      </c>
      <c r="O1246" s="4">
        <v>54789</v>
      </c>
      <c r="P1246" s="3" t="s">
        <v>1550</v>
      </c>
      <c r="Q1246" s="4">
        <v>34943</v>
      </c>
      <c r="R1246" s="3" t="s">
        <v>1551</v>
      </c>
    </row>
    <row r="1247" spans="1:18" ht="25.5" hidden="1" x14ac:dyDescent="0.2">
      <c r="A1247" s="2">
        <v>1727</v>
      </c>
      <c r="B1247" s="3" t="s">
        <v>824</v>
      </c>
      <c r="C1247" s="3" t="s">
        <v>1546</v>
      </c>
      <c r="D1247" s="3" t="s">
        <v>1547</v>
      </c>
      <c r="E1247" s="3" t="s">
        <v>1548</v>
      </c>
      <c r="F1247" s="3" t="s">
        <v>1549</v>
      </c>
      <c r="G1247" s="2" t="s">
        <v>1550</v>
      </c>
      <c r="H1247" s="3" t="s">
        <v>1551</v>
      </c>
      <c r="I1247" s="2">
        <v>2.5499999999999998</v>
      </c>
      <c r="J1247" s="2">
        <v>2.5499999999999998</v>
      </c>
      <c r="K1247" s="3" t="s">
        <v>1552</v>
      </c>
      <c r="L1247" s="3" t="s">
        <v>1553</v>
      </c>
      <c r="M1247" s="2">
        <v>0</v>
      </c>
      <c r="N1247" s="3" t="s">
        <v>1550</v>
      </c>
      <c r="O1247" s="4">
        <v>54789</v>
      </c>
      <c r="P1247" s="3" t="s">
        <v>1550</v>
      </c>
      <c r="Q1247" s="4" t="s">
        <v>1550</v>
      </c>
      <c r="R1247" s="3" t="s">
        <v>1551</v>
      </c>
    </row>
    <row r="1248" spans="1:18" ht="38.25" hidden="1" x14ac:dyDescent="0.2">
      <c r="A1248" s="2">
        <v>1730</v>
      </c>
      <c r="B1248" s="3" t="s">
        <v>825</v>
      </c>
      <c r="C1248" s="3" t="s">
        <v>1546</v>
      </c>
      <c r="D1248" s="3" t="s">
        <v>1547</v>
      </c>
      <c r="E1248" s="3" t="s">
        <v>124</v>
      </c>
      <c r="F1248" s="3" t="s">
        <v>1549</v>
      </c>
      <c r="G1248" s="2" t="s">
        <v>1550</v>
      </c>
      <c r="H1248" s="3" t="s">
        <v>1551</v>
      </c>
      <c r="I1248" s="2">
        <v>49</v>
      </c>
      <c r="J1248" s="2">
        <v>49</v>
      </c>
      <c r="K1248" s="3" t="s">
        <v>1552</v>
      </c>
      <c r="L1248" s="3" t="s">
        <v>63</v>
      </c>
      <c r="M1248" s="2">
        <v>0</v>
      </c>
      <c r="N1248" s="3" t="s">
        <v>1550</v>
      </c>
      <c r="O1248" s="4">
        <v>54789</v>
      </c>
      <c r="P1248" s="3" t="s">
        <v>1550</v>
      </c>
      <c r="Q1248" s="4" t="s">
        <v>1550</v>
      </c>
      <c r="R1248" s="3" t="s">
        <v>1551</v>
      </c>
    </row>
    <row r="1249" spans="1:18" ht="25.5" hidden="1" x14ac:dyDescent="0.2">
      <c r="A1249" s="2">
        <v>1731</v>
      </c>
      <c r="B1249" s="3" t="s">
        <v>826</v>
      </c>
      <c r="C1249" s="3" t="s">
        <v>1546</v>
      </c>
      <c r="D1249" s="3" t="s">
        <v>1566</v>
      </c>
      <c r="E1249" s="3" t="s">
        <v>826</v>
      </c>
      <c r="F1249" s="3" t="s">
        <v>1567</v>
      </c>
      <c r="G1249" s="2" t="s">
        <v>1550</v>
      </c>
      <c r="H1249" s="3" t="s">
        <v>1551</v>
      </c>
      <c r="I1249" s="2">
        <v>0.56000000000000005</v>
      </c>
      <c r="J1249" s="2">
        <v>0.56000000000000005</v>
      </c>
      <c r="K1249" s="3" t="s">
        <v>1599</v>
      </c>
      <c r="L1249" s="3" t="s">
        <v>827</v>
      </c>
      <c r="M1249" s="2">
        <v>23109</v>
      </c>
      <c r="N1249" s="3" t="s">
        <v>1550</v>
      </c>
      <c r="O1249" s="4">
        <v>54789</v>
      </c>
      <c r="P1249" s="3" t="s">
        <v>1550</v>
      </c>
      <c r="Q1249" s="4">
        <v>17533</v>
      </c>
      <c r="R1249" s="3" t="s">
        <v>1551</v>
      </c>
    </row>
    <row r="1250" spans="1:18" ht="25.5" hidden="1" x14ac:dyDescent="0.2">
      <c r="A1250" s="2">
        <v>1731</v>
      </c>
      <c r="B1250" s="3" t="s">
        <v>826</v>
      </c>
      <c r="C1250" s="3" t="s">
        <v>1546</v>
      </c>
      <c r="D1250" s="3" t="s">
        <v>1566</v>
      </c>
      <c r="E1250" s="3" t="s">
        <v>826</v>
      </c>
      <c r="F1250" s="3" t="s">
        <v>1567</v>
      </c>
      <c r="G1250" s="2" t="s">
        <v>1550</v>
      </c>
      <c r="H1250" s="3" t="s">
        <v>1551</v>
      </c>
      <c r="I1250" s="2">
        <v>0.27</v>
      </c>
      <c r="J1250" s="2">
        <v>0.27</v>
      </c>
      <c r="K1250" s="3" t="s">
        <v>1599</v>
      </c>
      <c r="L1250" s="3" t="s">
        <v>827</v>
      </c>
      <c r="M1250" s="2">
        <v>23109</v>
      </c>
      <c r="N1250" s="3" t="s">
        <v>1550</v>
      </c>
      <c r="O1250" s="4">
        <v>54789</v>
      </c>
      <c r="P1250" s="3" t="s">
        <v>1550</v>
      </c>
      <c r="Q1250" s="4">
        <v>13881</v>
      </c>
      <c r="R1250" s="3" t="s">
        <v>1551</v>
      </c>
    </row>
    <row r="1251" spans="1:18" ht="25.5" hidden="1" x14ac:dyDescent="0.2">
      <c r="A1251" s="2">
        <v>1731</v>
      </c>
      <c r="B1251" s="3" t="s">
        <v>826</v>
      </c>
      <c r="C1251" s="3" t="s">
        <v>1546</v>
      </c>
      <c r="D1251" s="3" t="s">
        <v>1566</v>
      </c>
      <c r="E1251" s="3" t="s">
        <v>826</v>
      </c>
      <c r="F1251" s="3" t="s">
        <v>1567</v>
      </c>
      <c r="G1251" s="2" t="s">
        <v>1550</v>
      </c>
      <c r="H1251" s="3" t="s">
        <v>1551</v>
      </c>
      <c r="I1251" s="2">
        <v>0.13</v>
      </c>
      <c r="J1251" s="2">
        <v>0.13</v>
      </c>
      <c r="K1251" s="3" t="s">
        <v>1599</v>
      </c>
      <c r="L1251" s="3" t="s">
        <v>827</v>
      </c>
      <c r="M1251" s="2">
        <v>23109</v>
      </c>
      <c r="N1251" s="3" t="s">
        <v>1550</v>
      </c>
      <c r="O1251" s="4">
        <v>54789</v>
      </c>
      <c r="P1251" s="3" t="s">
        <v>1550</v>
      </c>
      <c r="Q1251" s="4">
        <v>13516</v>
      </c>
      <c r="R1251" s="3" t="s">
        <v>1551</v>
      </c>
    </row>
    <row r="1252" spans="1:18" ht="25.5" hidden="1" x14ac:dyDescent="0.2">
      <c r="A1252" s="2">
        <v>1731</v>
      </c>
      <c r="B1252" s="3" t="s">
        <v>826</v>
      </c>
      <c r="C1252" s="3" t="s">
        <v>1546</v>
      </c>
      <c r="D1252" s="3" t="s">
        <v>1566</v>
      </c>
      <c r="E1252" s="3" t="s">
        <v>826</v>
      </c>
      <c r="F1252" s="3" t="s">
        <v>1567</v>
      </c>
      <c r="G1252" s="2" t="s">
        <v>1550</v>
      </c>
      <c r="H1252" s="3" t="s">
        <v>1551</v>
      </c>
      <c r="I1252" s="2">
        <v>0.08</v>
      </c>
      <c r="J1252" s="2">
        <v>0.08</v>
      </c>
      <c r="K1252" s="3" t="s">
        <v>1599</v>
      </c>
      <c r="L1252" s="3" t="s">
        <v>827</v>
      </c>
      <c r="M1252" s="2">
        <v>23109</v>
      </c>
      <c r="N1252" s="3" t="s">
        <v>1550</v>
      </c>
      <c r="O1252" s="4">
        <v>54789</v>
      </c>
      <c r="P1252" s="3" t="s">
        <v>1550</v>
      </c>
      <c r="Q1252" s="4">
        <v>13516</v>
      </c>
      <c r="R1252" s="3" t="s">
        <v>1551</v>
      </c>
    </row>
    <row r="1253" spans="1:18" ht="25.5" hidden="1" x14ac:dyDescent="0.2">
      <c r="A1253" s="2">
        <v>1732</v>
      </c>
      <c r="B1253" s="3" t="s">
        <v>828</v>
      </c>
      <c r="C1253" s="3" t="s">
        <v>1546</v>
      </c>
      <c r="D1253" s="3" t="s">
        <v>1589</v>
      </c>
      <c r="E1253" s="3" t="s">
        <v>1548</v>
      </c>
      <c r="F1253" s="3" t="s">
        <v>1591</v>
      </c>
      <c r="G1253" s="2" t="s">
        <v>1550</v>
      </c>
      <c r="H1253" s="3" t="s">
        <v>1551</v>
      </c>
      <c r="I1253" s="2">
        <v>75</v>
      </c>
      <c r="J1253" s="2">
        <v>75</v>
      </c>
      <c r="K1253" s="3" t="s">
        <v>1581</v>
      </c>
      <c r="L1253" s="3" t="s">
        <v>1582</v>
      </c>
      <c r="M1253" s="2">
        <v>10190</v>
      </c>
      <c r="N1253" s="3" t="s">
        <v>1550</v>
      </c>
      <c r="O1253" s="4">
        <v>54789</v>
      </c>
      <c r="P1253" s="3" t="s">
        <v>1550</v>
      </c>
      <c r="Q1253" s="4">
        <v>21641</v>
      </c>
      <c r="R1253" s="3" t="s">
        <v>1551</v>
      </c>
    </row>
    <row r="1254" spans="1:18" ht="25.5" hidden="1" x14ac:dyDescent="0.2">
      <c r="A1254" s="2">
        <v>1733</v>
      </c>
      <c r="B1254" s="3" t="s">
        <v>829</v>
      </c>
      <c r="C1254" s="3" t="s">
        <v>1546</v>
      </c>
      <c r="D1254" s="3" t="s">
        <v>1589</v>
      </c>
      <c r="E1254" s="3" t="s">
        <v>826</v>
      </c>
      <c r="F1254" s="3" t="s">
        <v>1591</v>
      </c>
      <c r="G1254" s="2" t="s">
        <v>1550</v>
      </c>
      <c r="H1254" s="3" t="s">
        <v>1551</v>
      </c>
      <c r="I1254" s="2">
        <v>22</v>
      </c>
      <c r="J1254" s="2">
        <v>16</v>
      </c>
      <c r="K1254" s="3" t="s">
        <v>1581</v>
      </c>
      <c r="L1254" s="3" t="s">
        <v>1582</v>
      </c>
      <c r="M1254" s="2">
        <v>14667</v>
      </c>
      <c r="N1254" s="3" t="s">
        <v>1550</v>
      </c>
      <c r="O1254" s="4">
        <v>54789</v>
      </c>
      <c r="P1254" s="3" t="s">
        <v>1550</v>
      </c>
      <c r="Q1254" s="4">
        <v>26115</v>
      </c>
      <c r="R1254" s="3" t="s">
        <v>1551</v>
      </c>
    </row>
    <row r="1255" spans="1:18" ht="25.5" hidden="1" x14ac:dyDescent="0.2">
      <c r="A1255" s="2">
        <v>1733</v>
      </c>
      <c r="B1255" s="3" t="s">
        <v>829</v>
      </c>
      <c r="C1255" s="3" t="s">
        <v>1546</v>
      </c>
      <c r="D1255" s="3" t="s">
        <v>1589</v>
      </c>
      <c r="E1255" s="3" t="s">
        <v>826</v>
      </c>
      <c r="F1255" s="3" t="s">
        <v>1591</v>
      </c>
      <c r="G1255" s="2" t="s">
        <v>1550</v>
      </c>
      <c r="H1255" s="3" t="s">
        <v>1551</v>
      </c>
      <c r="I1255" s="2">
        <v>66</v>
      </c>
      <c r="J1255" s="2">
        <v>47</v>
      </c>
      <c r="K1255" s="3" t="s">
        <v>1599</v>
      </c>
      <c r="L1255" s="3" t="s">
        <v>1600</v>
      </c>
      <c r="M1255" s="2">
        <v>12691</v>
      </c>
      <c r="N1255" s="3" t="s">
        <v>1550</v>
      </c>
      <c r="O1255" s="4">
        <v>54789</v>
      </c>
      <c r="P1255" s="3" t="s">
        <v>1550</v>
      </c>
      <c r="Q1255" s="4">
        <v>27211</v>
      </c>
      <c r="R1255" s="3" t="s">
        <v>1551</v>
      </c>
    </row>
    <row r="1256" spans="1:18" ht="25.5" hidden="1" x14ac:dyDescent="0.2">
      <c r="A1256" s="2">
        <v>1733</v>
      </c>
      <c r="B1256" s="3" t="s">
        <v>829</v>
      </c>
      <c r="C1256" s="3" t="s">
        <v>1546</v>
      </c>
      <c r="D1256" s="3" t="s">
        <v>1589</v>
      </c>
      <c r="E1256" s="3" t="s">
        <v>826</v>
      </c>
      <c r="F1256" s="3" t="s">
        <v>1591</v>
      </c>
      <c r="G1256" s="2" t="s">
        <v>1550</v>
      </c>
      <c r="H1256" s="3" t="s">
        <v>1551</v>
      </c>
      <c r="I1256" s="2">
        <v>67</v>
      </c>
      <c r="J1256" s="2">
        <v>49</v>
      </c>
      <c r="K1256" s="3" t="s">
        <v>1581</v>
      </c>
      <c r="L1256" s="3" t="s">
        <v>1582</v>
      </c>
      <c r="M1256" s="2">
        <v>11907</v>
      </c>
      <c r="N1256" s="3" t="s">
        <v>1550</v>
      </c>
      <c r="O1256" s="4">
        <v>54789</v>
      </c>
      <c r="P1256" s="3" t="s">
        <v>1550</v>
      </c>
      <c r="Q1256" s="4">
        <v>26816</v>
      </c>
      <c r="R1256" s="3" t="s">
        <v>1551</v>
      </c>
    </row>
    <row r="1257" spans="1:18" ht="25.5" hidden="1" x14ac:dyDescent="0.2">
      <c r="A1257" s="2">
        <v>1733</v>
      </c>
      <c r="B1257" s="3" t="s">
        <v>829</v>
      </c>
      <c r="C1257" s="3" t="s">
        <v>1546</v>
      </c>
      <c r="D1257" s="3" t="s">
        <v>1589</v>
      </c>
      <c r="E1257" s="3" t="s">
        <v>826</v>
      </c>
      <c r="F1257" s="3" t="s">
        <v>1591</v>
      </c>
      <c r="G1257" s="2" t="s">
        <v>1550</v>
      </c>
      <c r="H1257" s="3" t="s">
        <v>1551</v>
      </c>
      <c r="I1257" s="2">
        <v>22</v>
      </c>
      <c r="J1257" s="2">
        <v>16</v>
      </c>
      <c r="K1257" s="3" t="s">
        <v>1581</v>
      </c>
      <c r="L1257" s="3" t="s">
        <v>1582</v>
      </c>
      <c r="M1257" s="2">
        <v>14137</v>
      </c>
      <c r="N1257" s="3" t="s">
        <v>1550</v>
      </c>
      <c r="O1257" s="4">
        <v>54789</v>
      </c>
      <c r="P1257" s="3" t="s">
        <v>1550</v>
      </c>
      <c r="Q1257" s="4">
        <v>26115</v>
      </c>
      <c r="R1257" s="3" t="s">
        <v>1551</v>
      </c>
    </row>
    <row r="1258" spans="1:18" ht="25.5" hidden="1" x14ac:dyDescent="0.2">
      <c r="A1258" s="2">
        <v>1734</v>
      </c>
      <c r="B1258" s="3" t="s">
        <v>830</v>
      </c>
      <c r="C1258" s="3" t="s">
        <v>1546</v>
      </c>
      <c r="D1258" s="3" t="s">
        <v>1589</v>
      </c>
      <c r="E1258" s="3" t="s">
        <v>1548</v>
      </c>
      <c r="F1258" s="3" t="s">
        <v>1591</v>
      </c>
      <c r="G1258" s="2" t="s">
        <v>1550</v>
      </c>
      <c r="H1258" s="3" t="s">
        <v>1551</v>
      </c>
      <c r="I1258" s="2">
        <v>20</v>
      </c>
      <c r="J1258" s="2">
        <v>20</v>
      </c>
      <c r="K1258" s="3" t="s">
        <v>1599</v>
      </c>
      <c r="L1258" s="3" t="s">
        <v>1600</v>
      </c>
      <c r="M1258" s="2">
        <v>14100</v>
      </c>
      <c r="N1258" s="3" t="s">
        <v>1550</v>
      </c>
      <c r="O1258" s="4">
        <v>54789</v>
      </c>
      <c r="P1258" s="3" t="s">
        <v>1550</v>
      </c>
      <c r="Q1258" s="4">
        <v>28825</v>
      </c>
      <c r="R1258" s="3" t="s">
        <v>1551</v>
      </c>
    </row>
    <row r="1259" spans="1:18" ht="38.25" hidden="1" x14ac:dyDescent="0.2">
      <c r="A1259" s="2">
        <v>1735</v>
      </c>
      <c r="B1259" s="3" t="s">
        <v>831</v>
      </c>
      <c r="C1259" s="3" t="s">
        <v>1546</v>
      </c>
      <c r="D1259" s="3" t="s">
        <v>1589</v>
      </c>
      <c r="E1259" s="3" t="s">
        <v>826</v>
      </c>
      <c r="F1259" s="3" t="s">
        <v>1591</v>
      </c>
      <c r="G1259" s="2" t="s">
        <v>1550</v>
      </c>
      <c r="H1259" s="3" t="s">
        <v>1551</v>
      </c>
      <c r="I1259" s="2">
        <v>50</v>
      </c>
      <c r="J1259" s="2">
        <v>62.64</v>
      </c>
      <c r="K1259" s="3" t="s">
        <v>1581</v>
      </c>
      <c r="L1259" s="3" t="s">
        <v>1582</v>
      </c>
      <c r="M1259" s="2">
        <v>9000</v>
      </c>
      <c r="N1259" s="3" t="s">
        <v>1550</v>
      </c>
      <c r="O1259" s="4">
        <v>54789</v>
      </c>
      <c r="P1259" s="3" t="s">
        <v>1550</v>
      </c>
      <c r="Q1259" s="4">
        <v>34455</v>
      </c>
      <c r="R1259" s="3" t="s">
        <v>1551</v>
      </c>
    </row>
    <row r="1260" spans="1:18" ht="25.5" hidden="1" x14ac:dyDescent="0.2">
      <c r="A1260" s="2">
        <v>1736</v>
      </c>
      <c r="B1260" s="3" t="s">
        <v>832</v>
      </c>
      <c r="C1260" s="3" t="s">
        <v>1546</v>
      </c>
      <c r="D1260" s="3" t="s">
        <v>1566</v>
      </c>
      <c r="E1260" s="3" t="s">
        <v>1641</v>
      </c>
      <c r="F1260" s="3" t="s">
        <v>1567</v>
      </c>
      <c r="G1260" s="2" t="s">
        <v>1550</v>
      </c>
      <c r="H1260" s="3" t="s">
        <v>1551</v>
      </c>
      <c r="I1260" s="2">
        <v>39</v>
      </c>
      <c r="J1260" s="2">
        <v>39</v>
      </c>
      <c r="K1260" s="3" t="s">
        <v>1581</v>
      </c>
      <c r="L1260" s="3" t="s">
        <v>1582</v>
      </c>
      <c r="M1260" s="2">
        <v>13630</v>
      </c>
      <c r="N1260" s="3" t="s">
        <v>1550</v>
      </c>
      <c r="O1260" s="4">
        <v>54789</v>
      </c>
      <c r="P1260" s="3" t="s">
        <v>1550</v>
      </c>
      <c r="Q1260" s="4">
        <v>17533</v>
      </c>
      <c r="R1260" s="3" t="s">
        <v>1551</v>
      </c>
    </row>
    <row r="1261" spans="1:18" ht="25.5" hidden="1" x14ac:dyDescent="0.2">
      <c r="A1261" s="2">
        <v>1736</v>
      </c>
      <c r="B1261" s="3" t="s">
        <v>832</v>
      </c>
      <c r="C1261" s="3" t="s">
        <v>1546</v>
      </c>
      <c r="D1261" s="3" t="s">
        <v>1566</v>
      </c>
      <c r="E1261" s="3" t="s">
        <v>1641</v>
      </c>
      <c r="F1261" s="3" t="s">
        <v>1567</v>
      </c>
      <c r="G1261" s="2" t="s">
        <v>1550</v>
      </c>
      <c r="H1261" s="3" t="s">
        <v>1551</v>
      </c>
      <c r="I1261" s="2">
        <v>68</v>
      </c>
      <c r="J1261" s="2">
        <v>68</v>
      </c>
      <c r="K1261" s="3" t="s">
        <v>1581</v>
      </c>
      <c r="L1261" s="3" t="s">
        <v>1582</v>
      </c>
      <c r="M1261" s="2">
        <v>13440</v>
      </c>
      <c r="N1261" s="3" t="s">
        <v>1550</v>
      </c>
      <c r="O1261" s="4">
        <v>54789</v>
      </c>
      <c r="P1261" s="3" t="s">
        <v>1550</v>
      </c>
      <c r="Q1261" s="4">
        <v>19725</v>
      </c>
      <c r="R1261" s="3" t="s">
        <v>1551</v>
      </c>
    </row>
    <row r="1262" spans="1:18" ht="25.5" hidden="1" x14ac:dyDescent="0.2">
      <c r="A1262" s="2">
        <v>1737</v>
      </c>
      <c r="B1262" s="3" t="s">
        <v>833</v>
      </c>
      <c r="C1262" s="3" t="s">
        <v>1546</v>
      </c>
      <c r="D1262" s="3" t="s">
        <v>1589</v>
      </c>
      <c r="E1262" s="3" t="s">
        <v>534</v>
      </c>
      <c r="F1262" s="3" t="s">
        <v>834</v>
      </c>
      <c r="G1262" s="2">
        <v>1</v>
      </c>
      <c r="H1262" s="3" t="s">
        <v>1551</v>
      </c>
      <c r="I1262" s="2">
        <v>132</v>
      </c>
      <c r="J1262" s="2">
        <v>132</v>
      </c>
      <c r="K1262" s="3" t="s">
        <v>1581</v>
      </c>
      <c r="L1262" s="3" t="s">
        <v>1581</v>
      </c>
      <c r="M1262" s="2">
        <v>0</v>
      </c>
      <c r="N1262" s="3" t="s">
        <v>1550</v>
      </c>
      <c r="O1262" s="4">
        <v>54789</v>
      </c>
      <c r="P1262" s="3" t="s">
        <v>1550</v>
      </c>
      <c r="Q1262" s="4">
        <v>36721</v>
      </c>
      <c r="R1262" s="3" t="s">
        <v>1551</v>
      </c>
    </row>
    <row r="1263" spans="1:18" ht="12" customHeight="1" x14ac:dyDescent="0.2">
      <c r="A1263" s="2">
        <v>1213</v>
      </c>
      <c r="B1263" s="3" t="s">
        <v>520</v>
      </c>
      <c r="C1263" s="3" t="s">
        <v>1546</v>
      </c>
      <c r="D1263" s="3" t="s">
        <v>1555</v>
      </c>
      <c r="E1263" s="3" t="s">
        <v>1548</v>
      </c>
      <c r="F1263" s="3" t="s">
        <v>1616</v>
      </c>
      <c r="G1263" s="2" t="s">
        <v>1550</v>
      </c>
      <c r="H1263" s="3" t="s">
        <v>1551</v>
      </c>
      <c r="I1263" s="2">
        <v>270</v>
      </c>
      <c r="J1263" s="2">
        <v>270</v>
      </c>
      <c r="K1263" s="3" t="s">
        <v>1581</v>
      </c>
      <c r="L1263" s="3" t="s">
        <v>835</v>
      </c>
      <c r="M1263" s="2">
        <v>6760</v>
      </c>
      <c r="N1263" s="3" t="s">
        <v>1550</v>
      </c>
      <c r="O1263" s="4">
        <v>54789</v>
      </c>
      <c r="P1263" s="3" t="s">
        <v>1550</v>
      </c>
      <c r="Q1263" s="4">
        <v>37149</v>
      </c>
      <c r="R1263" s="3" t="s">
        <v>1551</v>
      </c>
    </row>
    <row r="1264" spans="1:18" ht="25.5" hidden="1" x14ac:dyDescent="0.2">
      <c r="A1264" s="2">
        <v>1765</v>
      </c>
      <c r="B1264" s="3" t="s">
        <v>836</v>
      </c>
      <c r="C1264" s="3" t="s">
        <v>1546</v>
      </c>
      <c r="D1264" s="3" t="s">
        <v>1566</v>
      </c>
      <c r="E1264" s="3" t="s">
        <v>837</v>
      </c>
      <c r="F1264" s="3" t="s">
        <v>1585</v>
      </c>
      <c r="G1264" s="2" t="s">
        <v>1550</v>
      </c>
      <c r="H1264" s="3" t="s">
        <v>1551</v>
      </c>
      <c r="I1264" s="2">
        <v>41</v>
      </c>
      <c r="J1264" s="2">
        <v>41</v>
      </c>
      <c r="K1264" s="3" t="s">
        <v>1552</v>
      </c>
      <c r="L1264" s="3" t="s">
        <v>835</v>
      </c>
      <c r="M1264" s="2">
        <v>0</v>
      </c>
      <c r="N1264" s="3" t="s">
        <v>1550</v>
      </c>
      <c r="O1264" s="4" t="s">
        <v>1550</v>
      </c>
      <c r="P1264" s="3" t="s">
        <v>1550</v>
      </c>
      <c r="Q1264" s="4">
        <v>36251</v>
      </c>
      <c r="R1264" s="3" t="s">
        <v>1551</v>
      </c>
    </row>
    <row r="1265" spans="1:18" ht="25.5" hidden="1" x14ac:dyDescent="0.2">
      <c r="A1265" s="2">
        <v>1765</v>
      </c>
      <c r="B1265" s="3" t="s">
        <v>836</v>
      </c>
      <c r="C1265" s="3" t="s">
        <v>1546</v>
      </c>
      <c r="D1265" s="3" t="s">
        <v>1566</v>
      </c>
      <c r="E1265" s="3" t="s">
        <v>837</v>
      </c>
      <c r="F1265" s="3" t="s">
        <v>1585</v>
      </c>
      <c r="G1265" s="2" t="s">
        <v>1550</v>
      </c>
      <c r="H1265" s="3" t="s">
        <v>1551</v>
      </c>
      <c r="I1265" s="2">
        <v>2</v>
      </c>
      <c r="J1265" s="2">
        <v>2</v>
      </c>
      <c r="K1265" s="3" t="s">
        <v>1552</v>
      </c>
      <c r="L1265" s="3" t="s">
        <v>835</v>
      </c>
      <c r="M1265" s="2">
        <v>0</v>
      </c>
      <c r="N1265" s="3" t="s">
        <v>1550</v>
      </c>
      <c r="O1265" s="4" t="s">
        <v>1550</v>
      </c>
      <c r="P1265" s="3" t="s">
        <v>1550</v>
      </c>
      <c r="Q1265" s="4">
        <v>36312</v>
      </c>
      <c r="R1265" s="3" t="s">
        <v>1551</v>
      </c>
    </row>
    <row r="1266" spans="1:18" ht="25.5" hidden="1" x14ac:dyDescent="0.2">
      <c r="A1266" s="2">
        <v>1765</v>
      </c>
      <c r="B1266" s="3" t="s">
        <v>836</v>
      </c>
      <c r="C1266" s="3" t="s">
        <v>1546</v>
      </c>
      <c r="D1266" s="3" t="s">
        <v>1566</v>
      </c>
      <c r="E1266" s="3" t="s">
        <v>837</v>
      </c>
      <c r="F1266" s="3" t="s">
        <v>1585</v>
      </c>
      <c r="G1266" s="2" t="s">
        <v>1550</v>
      </c>
      <c r="H1266" s="3" t="s">
        <v>1551</v>
      </c>
      <c r="I1266" s="2">
        <v>25</v>
      </c>
      <c r="J1266" s="2">
        <v>25</v>
      </c>
      <c r="K1266" s="3" t="s">
        <v>1552</v>
      </c>
      <c r="L1266" s="3" t="s">
        <v>835</v>
      </c>
      <c r="M1266" s="2">
        <v>0</v>
      </c>
      <c r="N1266" s="3" t="s">
        <v>1550</v>
      </c>
      <c r="O1266" s="4" t="s">
        <v>1550</v>
      </c>
      <c r="P1266" s="3" t="s">
        <v>1550</v>
      </c>
      <c r="Q1266" s="4">
        <v>36312</v>
      </c>
      <c r="R1266" s="3" t="s">
        <v>1551</v>
      </c>
    </row>
    <row r="1267" spans="1:18" ht="25.5" hidden="1" x14ac:dyDescent="0.2">
      <c r="A1267" s="2">
        <v>1765</v>
      </c>
      <c r="B1267" s="3" t="s">
        <v>836</v>
      </c>
      <c r="C1267" s="3" t="s">
        <v>1546</v>
      </c>
      <c r="D1267" s="3" t="s">
        <v>1566</v>
      </c>
      <c r="E1267" s="3" t="s">
        <v>837</v>
      </c>
      <c r="F1267" s="3" t="s">
        <v>1585</v>
      </c>
      <c r="G1267" s="2" t="s">
        <v>1550</v>
      </c>
      <c r="H1267" s="3" t="s">
        <v>1551</v>
      </c>
      <c r="I1267" s="2">
        <v>18</v>
      </c>
      <c r="J1267" s="2">
        <v>18</v>
      </c>
      <c r="K1267" s="3" t="s">
        <v>1552</v>
      </c>
      <c r="L1267" s="3" t="s">
        <v>835</v>
      </c>
      <c r="M1267" s="2">
        <v>0</v>
      </c>
      <c r="N1267" s="3" t="s">
        <v>1550</v>
      </c>
      <c r="O1267" s="4" t="s">
        <v>1550</v>
      </c>
      <c r="P1267" s="3" t="s">
        <v>1550</v>
      </c>
      <c r="Q1267" s="4">
        <v>36800</v>
      </c>
      <c r="R1267" s="3" t="s">
        <v>1551</v>
      </c>
    </row>
    <row r="1268" spans="1:18" ht="25.5" hidden="1" x14ac:dyDescent="0.2">
      <c r="A1268" s="2">
        <v>92</v>
      </c>
      <c r="B1268" s="3" t="s">
        <v>1674</v>
      </c>
      <c r="C1268" s="3" t="s">
        <v>1546</v>
      </c>
      <c r="D1268" s="3" t="s">
        <v>1555</v>
      </c>
      <c r="E1268" s="3" t="s">
        <v>1548</v>
      </c>
      <c r="F1268" s="3" t="s">
        <v>1603</v>
      </c>
      <c r="G1268" s="2" t="s">
        <v>1550</v>
      </c>
      <c r="H1268" s="3" t="s">
        <v>1551</v>
      </c>
      <c r="I1268" s="2">
        <v>134</v>
      </c>
      <c r="J1268" s="2">
        <v>141</v>
      </c>
      <c r="K1268" s="3" t="s">
        <v>1581</v>
      </c>
      <c r="L1268" s="3" t="s">
        <v>1808</v>
      </c>
      <c r="M1268" s="2">
        <v>9700</v>
      </c>
      <c r="N1268" s="3" t="s">
        <v>1550</v>
      </c>
      <c r="O1268" s="4" t="s">
        <v>1550</v>
      </c>
      <c r="P1268" s="3" t="s">
        <v>1550</v>
      </c>
      <c r="Q1268" s="4">
        <v>28430</v>
      </c>
      <c r="R1268" s="3" t="s">
        <v>1551</v>
      </c>
    </row>
    <row r="1269" spans="1:18" ht="25.5" hidden="1" x14ac:dyDescent="0.2">
      <c r="A1269" s="2">
        <v>820</v>
      </c>
      <c r="B1269" s="3" t="s">
        <v>1597</v>
      </c>
      <c r="C1269" s="3" t="s">
        <v>1546</v>
      </c>
      <c r="D1269" s="3" t="s">
        <v>1559</v>
      </c>
      <c r="E1269" s="3" t="s">
        <v>1597</v>
      </c>
      <c r="F1269" s="3" t="s">
        <v>1549</v>
      </c>
      <c r="G1269" s="2" t="s">
        <v>1550</v>
      </c>
      <c r="H1269" s="3" t="s">
        <v>1551</v>
      </c>
      <c r="I1269" s="2">
        <v>60</v>
      </c>
      <c r="J1269" s="2">
        <v>57</v>
      </c>
      <c r="K1269" s="3" t="s">
        <v>1581</v>
      </c>
      <c r="L1269" s="3" t="s">
        <v>1582</v>
      </c>
      <c r="M1269" s="2">
        <v>10554</v>
      </c>
      <c r="N1269" s="3" t="s">
        <v>1550</v>
      </c>
      <c r="O1269" s="4" t="s">
        <v>1550</v>
      </c>
      <c r="P1269" s="3" t="s">
        <v>1550</v>
      </c>
      <c r="Q1269" s="4">
        <v>28095</v>
      </c>
      <c r="R1269" s="3" t="s">
        <v>1551</v>
      </c>
    </row>
    <row r="1270" spans="1:18" ht="25.5" hidden="1" x14ac:dyDescent="0.2">
      <c r="A1270" s="2">
        <v>820</v>
      </c>
      <c r="B1270" s="3" t="s">
        <v>1597</v>
      </c>
      <c r="C1270" s="3" t="s">
        <v>1546</v>
      </c>
      <c r="D1270" s="3" t="s">
        <v>1559</v>
      </c>
      <c r="E1270" s="3" t="s">
        <v>1597</v>
      </c>
      <c r="F1270" s="3" t="s">
        <v>1549</v>
      </c>
      <c r="G1270" s="2" t="s">
        <v>1550</v>
      </c>
      <c r="H1270" s="3" t="s">
        <v>1551</v>
      </c>
      <c r="I1270" s="2">
        <v>60</v>
      </c>
      <c r="J1270" s="2">
        <v>57</v>
      </c>
      <c r="K1270" s="3" t="s">
        <v>1581</v>
      </c>
      <c r="L1270" s="3" t="s">
        <v>1582</v>
      </c>
      <c r="M1270" s="2">
        <v>10554</v>
      </c>
      <c r="N1270" s="3" t="s">
        <v>1550</v>
      </c>
      <c r="O1270" s="4" t="s">
        <v>1550</v>
      </c>
      <c r="P1270" s="3" t="s">
        <v>1550</v>
      </c>
      <c r="Q1270" s="4">
        <v>28216</v>
      </c>
      <c r="R1270" s="3" t="s">
        <v>1551</v>
      </c>
    </row>
    <row r="1271" spans="1:18" ht="25.5" hidden="1" x14ac:dyDescent="0.2">
      <c r="A1271" s="2">
        <v>820</v>
      </c>
      <c r="B1271" s="3" t="s">
        <v>1597</v>
      </c>
      <c r="C1271" s="3" t="s">
        <v>1546</v>
      </c>
      <c r="D1271" s="3" t="s">
        <v>1559</v>
      </c>
      <c r="E1271" s="3" t="s">
        <v>1597</v>
      </c>
      <c r="F1271" s="3" t="s">
        <v>1549</v>
      </c>
      <c r="G1271" s="2" t="s">
        <v>1550</v>
      </c>
      <c r="H1271" s="3" t="s">
        <v>1551</v>
      </c>
      <c r="I1271" s="2">
        <v>60</v>
      </c>
      <c r="J1271" s="2">
        <v>57</v>
      </c>
      <c r="K1271" s="3" t="s">
        <v>1581</v>
      </c>
      <c r="L1271" s="3" t="s">
        <v>1582</v>
      </c>
      <c r="M1271" s="2">
        <v>10554</v>
      </c>
      <c r="N1271" s="3" t="s">
        <v>1550</v>
      </c>
      <c r="O1271" s="4" t="s">
        <v>1550</v>
      </c>
      <c r="P1271" s="3" t="s">
        <v>1550</v>
      </c>
      <c r="Q1271" s="4">
        <v>28095</v>
      </c>
      <c r="R1271" s="3" t="s">
        <v>1551</v>
      </c>
    </row>
    <row r="1272" spans="1:18" ht="25.5" hidden="1" x14ac:dyDescent="0.2">
      <c r="A1272" s="2">
        <v>820</v>
      </c>
      <c r="B1272" s="3" t="s">
        <v>1597</v>
      </c>
      <c r="C1272" s="3" t="s">
        <v>1546</v>
      </c>
      <c r="D1272" s="3" t="s">
        <v>1559</v>
      </c>
      <c r="E1272" s="3" t="s">
        <v>1597</v>
      </c>
      <c r="F1272" s="3" t="s">
        <v>1549</v>
      </c>
      <c r="G1272" s="2" t="s">
        <v>1550</v>
      </c>
      <c r="H1272" s="3" t="s">
        <v>1551</v>
      </c>
      <c r="I1272" s="2">
        <v>60</v>
      </c>
      <c r="J1272" s="2">
        <v>57</v>
      </c>
      <c r="K1272" s="3" t="s">
        <v>1581</v>
      </c>
      <c r="L1272" s="3" t="s">
        <v>1582</v>
      </c>
      <c r="M1272" s="2">
        <v>10554</v>
      </c>
      <c r="N1272" s="3" t="s">
        <v>1550</v>
      </c>
      <c r="O1272" s="4" t="s">
        <v>1550</v>
      </c>
      <c r="P1272" s="3" t="s">
        <v>1550</v>
      </c>
      <c r="Q1272" s="4">
        <v>28216</v>
      </c>
      <c r="R1272" s="3" t="s">
        <v>1551</v>
      </c>
    </row>
    <row r="1273" spans="1:18" ht="25.5" hidden="1" x14ac:dyDescent="0.2">
      <c r="A1273" s="2">
        <v>820</v>
      </c>
      <c r="B1273" s="3" t="s">
        <v>1597</v>
      </c>
      <c r="C1273" s="3" t="s">
        <v>1546</v>
      </c>
      <c r="D1273" s="3" t="s">
        <v>1559</v>
      </c>
      <c r="E1273" s="3" t="s">
        <v>1597</v>
      </c>
      <c r="F1273" s="3" t="s">
        <v>1549</v>
      </c>
      <c r="G1273" s="2" t="s">
        <v>1550</v>
      </c>
      <c r="H1273" s="3" t="s">
        <v>1551</v>
      </c>
      <c r="I1273" s="2">
        <v>60</v>
      </c>
      <c r="J1273" s="2">
        <v>57</v>
      </c>
      <c r="K1273" s="3" t="s">
        <v>1581</v>
      </c>
      <c r="L1273" s="3" t="s">
        <v>1582</v>
      </c>
      <c r="M1273" s="2">
        <v>10554</v>
      </c>
      <c r="N1273" s="3" t="s">
        <v>1550</v>
      </c>
      <c r="O1273" s="4" t="s">
        <v>1550</v>
      </c>
      <c r="P1273" s="3" t="s">
        <v>1550</v>
      </c>
      <c r="Q1273" s="4">
        <v>28095</v>
      </c>
      <c r="R1273" s="3" t="s">
        <v>1551</v>
      </c>
    </row>
    <row r="1274" spans="1:18" ht="25.5" hidden="1" x14ac:dyDescent="0.2">
      <c r="A1274" s="2">
        <v>820</v>
      </c>
      <c r="B1274" s="3" t="s">
        <v>1597</v>
      </c>
      <c r="C1274" s="3" t="s">
        <v>1546</v>
      </c>
      <c r="D1274" s="3" t="s">
        <v>1559</v>
      </c>
      <c r="E1274" s="3" t="s">
        <v>1597</v>
      </c>
      <c r="F1274" s="3" t="s">
        <v>1549</v>
      </c>
      <c r="G1274" s="2" t="s">
        <v>1550</v>
      </c>
      <c r="H1274" s="3" t="s">
        <v>1551</v>
      </c>
      <c r="I1274" s="2">
        <v>60</v>
      </c>
      <c r="J1274" s="2">
        <v>58</v>
      </c>
      <c r="K1274" s="3" t="s">
        <v>1552</v>
      </c>
      <c r="L1274" s="3" t="s">
        <v>835</v>
      </c>
      <c r="M1274" s="2">
        <v>0</v>
      </c>
      <c r="N1274" s="3" t="s">
        <v>1550</v>
      </c>
      <c r="O1274" s="4" t="s">
        <v>1550</v>
      </c>
      <c r="P1274" s="3" t="s">
        <v>1550</v>
      </c>
      <c r="Q1274" s="4">
        <v>28216</v>
      </c>
      <c r="R1274" s="3" t="s">
        <v>1551</v>
      </c>
    </row>
    <row r="1275" spans="1:18" ht="25.5" hidden="1" x14ac:dyDescent="0.2">
      <c r="A1275" s="2">
        <v>820</v>
      </c>
      <c r="B1275" s="3" t="s">
        <v>1597</v>
      </c>
      <c r="C1275" s="3" t="s">
        <v>1546</v>
      </c>
      <c r="D1275" s="3" t="s">
        <v>1559</v>
      </c>
      <c r="E1275" s="3" t="s">
        <v>1597</v>
      </c>
      <c r="F1275" s="3" t="s">
        <v>1549</v>
      </c>
      <c r="G1275" s="2" t="s">
        <v>1550</v>
      </c>
      <c r="H1275" s="3" t="s">
        <v>1551</v>
      </c>
      <c r="I1275" s="2">
        <v>80</v>
      </c>
      <c r="J1275" s="2">
        <v>77</v>
      </c>
      <c r="K1275" s="3" t="s">
        <v>1552</v>
      </c>
      <c r="L1275" s="3" t="s">
        <v>1808</v>
      </c>
      <c r="M1275" s="2">
        <v>0</v>
      </c>
      <c r="N1275" s="3" t="s">
        <v>1550</v>
      </c>
      <c r="O1275" s="4" t="s">
        <v>1550</v>
      </c>
      <c r="P1275" s="3" t="s">
        <v>1550</v>
      </c>
      <c r="Q1275" s="4">
        <v>28095</v>
      </c>
      <c r="R1275" s="3" t="s">
        <v>1551</v>
      </c>
    </row>
    <row r="1276" spans="1:18" ht="25.5" hidden="1" x14ac:dyDescent="0.2">
      <c r="A1276" s="2">
        <v>1766</v>
      </c>
      <c r="B1276" s="3" t="s">
        <v>838</v>
      </c>
      <c r="C1276" s="3" t="s">
        <v>1546</v>
      </c>
      <c r="D1276" s="3" t="s">
        <v>1559</v>
      </c>
      <c r="E1276" s="3" t="s">
        <v>477</v>
      </c>
      <c r="F1276" s="3" t="s">
        <v>1549</v>
      </c>
      <c r="G1276" s="2" t="s">
        <v>1550</v>
      </c>
      <c r="H1276" s="3" t="s">
        <v>1777</v>
      </c>
      <c r="I1276" s="2">
        <v>100</v>
      </c>
      <c r="J1276" s="2">
        <v>100</v>
      </c>
      <c r="K1276" s="3" t="s">
        <v>1599</v>
      </c>
      <c r="L1276" s="3" t="s">
        <v>835</v>
      </c>
      <c r="M1276" s="2">
        <v>0</v>
      </c>
      <c r="N1276" s="3" t="s">
        <v>1550</v>
      </c>
      <c r="O1276" s="4" t="s">
        <v>1550</v>
      </c>
      <c r="P1276" s="3" t="s">
        <v>1550</v>
      </c>
      <c r="Q1276" s="4">
        <v>19725</v>
      </c>
      <c r="R1276" s="3" t="s">
        <v>1777</v>
      </c>
    </row>
    <row r="1277" spans="1:18" ht="25.5" hidden="1" x14ac:dyDescent="0.2">
      <c r="A1277" s="2">
        <v>1766</v>
      </c>
      <c r="B1277" s="3" t="s">
        <v>838</v>
      </c>
      <c r="C1277" s="3" t="s">
        <v>1546</v>
      </c>
      <c r="D1277" s="3" t="s">
        <v>1559</v>
      </c>
      <c r="E1277" s="3" t="s">
        <v>477</v>
      </c>
      <c r="F1277" s="3" t="s">
        <v>1549</v>
      </c>
      <c r="G1277" s="2" t="s">
        <v>1550</v>
      </c>
      <c r="H1277" s="3" t="s">
        <v>1777</v>
      </c>
      <c r="I1277" s="2">
        <v>100</v>
      </c>
      <c r="J1277" s="2">
        <v>100</v>
      </c>
      <c r="K1277" s="3" t="s">
        <v>1599</v>
      </c>
      <c r="L1277" s="3" t="s">
        <v>835</v>
      </c>
      <c r="M1277" s="2">
        <v>0</v>
      </c>
      <c r="N1277" s="3" t="s">
        <v>1550</v>
      </c>
      <c r="O1277" s="4" t="s">
        <v>1550</v>
      </c>
      <c r="P1277" s="3" t="s">
        <v>1550</v>
      </c>
      <c r="Q1277" s="4">
        <v>20059</v>
      </c>
      <c r="R1277" s="3" t="s">
        <v>1777</v>
      </c>
    </row>
    <row r="1278" spans="1:18" ht="25.5" hidden="1" x14ac:dyDescent="0.2">
      <c r="A1278" s="2">
        <v>1766</v>
      </c>
      <c r="B1278" s="3" t="s">
        <v>838</v>
      </c>
      <c r="C1278" s="3" t="s">
        <v>1546</v>
      </c>
      <c r="D1278" s="3" t="s">
        <v>1559</v>
      </c>
      <c r="E1278" s="3" t="s">
        <v>477</v>
      </c>
      <c r="F1278" s="3" t="s">
        <v>1549</v>
      </c>
      <c r="G1278" s="2" t="s">
        <v>1550</v>
      </c>
      <c r="H1278" s="3" t="s">
        <v>1551</v>
      </c>
      <c r="I1278" s="2">
        <v>163</v>
      </c>
      <c r="J1278" s="2">
        <v>163</v>
      </c>
      <c r="K1278" s="3" t="s">
        <v>1599</v>
      </c>
      <c r="L1278" s="3" t="s">
        <v>835</v>
      </c>
      <c r="M1278" s="2">
        <v>0</v>
      </c>
      <c r="N1278" s="3" t="s">
        <v>1550</v>
      </c>
      <c r="O1278" s="4" t="s">
        <v>1550</v>
      </c>
      <c r="P1278" s="3" t="s">
        <v>1550</v>
      </c>
      <c r="Q1278" s="4">
        <v>20394</v>
      </c>
      <c r="R1278" s="3" t="s">
        <v>1551</v>
      </c>
    </row>
    <row r="1279" spans="1:18" ht="25.5" hidden="1" x14ac:dyDescent="0.2">
      <c r="A1279" s="2">
        <v>1766</v>
      </c>
      <c r="B1279" s="3" t="s">
        <v>838</v>
      </c>
      <c r="C1279" s="3" t="s">
        <v>1546</v>
      </c>
      <c r="D1279" s="3" t="s">
        <v>1559</v>
      </c>
      <c r="E1279" s="3" t="s">
        <v>477</v>
      </c>
      <c r="F1279" s="3" t="s">
        <v>1549</v>
      </c>
      <c r="G1279" s="2" t="s">
        <v>1550</v>
      </c>
      <c r="H1279" s="3" t="s">
        <v>1551</v>
      </c>
      <c r="I1279" s="2">
        <v>160</v>
      </c>
      <c r="J1279" s="2">
        <v>160</v>
      </c>
      <c r="K1279" s="3" t="s">
        <v>1599</v>
      </c>
      <c r="L1279" s="3" t="s">
        <v>835</v>
      </c>
      <c r="M1279" s="2">
        <v>0</v>
      </c>
      <c r="N1279" s="3" t="s">
        <v>1550</v>
      </c>
      <c r="O1279" s="4" t="s">
        <v>1550</v>
      </c>
      <c r="P1279" s="3" t="s">
        <v>1550</v>
      </c>
      <c r="Q1279" s="4">
        <v>20576</v>
      </c>
      <c r="R1279" s="3" t="s">
        <v>1551</v>
      </c>
    </row>
    <row r="1280" spans="1:18" ht="25.5" hidden="1" x14ac:dyDescent="0.2">
      <c r="A1280" s="2">
        <v>667</v>
      </c>
      <c r="B1280" s="3" t="s">
        <v>174</v>
      </c>
      <c r="C1280" s="3" t="s">
        <v>1546</v>
      </c>
      <c r="D1280" s="3" t="s">
        <v>1559</v>
      </c>
      <c r="E1280" s="3" t="s">
        <v>174</v>
      </c>
      <c r="F1280" s="3" t="s">
        <v>1549</v>
      </c>
      <c r="G1280" s="2" t="s">
        <v>1550</v>
      </c>
      <c r="H1280" s="3" t="s">
        <v>1551</v>
      </c>
      <c r="I1280" s="2">
        <v>220</v>
      </c>
      <c r="J1280" s="2">
        <v>220</v>
      </c>
      <c r="K1280" s="3" t="s">
        <v>1581</v>
      </c>
      <c r="L1280" s="3" t="s">
        <v>835</v>
      </c>
      <c r="M1280" s="2">
        <v>0</v>
      </c>
      <c r="N1280" s="3" t="s">
        <v>1550</v>
      </c>
      <c r="O1280" s="4" t="s">
        <v>1550</v>
      </c>
      <c r="P1280" s="3" t="s">
        <v>1550</v>
      </c>
      <c r="Q1280" s="4">
        <v>34700</v>
      </c>
      <c r="R1280" s="3" t="s">
        <v>1551</v>
      </c>
    </row>
    <row r="1281" spans="1:18" ht="25.5" hidden="1" x14ac:dyDescent="0.2">
      <c r="A1281" s="2">
        <v>667</v>
      </c>
      <c r="B1281" s="3" t="s">
        <v>174</v>
      </c>
      <c r="C1281" s="3" t="s">
        <v>1546</v>
      </c>
      <c r="D1281" s="3" t="s">
        <v>1559</v>
      </c>
      <c r="E1281" s="3" t="s">
        <v>174</v>
      </c>
      <c r="F1281" s="3" t="s">
        <v>1549</v>
      </c>
      <c r="G1281" s="2" t="s">
        <v>1550</v>
      </c>
      <c r="H1281" s="3" t="s">
        <v>1551</v>
      </c>
      <c r="I1281" s="2">
        <v>220</v>
      </c>
      <c r="J1281" s="2">
        <v>220</v>
      </c>
      <c r="K1281" s="3" t="s">
        <v>1581</v>
      </c>
      <c r="L1281" s="3" t="s">
        <v>835</v>
      </c>
      <c r="M1281" s="2">
        <v>0</v>
      </c>
      <c r="N1281" s="3" t="s">
        <v>1550</v>
      </c>
      <c r="O1281" s="4" t="s">
        <v>1550</v>
      </c>
      <c r="P1281" s="3" t="s">
        <v>1550</v>
      </c>
      <c r="Q1281" s="4">
        <v>34700</v>
      </c>
      <c r="R1281" s="3" t="s">
        <v>1551</v>
      </c>
    </row>
    <row r="1282" spans="1:18" ht="25.5" hidden="1" x14ac:dyDescent="0.2">
      <c r="A1282" s="2">
        <v>1768</v>
      </c>
      <c r="B1282" s="3" t="s">
        <v>839</v>
      </c>
      <c r="C1282" s="3" t="s">
        <v>1546</v>
      </c>
      <c r="D1282" s="3" t="s">
        <v>1547</v>
      </c>
      <c r="E1282" s="3" t="s">
        <v>124</v>
      </c>
      <c r="F1282" s="3" t="s">
        <v>1549</v>
      </c>
      <c r="G1282" s="2" t="s">
        <v>1550</v>
      </c>
      <c r="H1282" s="3" t="s">
        <v>1551</v>
      </c>
      <c r="I1282" s="2">
        <v>170</v>
      </c>
      <c r="J1282" s="2">
        <v>170</v>
      </c>
      <c r="K1282" s="3" t="s">
        <v>1581</v>
      </c>
      <c r="L1282" s="3" t="s">
        <v>835</v>
      </c>
      <c r="M1282" s="2">
        <v>0</v>
      </c>
      <c r="N1282" s="3" t="s">
        <v>1550</v>
      </c>
      <c r="O1282" s="4" t="s">
        <v>1550</v>
      </c>
      <c r="P1282" s="3" t="s">
        <v>1550</v>
      </c>
      <c r="Q1282" s="4">
        <v>34700</v>
      </c>
      <c r="R1282" s="3" t="s">
        <v>1551</v>
      </c>
    </row>
    <row r="1283" spans="1:18" ht="25.5" hidden="1" x14ac:dyDescent="0.2">
      <c r="A1283" s="2">
        <v>1768</v>
      </c>
      <c r="B1283" s="3" t="s">
        <v>839</v>
      </c>
      <c r="C1283" s="3" t="s">
        <v>1546</v>
      </c>
      <c r="D1283" s="3" t="s">
        <v>1547</v>
      </c>
      <c r="E1283" s="3" t="s">
        <v>124</v>
      </c>
      <c r="F1283" s="3" t="s">
        <v>1549</v>
      </c>
      <c r="G1283" s="2" t="s">
        <v>1550</v>
      </c>
      <c r="H1283" s="3" t="s">
        <v>1551</v>
      </c>
      <c r="I1283" s="2">
        <v>170</v>
      </c>
      <c r="J1283" s="2">
        <v>170</v>
      </c>
      <c r="K1283" s="3" t="s">
        <v>1581</v>
      </c>
      <c r="L1283" s="3" t="s">
        <v>835</v>
      </c>
      <c r="M1283" s="2">
        <v>0</v>
      </c>
      <c r="N1283" s="3" t="s">
        <v>1550</v>
      </c>
      <c r="O1283" s="4" t="s">
        <v>1550</v>
      </c>
      <c r="P1283" s="3" t="s">
        <v>1550</v>
      </c>
      <c r="Q1283" s="4">
        <v>34700</v>
      </c>
      <c r="R1283" s="3" t="s">
        <v>1551</v>
      </c>
    </row>
    <row r="1284" spans="1:18" ht="25.5" hidden="1" x14ac:dyDescent="0.2">
      <c r="A1284" s="2">
        <v>1768</v>
      </c>
      <c r="B1284" s="3" t="s">
        <v>839</v>
      </c>
      <c r="C1284" s="3" t="s">
        <v>1546</v>
      </c>
      <c r="D1284" s="3" t="s">
        <v>1547</v>
      </c>
      <c r="E1284" s="3" t="s">
        <v>124</v>
      </c>
      <c r="F1284" s="3" t="s">
        <v>1549</v>
      </c>
      <c r="G1284" s="2" t="s">
        <v>1550</v>
      </c>
      <c r="H1284" s="3" t="s">
        <v>1551</v>
      </c>
      <c r="I1284" s="2">
        <v>200</v>
      </c>
      <c r="J1284" s="2">
        <v>200</v>
      </c>
      <c r="K1284" s="3" t="s">
        <v>1552</v>
      </c>
      <c r="L1284" s="3" t="s">
        <v>835</v>
      </c>
      <c r="M1284" s="2">
        <v>0</v>
      </c>
      <c r="N1284" s="3" t="s">
        <v>1550</v>
      </c>
      <c r="O1284" s="4" t="s">
        <v>1550</v>
      </c>
      <c r="P1284" s="3" t="s">
        <v>1550</v>
      </c>
      <c r="Q1284" s="4">
        <v>34700</v>
      </c>
      <c r="R1284" s="3" t="s">
        <v>1551</v>
      </c>
    </row>
    <row r="1285" spans="1:18" ht="25.5" hidden="1" x14ac:dyDescent="0.2">
      <c r="A1285" s="2">
        <v>1747</v>
      </c>
      <c r="B1285" s="3" t="s">
        <v>840</v>
      </c>
      <c r="C1285" s="3" t="s">
        <v>1546</v>
      </c>
      <c r="D1285" s="3" t="s">
        <v>841</v>
      </c>
      <c r="E1285" s="3" t="s">
        <v>842</v>
      </c>
      <c r="F1285" s="3" t="s">
        <v>1549</v>
      </c>
      <c r="G1285" s="2" t="s">
        <v>1550</v>
      </c>
      <c r="H1285" s="3" t="s">
        <v>1551</v>
      </c>
      <c r="I1285" s="2">
        <v>150</v>
      </c>
      <c r="J1285" s="2">
        <v>150</v>
      </c>
      <c r="K1285" s="3" t="s">
        <v>1581</v>
      </c>
      <c r="L1285" s="3" t="s">
        <v>835</v>
      </c>
      <c r="M1285" s="2">
        <v>0</v>
      </c>
      <c r="N1285" s="3" t="s">
        <v>1550</v>
      </c>
      <c r="O1285" s="4" t="s">
        <v>1550</v>
      </c>
      <c r="P1285" s="3" t="s">
        <v>1550</v>
      </c>
      <c r="Q1285" s="4">
        <v>34700</v>
      </c>
      <c r="R1285" s="3" t="s">
        <v>1551</v>
      </c>
    </row>
    <row r="1286" spans="1:18" ht="25.5" hidden="1" x14ac:dyDescent="0.2">
      <c r="A1286" s="2">
        <v>1747</v>
      </c>
      <c r="B1286" s="3" t="s">
        <v>840</v>
      </c>
      <c r="C1286" s="3" t="s">
        <v>1546</v>
      </c>
      <c r="D1286" s="3" t="s">
        <v>841</v>
      </c>
      <c r="E1286" s="3" t="s">
        <v>842</v>
      </c>
      <c r="F1286" s="3" t="s">
        <v>1549</v>
      </c>
      <c r="G1286" s="2" t="s">
        <v>1550</v>
      </c>
      <c r="H1286" s="3" t="s">
        <v>1551</v>
      </c>
      <c r="I1286" s="2">
        <v>150</v>
      </c>
      <c r="J1286" s="2">
        <v>150</v>
      </c>
      <c r="K1286" s="3" t="s">
        <v>1581</v>
      </c>
      <c r="L1286" s="3" t="s">
        <v>835</v>
      </c>
      <c r="M1286" s="2">
        <v>0</v>
      </c>
      <c r="N1286" s="3" t="s">
        <v>1550</v>
      </c>
      <c r="O1286" s="4" t="s">
        <v>1550</v>
      </c>
      <c r="P1286" s="3" t="s">
        <v>1550</v>
      </c>
      <c r="Q1286" s="4">
        <v>34700</v>
      </c>
      <c r="R1286" s="3" t="s">
        <v>1551</v>
      </c>
    </row>
    <row r="1287" spans="1:18" ht="25.5" hidden="1" x14ac:dyDescent="0.2">
      <c r="A1287" s="2">
        <v>1747</v>
      </c>
      <c r="B1287" s="3" t="s">
        <v>840</v>
      </c>
      <c r="C1287" s="3" t="s">
        <v>1546</v>
      </c>
      <c r="D1287" s="3" t="s">
        <v>841</v>
      </c>
      <c r="E1287" s="3" t="s">
        <v>842</v>
      </c>
      <c r="F1287" s="3" t="s">
        <v>1549</v>
      </c>
      <c r="G1287" s="2" t="s">
        <v>1550</v>
      </c>
      <c r="H1287" s="3" t="s">
        <v>1551</v>
      </c>
      <c r="I1287" s="2">
        <v>200</v>
      </c>
      <c r="J1287" s="2">
        <v>200</v>
      </c>
      <c r="K1287" s="3" t="s">
        <v>1552</v>
      </c>
      <c r="L1287" s="3" t="s">
        <v>835</v>
      </c>
      <c r="M1287" s="2">
        <v>0</v>
      </c>
      <c r="N1287" s="3" t="s">
        <v>1550</v>
      </c>
      <c r="O1287" s="4" t="s">
        <v>1550</v>
      </c>
      <c r="P1287" s="3" t="s">
        <v>1550</v>
      </c>
      <c r="Q1287" s="4">
        <v>34700</v>
      </c>
      <c r="R1287" s="3" t="s">
        <v>1551</v>
      </c>
    </row>
    <row r="1288" spans="1:18" ht="25.5" hidden="1" x14ac:dyDescent="0.2">
      <c r="A1288" s="2">
        <v>1773</v>
      </c>
      <c r="B1288" s="3" t="s">
        <v>843</v>
      </c>
      <c r="C1288" s="3" t="s">
        <v>1546</v>
      </c>
      <c r="D1288" s="3" t="s">
        <v>1589</v>
      </c>
      <c r="E1288" s="3" t="s">
        <v>844</v>
      </c>
      <c r="F1288" s="3" t="s">
        <v>1666</v>
      </c>
      <c r="G1288" s="2" t="s">
        <v>1550</v>
      </c>
      <c r="H1288" s="3" t="s">
        <v>1551</v>
      </c>
      <c r="I1288" s="2">
        <v>120</v>
      </c>
      <c r="J1288" s="2">
        <v>120</v>
      </c>
      <c r="K1288" s="3" t="s">
        <v>1581</v>
      </c>
      <c r="L1288" s="3" t="s">
        <v>835</v>
      </c>
      <c r="M1288" s="2">
        <v>0</v>
      </c>
      <c r="N1288" s="3" t="s">
        <v>1550</v>
      </c>
      <c r="O1288" s="4" t="s">
        <v>1550</v>
      </c>
      <c r="P1288" s="3" t="s">
        <v>1550</v>
      </c>
      <c r="Q1288" s="4">
        <v>34700</v>
      </c>
      <c r="R1288" s="3" t="s">
        <v>1551</v>
      </c>
    </row>
    <row r="1289" spans="1:18" ht="25.5" hidden="1" x14ac:dyDescent="0.2">
      <c r="A1289" s="2">
        <v>1773</v>
      </c>
      <c r="B1289" s="3" t="s">
        <v>843</v>
      </c>
      <c r="C1289" s="3" t="s">
        <v>1546</v>
      </c>
      <c r="D1289" s="3" t="s">
        <v>1589</v>
      </c>
      <c r="E1289" s="3" t="s">
        <v>844</v>
      </c>
      <c r="F1289" s="3" t="s">
        <v>1666</v>
      </c>
      <c r="G1289" s="2" t="s">
        <v>1550</v>
      </c>
      <c r="H1289" s="3" t="s">
        <v>1551</v>
      </c>
      <c r="I1289" s="2">
        <v>240</v>
      </c>
      <c r="J1289" s="2">
        <v>240</v>
      </c>
      <c r="K1289" s="3" t="s">
        <v>1581</v>
      </c>
      <c r="L1289" s="3" t="s">
        <v>835</v>
      </c>
      <c r="M1289" s="2">
        <v>0</v>
      </c>
      <c r="N1289" s="3" t="s">
        <v>1550</v>
      </c>
      <c r="O1289" s="4" t="s">
        <v>1550</v>
      </c>
      <c r="P1289" s="3" t="s">
        <v>1550</v>
      </c>
      <c r="Q1289" s="4">
        <v>34700</v>
      </c>
      <c r="R1289" s="3" t="s">
        <v>1551</v>
      </c>
    </row>
    <row r="1290" spans="1:18" ht="12" customHeight="1" x14ac:dyDescent="0.2">
      <c r="A1290" s="2">
        <v>1774</v>
      </c>
      <c r="B1290" s="3" t="s">
        <v>845</v>
      </c>
      <c r="C1290" s="3" t="s">
        <v>1546</v>
      </c>
      <c r="D1290" s="3" t="s">
        <v>1589</v>
      </c>
      <c r="E1290" s="3" t="s">
        <v>846</v>
      </c>
      <c r="F1290" s="3" t="s">
        <v>1591</v>
      </c>
      <c r="G1290" s="2" t="s">
        <v>1550</v>
      </c>
      <c r="H1290" s="3" t="s">
        <v>1551</v>
      </c>
      <c r="I1290" s="2">
        <v>500</v>
      </c>
      <c r="J1290" s="2">
        <v>500</v>
      </c>
      <c r="K1290" s="3" t="s">
        <v>1581</v>
      </c>
      <c r="L1290" s="3" t="s">
        <v>1581</v>
      </c>
      <c r="M1290" s="2">
        <v>7160</v>
      </c>
      <c r="N1290" s="3" t="s">
        <v>1550</v>
      </c>
      <c r="O1290" s="4" t="s">
        <v>1550</v>
      </c>
      <c r="P1290" s="3" t="s">
        <v>1550</v>
      </c>
      <c r="Q1290" s="4">
        <v>37060</v>
      </c>
      <c r="R1290" s="3" t="s">
        <v>1551</v>
      </c>
    </row>
    <row r="1291" spans="1:18" ht="12" customHeight="1" x14ac:dyDescent="0.2">
      <c r="A1291" s="2">
        <v>1775</v>
      </c>
      <c r="B1291" s="3" t="s">
        <v>847</v>
      </c>
      <c r="C1291" s="3" t="s">
        <v>1546</v>
      </c>
      <c r="D1291" s="3" t="s">
        <v>1589</v>
      </c>
      <c r="E1291" s="3" t="s">
        <v>848</v>
      </c>
      <c r="F1291" s="3" t="s">
        <v>1591</v>
      </c>
      <c r="G1291" s="2" t="s">
        <v>1550</v>
      </c>
      <c r="H1291" s="3" t="s">
        <v>1551</v>
      </c>
      <c r="I1291" s="2">
        <v>150</v>
      </c>
      <c r="J1291" s="2">
        <v>150</v>
      </c>
      <c r="K1291" s="3" t="s">
        <v>1581</v>
      </c>
      <c r="L1291" s="3" t="s">
        <v>1581</v>
      </c>
      <c r="M1291" s="2">
        <v>7125</v>
      </c>
      <c r="N1291" s="3" t="s">
        <v>1550</v>
      </c>
      <c r="O1291" s="4" t="s">
        <v>1550</v>
      </c>
      <c r="P1291" s="3" t="s">
        <v>1550</v>
      </c>
      <c r="Q1291" s="4">
        <v>37116</v>
      </c>
      <c r="R1291" s="3" t="s">
        <v>1551</v>
      </c>
    </row>
    <row r="1292" spans="1:18" ht="12" customHeight="1" x14ac:dyDescent="0.2">
      <c r="A1292" s="2">
        <v>1775</v>
      </c>
      <c r="B1292" s="3" t="s">
        <v>847</v>
      </c>
      <c r="C1292" s="3" t="s">
        <v>1546</v>
      </c>
      <c r="D1292" s="3" t="s">
        <v>1589</v>
      </c>
      <c r="E1292" s="3" t="s">
        <v>848</v>
      </c>
      <c r="F1292" s="3" t="s">
        <v>1591</v>
      </c>
      <c r="G1292" s="2" t="s">
        <v>1550</v>
      </c>
      <c r="H1292" s="3" t="s">
        <v>1551</v>
      </c>
      <c r="I1292" s="2">
        <v>150</v>
      </c>
      <c r="J1292" s="2">
        <v>150</v>
      </c>
      <c r="K1292" s="3" t="s">
        <v>1581</v>
      </c>
      <c r="L1292" s="3" t="s">
        <v>1581</v>
      </c>
      <c r="M1292" s="2">
        <v>7125</v>
      </c>
      <c r="N1292" s="3" t="s">
        <v>1550</v>
      </c>
      <c r="O1292" s="4" t="s">
        <v>1550</v>
      </c>
      <c r="P1292" s="3" t="s">
        <v>1550</v>
      </c>
      <c r="Q1292" s="4">
        <v>37116</v>
      </c>
      <c r="R1292" s="3" t="s">
        <v>1551</v>
      </c>
    </row>
    <row r="1293" spans="1:18" ht="12" customHeight="1" x14ac:dyDescent="0.2">
      <c r="A1293" s="2">
        <v>1775</v>
      </c>
      <c r="B1293" s="3" t="s">
        <v>847</v>
      </c>
      <c r="C1293" s="3" t="s">
        <v>1546</v>
      </c>
      <c r="D1293" s="3" t="s">
        <v>1589</v>
      </c>
      <c r="E1293" s="3" t="s">
        <v>848</v>
      </c>
      <c r="F1293" s="3" t="s">
        <v>1591</v>
      </c>
      <c r="G1293" s="2" t="s">
        <v>1550</v>
      </c>
      <c r="H1293" s="3" t="s">
        <v>1551</v>
      </c>
      <c r="I1293" s="2">
        <v>200</v>
      </c>
      <c r="J1293" s="2">
        <v>200</v>
      </c>
      <c r="K1293" s="3" t="s">
        <v>1552</v>
      </c>
      <c r="L1293" s="3" t="s">
        <v>835</v>
      </c>
      <c r="M1293" s="2">
        <v>7125</v>
      </c>
      <c r="N1293" s="3" t="s">
        <v>1550</v>
      </c>
      <c r="O1293" s="4" t="s">
        <v>1550</v>
      </c>
      <c r="P1293" s="3" t="s">
        <v>1550</v>
      </c>
      <c r="Q1293" s="4">
        <v>37116</v>
      </c>
      <c r="R1293" s="3" t="s">
        <v>1551</v>
      </c>
    </row>
    <row r="1294" spans="1:18" ht="12" customHeight="1" x14ac:dyDescent="0.2">
      <c r="A1294" s="2">
        <v>1776</v>
      </c>
      <c r="B1294" s="3" t="s">
        <v>849</v>
      </c>
      <c r="C1294" s="3" t="s">
        <v>1546</v>
      </c>
      <c r="D1294" s="3" t="s">
        <v>1589</v>
      </c>
      <c r="E1294" s="3" t="s">
        <v>678</v>
      </c>
      <c r="F1294" s="3" t="s">
        <v>1666</v>
      </c>
      <c r="G1294" s="2" t="s">
        <v>1550</v>
      </c>
      <c r="H1294" s="3" t="s">
        <v>1551</v>
      </c>
      <c r="I1294" s="2">
        <v>350</v>
      </c>
      <c r="J1294" s="2">
        <v>350</v>
      </c>
      <c r="K1294" s="3" t="s">
        <v>1581</v>
      </c>
      <c r="L1294" s="3" t="s">
        <v>835</v>
      </c>
      <c r="M1294" s="2">
        <v>7000</v>
      </c>
      <c r="N1294" s="3" t="s">
        <v>1550</v>
      </c>
      <c r="O1294" s="4" t="s">
        <v>1550</v>
      </c>
      <c r="P1294" s="3" t="s">
        <v>1550</v>
      </c>
      <c r="Q1294" s="4">
        <v>37135</v>
      </c>
      <c r="R1294" s="3" t="s">
        <v>1551</v>
      </c>
    </row>
    <row r="1295" spans="1:18" ht="12" customHeight="1" x14ac:dyDescent="0.2">
      <c r="A1295" s="2">
        <v>1777</v>
      </c>
      <c r="B1295" s="3" t="s">
        <v>850</v>
      </c>
      <c r="C1295" s="3" t="s">
        <v>1546</v>
      </c>
      <c r="D1295" s="3" t="s">
        <v>1555</v>
      </c>
      <c r="E1295" s="3" t="s">
        <v>850</v>
      </c>
      <c r="F1295" s="3" t="s">
        <v>1557</v>
      </c>
      <c r="G1295" s="2" t="s">
        <v>1550</v>
      </c>
      <c r="H1295" s="3" t="s">
        <v>1551</v>
      </c>
      <c r="I1295" s="2">
        <v>160</v>
      </c>
      <c r="J1295" s="2">
        <v>160</v>
      </c>
      <c r="K1295" s="3" t="s">
        <v>1581</v>
      </c>
      <c r="L1295" s="3" t="s">
        <v>835</v>
      </c>
      <c r="M1295" s="2">
        <v>9169</v>
      </c>
      <c r="N1295" s="3" t="s">
        <v>1550</v>
      </c>
      <c r="O1295" s="4" t="s">
        <v>1550</v>
      </c>
      <c r="P1295" s="3" t="s">
        <v>1550</v>
      </c>
      <c r="Q1295" s="4">
        <v>37137</v>
      </c>
      <c r="R1295" s="3" t="s">
        <v>1551</v>
      </c>
    </row>
    <row r="1296" spans="1:18" ht="12" customHeight="1" x14ac:dyDescent="0.2">
      <c r="A1296" s="2">
        <v>1778</v>
      </c>
      <c r="B1296" s="3" t="s">
        <v>493</v>
      </c>
      <c r="C1296" s="3" t="s">
        <v>1546</v>
      </c>
      <c r="D1296" s="3" t="s">
        <v>1566</v>
      </c>
      <c r="E1296" s="3" t="s">
        <v>391</v>
      </c>
      <c r="F1296" s="3" t="s">
        <v>1567</v>
      </c>
      <c r="G1296" s="2" t="s">
        <v>1550</v>
      </c>
      <c r="H1296" s="3" t="s">
        <v>1551</v>
      </c>
      <c r="I1296" s="2">
        <v>240</v>
      </c>
      <c r="J1296" s="2">
        <v>240</v>
      </c>
      <c r="K1296" s="3" t="s">
        <v>1581</v>
      </c>
      <c r="L1296" s="3" t="s">
        <v>835</v>
      </c>
      <c r="M1296" s="2">
        <v>9086</v>
      </c>
      <c r="N1296" s="3" t="s">
        <v>1550</v>
      </c>
      <c r="O1296" s="4" t="s">
        <v>1550</v>
      </c>
      <c r="P1296" s="3" t="s">
        <v>1550</v>
      </c>
      <c r="Q1296" s="4">
        <v>37120</v>
      </c>
      <c r="R1296" s="3" t="s">
        <v>1551</v>
      </c>
    </row>
    <row r="1297" spans="1:18" ht="38.25" hidden="1" x14ac:dyDescent="0.2">
      <c r="A1297" s="2">
        <v>613</v>
      </c>
      <c r="B1297" s="3" t="s">
        <v>138</v>
      </c>
      <c r="C1297" s="3" t="s">
        <v>1546</v>
      </c>
      <c r="D1297" s="3" t="s">
        <v>1559</v>
      </c>
      <c r="E1297" s="3" t="s">
        <v>137</v>
      </c>
      <c r="F1297" s="3" t="s">
        <v>1549</v>
      </c>
      <c r="G1297" s="2" t="s">
        <v>1550</v>
      </c>
      <c r="H1297" s="3" t="s">
        <v>1551</v>
      </c>
      <c r="I1297" s="2">
        <v>237</v>
      </c>
      <c r="J1297" s="2">
        <v>237</v>
      </c>
      <c r="K1297" s="3" t="s">
        <v>1581</v>
      </c>
      <c r="L1297" s="3" t="s">
        <v>835</v>
      </c>
      <c r="M1297" s="2">
        <v>0</v>
      </c>
      <c r="N1297" s="3" t="s">
        <v>1550</v>
      </c>
      <c r="O1297" s="4" t="s">
        <v>1550</v>
      </c>
      <c r="P1297" s="3" t="s">
        <v>1550</v>
      </c>
      <c r="Q1297" s="4">
        <v>34700</v>
      </c>
      <c r="R1297" s="3" t="s">
        <v>1551</v>
      </c>
    </row>
    <row r="1298" spans="1:18" ht="12" customHeight="1" x14ac:dyDescent="0.2">
      <c r="A1298" s="2">
        <v>1779</v>
      </c>
      <c r="B1298" s="3" t="s">
        <v>851</v>
      </c>
      <c r="C1298" s="3" t="s">
        <v>1546</v>
      </c>
      <c r="D1298" s="3" t="s">
        <v>1645</v>
      </c>
      <c r="E1298" s="3" t="s">
        <v>1650</v>
      </c>
      <c r="F1298" s="3" t="s">
        <v>1549</v>
      </c>
      <c r="G1298" s="2" t="s">
        <v>1550</v>
      </c>
      <c r="H1298" s="3" t="s">
        <v>1551</v>
      </c>
      <c r="I1298" s="2">
        <v>320</v>
      </c>
      <c r="J1298" s="2">
        <v>320</v>
      </c>
      <c r="K1298" s="3" t="s">
        <v>1581</v>
      </c>
      <c r="L1298" s="3" t="s">
        <v>835</v>
      </c>
      <c r="M1298" s="2">
        <v>10545</v>
      </c>
      <c r="N1298" s="3" t="s">
        <v>1550</v>
      </c>
      <c r="O1298" s="4" t="s">
        <v>1550</v>
      </c>
      <c r="P1298" s="3" t="s">
        <v>1550</v>
      </c>
      <c r="Q1298" s="4">
        <v>37069</v>
      </c>
      <c r="R1298" s="3" t="s">
        <v>1551</v>
      </c>
    </row>
    <row r="1299" spans="1:18" ht="38.25" hidden="1" x14ac:dyDescent="0.2">
      <c r="A1299" s="2">
        <v>1780</v>
      </c>
      <c r="B1299" s="3" t="s">
        <v>852</v>
      </c>
      <c r="C1299" s="3" t="s">
        <v>1546</v>
      </c>
      <c r="D1299" s="3" t="s">
        <v>1559</v>
      </c>
      <c r="E1299" s="3" t="s">
        <v>853</v>
      </c>
      <c r="F1299" s="3" t="s">
        <v>1549</v>
      </c>
      <c r="G1299" s="2" t="s">
        <v>1550</v>
      </c>
      <c r="H1299" s="3" t="s">
        <v>1551</v>
      </c>
      <c r="I1299" s="2">
        <v>135</v>
      </c>
      <c r="J1299" s="2">
        <v>135</v>
      </c>
      <c r="K1299" s="3" t="s">
        <v>1581</v>
      </c>
      <c r="L1299" s="3" t="s">
        <v>835</v>
      </c>
      <c r="M1299" s="2">
        <v>9086</v>
      </c>
      <c r="N1299" s="3" t="s">
        <v>1550</v>
      </c>
      <c r="O1299" s="4" t="s">
        <v>1550</v>
      </c>
      <c r="P1299" s="3" t="s">
        <v>1550</v>
      </c>
      <c r="Q1299" s="4">
        <v>36800</v>
      </c>
      <c r="R1299" s="3" t="s">
        <v>1551</v>
      </c>
    </row>
    <row r="1300" spans="1:18" ht="25.5" hidden="1" x14ac:dyDescent="0.2">
      <c r="A1300" s="2">
        <v>1781</v>
      </c>
      <c r="B1300" s="3" t="s">
        <v>854</v>
      </c>
      <c r="C1300" s="3" t="s">
        <v>1546</v>
      </c>
      <c r="D1300" s="3" t="s">
        <v>1547</v>
      </c>
      <c r="E1300" s="3" t="s">
        <v>104</v>
      </c>
      <c r="F1300" s="3" t="s">
        <v>1549</v>
      </c>
      <c r="G1300" s="2" t="s">
        <v>1550</v>
      </c>
      <c r="H1300" s="3" t="s">
        <v>1551</v>
      </c>
      <c r="I1300" s="2">
        <v>135</v>
      </c>
      <c r="J1300" s="2">
        <v>135</v>
      </c>
      <c r="K1300" s="3" t="s">
        <v>1581</v>
      </c>
      <c r="L1300" s="3" t="s">
        <v>835</v>
      </c>
      <c r="M1300" s="2">
        <v>0</v>
      </c>
      <c r="N1300" s="3" t="s">
        <v>1550</v>
      </c>
      <c r="O1300" s="4" t="s">
        <v>1550</v>
      </c>
      <c r="P1300" s="3" t="s">
        <v>1550</v>
      </c>
      <c r="Q1300" s="4">
        <v>34700</v>
      </c>
      <c r="R1300" s="3" t="s">
        <v>1551</v>
      </c>
    </row>
    <row r="1301" spans="1:18" ht="12" customHeight="1" x14ac:dyDescent="0.2">
      <c r="A1301" s="2">
        <v>530</v>
      </c>
      <c r="B1301" s="3" t="s">
        <v>75</v>
      </c>
      <c r="C1301" s="3" t="s">
        <v>1546</v>
      </c>
      <c r="D1301" s="3" t="s">
        <v>1555</v>
      </c>
      <c r="E1301" s="3" t="s">
        <v>76</v>
      </c>
      <c r="F1301" s="3" t="s">
        <v>1557</v>
      </c>
      <c r="G1301" s="2" t="s">
        <v>1550</v>
      </c>
      <c r="H1301" s="3" t="s">
        <v>1551</v>
      </c>
      <c r="I1301" s="2">
        <v>100</v>
      </c>
      <c r="J1301" s="2">
        <v>100</v>
      </c>
      <c r="K1301" s="3" t="s">
        <v>1581</v>
      </c>
      <c r="L1301" s="3" t="s">
        <v>1581</v>
      </c>
      <c r="M1301" s="2">
        <v>0</v>
      </c>
      <c r="N1301" s="3" t="s">
        <v>1550</v>
      </c>
      <c r="O1301" s="4" t="s">
        <v>1550</v>
      </c>
      <c r="P1301" s="3" t="s">
        <v>1550</v>
      </c>
      <c r="Q1301" s="4">
        <v>37118</v>
      </c>
      <c r="R1301" s="3" t="s">
        <v>1551</v>
      </c>
    </row>
    <row r="1302" spans="1:18" ht="12" customHeight="1" x14ac:dyDescent="0.2">
      <c r="A1302" s="2">
        <v>508</v>
      </c>
      <c r="B1302" s="3" t="s">
        <v>56</v>
      </c>
      <c r="C1302" s="3" t="s">
        <v>1546</v>
      </c>
      <c r="D1302" s="3" t="s">
        <v>1566</v>
      </c>
      <c r="E1302" s="3" t="s">
        <v>57</v>
      </c>
      <c r="F1302" s="3" t="s">
        <v>1567</v>
      </c>
      <c r="G1302" s="2" t="s">
        <v>1550</v>
      </c>
      <c r="H1302" s="3" t="s">
        <v>1551</v>
      </c>
      <c r="I1302" s="2">
        <v>245</v>
      </c>
      <c r="J1302" s="2">
        <v>245</v>
      </c>
      <c r="K1302" s="3" t="s">
        <v>1581</v>
      </c>
      <c r="L1302" s="3" t="s">
        <v>1581</v>
      </c>
      <c r="M1302" s="2">
        <v>8240</v>
      </c>
      <c r="N1302" s="3" t="s">
        <v>1550</v>
      </c>
      <c r="O1302" s="4" t="s">
        <v>1550</v>
      </c>
      <c r="P1302" s="3" t="s">
        <v>1550</v>
      </c>
      <c r="Q1302" s="4">
        <v>37055</v>
      </c>
      <c r="R1302" s="3" t="s">
        <v>1551</v>
      </c>
    </row>
    <row r="1303" spans="1:18" ht="12" customHeight="1" x14ac:dyDescent="0.2">
      <c r="A1303" s="2">
        <v>1739</v>
      </c>
      <c r="B1303" s="3" t="s">
        <v>855</v>
      </c>
      <c r="C1303" s="3" t="s">
        <v>1546</v>
      </c>
      <c r="D1303" s="3" t="s">
        <v>1555</v>
      </c>
      <c r="E1303" s="3" t="s">
        <v>856</v>
      </c>
      <c r="F1303" s="3" t="s">
        <v>1603</v>
      </c>
      <c r="G1303" s="2" t="s">
        <v>1550</v>
      </c>
      <c r="H1303" s="3" t="s">
        <v>1551</v>
      </c>
      <c r="I1303" s="2">
        <v>484</v>
      </c>
      <c r="J1303" s="2">
        <v>484</v>
      </c>
      <c r="K1303" s="3" t="s">
        <v>1581</v>
      </c>
      <c r="L1303" s="3" t="s">
        <v>835</v>
      </c>
      <c r="M1303" s="2">
        <v>0</v>
      </c>
      <c r="N1303" s="3" t="s">
        <v>1550</v>
      </c>
      <c r="O1303" s="4" t="s">
        <v>1550</v>
      </c>
      <c r="P1303" s="3" t="s">
        <v>1550</v>
      </c>
      <c r="Q1303" s="4">
        <v>37101</v>
      </c>
      <c r="R1303" s="3" t="s">
        <v>1551</v>
      </c>
    </row>
    <row r="1304" spans="1:18" ht="12" customHeight="1" x14ac:dyDescent="0.2">
      <c r="A1304" s="2">
        <v>1754</v>
      </c>
      <c r="B1304" s="3" t="s">
        <v>857</v>
      </c>
      <c r="C1304" s="3" t="s">
        <v>1546</v>
      </c>
      <c r="D1304" s="3" t="s">
        <v>1589</v>
      </c>
      <c r="E1304" s="3" t="s">
        <v>858</v>
      </c>
      <c r="F1304" s="3" t="s">
        <v>1591</v>
      </c>
      <c r="G1304" s="2" t="s">
        <v>1550</v>
      </c>
      <c r="H1304" s="3" t="s">
        <v>1551</v>
      </c>
      <c r="I1304" s="2">
        <v>170</v>
      </c>
      <c r="J1304" s="2">
        <v>170</v>
      </c>
      <c r="K1304" s="3" t="s">
        <v>1581</v>
      </c>
      <c r="L1304" s="3" t="s">
        <v>835</v>
      </c>
      <c r="M1304" s="2">
        <v>6930</v>
      </c>
      <c r="N1304" s="3" t="s">
        <v>1550</v>
      </c>
      <c r="O1304" s="4" t="s">
        <v>1550</v>
      </c>
      <c r="P1304" s="3" t="s">
        <v>1550</v>
      </c>
      <c r="Q1304" s="4">
        <v>37049</v>
      </c>
      <c r="R1304" s="3" t="s">
        <v>1551</v>
      </c>
    </row>
    <row r="1305" spans="1:18" ht="12" customHeight="1" x14ac:dyDescent="0.2">
      <c r="A1305" s="2">
        <v>1754</v>
      </c>
      <c r="B1305" s="3" t="s">
        <v>857</v>
      </c>
      <c r="C1305" s="3" t="s">
        <v>1546</v>
      </c>
      <c r="D1305" s="3" t="s">
        <v>1589</v>
      </c>
      <c r="E1305" s="3" t="s">
        <v>858</v>
      </c>
      <c r="F1305" s="3" t="s">
        <v>1591</v>
      </c>
      <c r="G1305" s="2" t="s">
        <v>1550</v>
      </c>
      <c r="H1305" s="3" t="s">
        <v>1551</v>
      </c>
      <c r="I1305" s="2">
        <v>170</v>
      </c>
      <c r="J1305" s="2">
        <v>170</v>
      </c>
      <c r="K1305" s="3" t="s">
        <v>1581</v>
      </c>
      <c r="L1305" s="3" t="s">
        <v>835</v>
      </c>
      <c r="M1305" s="2">
        <v>6930</v>
      </c>
      <c r="N1305" s="3" t="s">
        <v>1550</v>
      </c>
      <c r="O1305" s="4" t="s">
        <v>1550</v>
      </c>
      <c r="P1305" s="3" t="s">
        <v>1550</v>
      </c>
      <c r="Q1305" s="4">
        <v>37049</v>
      </c>
      <c r="R1305" s="3" t="s">
        <v>1551</v>
      </c>
    </row>
    <row r="1306" spans="1:18" ht="12" customHeight="1" x14ac:dyDescent="0.2">
      <c r="A1306" s="2">
        <v>1754</v>
      </c>
      <c r="B1306" s="3" t="s">
        <v>857</v>
      </c>
      <c r="C1306" s="3" t="s">
        <v>1546</v>
      </c>
      <c r="D1306" s="3" t="s">
        <v>1589</v>
      </c>
      <c r="E1306" s="3" t="s">
        <v>858</v>
      </c>
      <c r="F1306" s="3" t="s">
        <v>1591</v>
      </c>
      <c r="G1306" s="2" t="s">
        <v>1550</v>
      </c>
      <c r="H1306" s="3" t="s">
        <v>1551</v>
      </c>
      <c r="I1306" s="2">
        <v>160</v>
      </c>
      <c r="J1306" s="2">
        <v>160</v>
      </c>
      <c r="K1306" s="3" t="s">
        <v>1552</v>
      </c>
      <c r="L1306" s="3" t="s">
        <v>835</v>
      </c>
      <c r="M1306" s="2">
        <v>6930</v>
      </c>
      <c r="N1306" s="3" t="s">
        <v>1550</v>
      </c>
      <c r="O1306" s="4" t="s">
        <v>1550</v>
      </c>
      <c r="P1306" s="3" t="s">
        <v>1550</v>
      </c>
      <c r="Q1306" s="4">
        <v>37049</v>
      </c>
      <c r="R1306" s="3" t="s">
        <v>1551</v>
      </c>
    </row>
    <row r="1307" spans="1:18" ht="12" customHeight="1" x14ac:dyDescent="0.2">
      <c r="A1307" s="2">
        <v>1036</v>
      </c>
      <c r="B1307" s="3" t="s">
        <v>399</v>
      </c>
      <c r="C1307" s="3" t="s">
        <v>1546</v>
      </c>
      <c r="D1307" s="3" t="s">
        <v>1589</v>
      </c>
      <c r="E1307" s="3" t="s">
        <v>1548</v>
      </c>
      <c r="F1307" s="3" t="s">
        <v>1591</v>
      </c>
      <c r="G1307" s="2" t="s">
        <v>1550</v>
      </c>
      <c r="H1307" s="3" t="s">
        <v>1551</v>
      </c>
      <c r="I1307" s="2">
        <v>21</v>
      </c>
      <c r="J1307" s="2">
        <v>21</v>
      </c>
      <c r="K1307" s="3" t="s">
        <v>1581</v>
      </c>
      <c r="L1307" s="3" t="s">
        <v>835</v>
      </c>
      <c r="M1307" s="2">
        <v>15000</v>
      </c>
      <c r="N1307" s="3" t="s">
        <v>1550</v>
      </c>
      <c r="O1307" s="4" t="s">
        <v>1550</v>
      </c>
      <c r="P1307" s="3" t="s">
        <v>1550</v>
      </c>
      <c r="Q1307" s="4">
        <v>37043</v>
      </c>
      <c r="R1307" s="3" t="s">
        <v>1551</v>
      </c>
    </row>
    <row r="1308" spans="1:18" ht="12" customHeight="1" x14ac:dyDescent="0.2">
      <c r="A1308" s="2">
        <v>1784</v>
      </c>
      <c r="B1308" s="3" t="s">
        <v>859</v>
      </c>
      <c r="C1308" s="3" t="s">
        <v>1546</v>
      </c>
      <c r="D1308" s="3" t="s">
        <v>1589</v>
      </c>
      <c r="E1308" s="3" t="s">
        <v>187</v>
      </c>
      <c r="F1308" s="3" t="s">
        <v>1591</v>
      </c>
      <c r="G1308" s="2" t="s">
        <v>1550</v>
      </c>
      <c r="H1308" s="3" t="s">
        <v>1551</v>
      </c>
      <c r="I1308" s="2">
        <v>75</v>
      </c>
      <c r="J1308" s="2">
        <v>75</v>
      </c>
      <c r="K1308" s="3" t="s">
        <v>1581</v>
      </c>
      <c r="L1308" s="3" t="s">
        <v>835</v>
      </c>
      <c r="M1308" s="2">
        <v>15000</v>
      </c>
      <c r="N1308" s="3" t="s">
        <v>1550</v>
      </c>
      <c r="O1308" s="4" t="s">
        <v>1550</v>
      </c>
      <c r="P1308" s="3" t="s">
        <v>1550</v>
      </c>
      <c r="Q1308" s="4">
        <v>37043</v>
      </c>
      <c r="R1308" s="3" t="s">
        <v>1551</v>
      </c>
    </row>
    <row r="1309" spans="1:18" ht="12" customHeight="1" x14ac:dyDescent="0.2">
      <c r="A1309" s="2">
        <v>1785</v>
      </c>
      <c r="B1309" s="3" t="s">
        <v>860</v>
      </c>
      <c r="C1309" s="3" t="s">
        <v>1546</v>
      </c>
      <c r="D1309" s="3" t="s">
        <v>1559</v>
      </c>
      <c r="E1309" s="3" t="s">
        <v>435</v>
      </c>
      <c r="F1309" s="3" t="s">
        <v>1549</v>
      </c>
      <c r="G1309" s="2" t="s">
        <v>1550</v>
      </c>
      <c r="H1309" s="3" t="s">
        <v>1551</v>
      </c>
      <c r="I1309" s="2">
        <v>45</v>
      </c>
      <c r="J1309" s="2">
        <v>45</v>
      </c>
      <c r="K1309" s="3" t="s">
        <v>1581</v>
      </c>
      <c r="L1309" s="3" t="s">
        <v>1582</v>
      </c>
      <c r="M1309" s="2">
        <v>9664</v>
      </c>
      <c r="N1309" s="3" t="s">
        <v>1550</v>
      </c>
      <c r="O1309" s="4" t="s">
        <v>1550</v>
      </c>
      <c r="P1309" s="3" t="s">
        <v>1550</v>
      </c>
      <c r="Q1309" s="4">
        <v>37164</v>
      </c>
      <c r="R1309" s="3" t="s">
        <v>1551</v>
      </c>
    </row>
    <row r="1310" spans="1:18" ht="12" customHeight="1" x14ac:dyDescent="0.2">
      <c r="A1310" s="2">
        <v>1785</v>
      </c>
      <c r="B1310" s="3" t="s">
        <v>860</v>
      </c>
      <c r="C1310" s="3" t="s">
        <v>1546</v>
      </c>
      <c r="D1310" s="3" t="s">
        <v>1559</v>
      </c>
      <c r="E1310" s="3" t="s">
        <v>435</v>
      </c>
      <c r="F1310" s="3" t="s">
        <v>1549</v>
      </c>
      <c r="G1310" s="2" t="s">
        <v>1550</v>
      </c>
      <c r="H1310" s="3" t="s">
        <v>1551</v>
      </c>
      <c r="I1310" s="2">
        <v>45</v>
      </c>
      <c r="J1310" s="2">
        <v>45</v>
      </c>
      <c r="K1310" s="3" t="s">
        <v>1581</v>
      </c>
      <c r="L1310" s="3" t="s">
        <v>1582</v>
      </c>
      <c r="M1310" s="2">
        <v>9664</v>
      </c>
      <c r="N1310" s="3" t="s">
        <v>1550</v>
      </c>
      <c r="O1310" s="4" t="s">
        <v>1550</v>
      </c>
      <c r="P1310" s="3" t="s">
        <v>1550</v>
      </c>
      <c r="Q1310" s="4">
        <v>37164</v>
      </c>
      <c r="R1310" s="3" t="s">
        <v>1551</v>
      </c>
    </row>
    <row r="1311" spans="1:18" ht="12" customHeight="1" x14ac:dyDescent="0.2">
      <c r="A1311" s="2">
        <v>1785</v>
      </c>
      <c r="B1311" s="3" t="s">
        <v>860</v>
      </c>
      <c r="C1311" s="3" t="s">
        <v>1546</v>
      </c>
      <c r="D1311" s="3" t="s">
        <v>1559</v>
      </c>
      <c r="E1311" s="3" t="s">
        <v>435</v>
      </c>
      <c r="F1311" s="3" t="s">
        <v>1549</v>
      </c>
      <c r="G1311" s="2" t="s">
        <v>1550</v>
      </c>
      <c r="H1311" s="3" t="s">
        <v>1551</v>
      </c>
      <c r="I1311" s="2">
        <v>45</v>
      </c>
      <c r="J1311" s="2">
        <v>45</v>
      </c>
      <c r="K1311" s="3" t="s">
        <v>1581</v>
      </c>
      <c r="L1311" s="3" t="s">
        <v>1582</v>
      </c>
      <c r="M1311" s="2">
        <v>9664</v>
      </c>
      <c r="N1311" s="3" t="s">
        <v>1550</v>
      </c>
      <c r="O1311" s="4" t="s">
        <v>1550</v>
      </c>
      <c r="P1311" s="3" t="s">
        <v>1550</v>
      </c>
      <c r="Q1311" s="4">
        <v>37164</v>
      </c>
      <c r="R1311" s="3" t="s">
        <v>1551</v>
      </c>
    </row>
    <row r="1312" spans="1:18" ht="12" customHeight="1" x14ac:dyDescent="0.2">
      <c r="A1312" s="2">
        <v>1785</v>
      </c>
      <c r="B1312" s="3" t="s">
        <v>860</v>
      </c>
      <c r="C1312" s="3" t="s">
        <v>1546</v>
      </c>
      <c r="D1312" s="3" t="s">
        <v>1559</v>
      </c>
      <c r="E1312" s="3" t="s">
        <v>435</v>
      </c>
      <c r="F1312" s="3" t="s">
        <v>1549</v>
      </c>
      <c r="G1312" s="2" t="s">
        <v>1550</v>
      </c>
      <c r="H1312" s="3" t="s">
        <v>1551</v>
      </c>
      <c r="I1312" s="2">
        <v>45</v>
      </c>
      <c r="J1312" s="2">
        <v>45</v>
      </c>
      <c r="K1312" s="3" t="s">
        <v>1581</v>
      </c>
      <c r="L1312" s="3" t="s">
        <v>1582</v>
      </c>
      <c r="M1312" s="2">
        <v>9664</v>
      </c>
      <c r="N1312" s="3" t="s">
        <v>1550</v>
      </c>
      <c r="O1312" s="4" t="s">
        <v>1550</v>
      </c>
      <c r="P1312" s="3" t="s">
        <v>1550</v>
      </c>
      <c r="Q1312" s="4">
        <v>37164</v>
      </c>
      <c r="R1312" s="3" t="s">
        <v>1551</v>
      </c>
    </row>
    <row r="1313" spans="1:18" ht="12" customHeight="1" x14ac:dyDescent="0.2">
      <c r="A1313" s="2">
        <v>1786</v>
      </c>
      <c r="B1313" s="3" t="s">
        <v>861</v>
      </c>
      <c r="C1313" s="3" t="s">
        <v>1546</v>
      </c>
      <c r="D1313" s="3" t="s">
        <v>1559</v>
      </c>
      <c r="E1313" s="3" t="s">
        <v>1564</v>
      </c>
      <c r="F1313" s="3" t="s">
        <v>1549</v>
      </c>
      <c r="G1313" s="2" t="s">
        <v>1550</v>
      </c>
      <c r="H1313" s="3" t="s">
        <v>1551</v>
      </c>
      <c r="I1313" s="2">
        <v>45</v>
      </c>
      <c r="J1313" s="2">
        <v>45</v>
      </c>
      <c r="K1313" s="3" t="s">
        <v>1581</v>
      </c>
      <c r="L1313" s="3" t="s">
        <v>835</v>
      </c>
      <c r="M1313" s="2">
        <v>9664</v>
      </c>
      <c r="N1313" s="3" t="s">
        <v>1550</v>
      </c>
      <c r="O1313" s="4" t="s">
        <v>1550</v>
      </c>
      <c r="P1313" s="3" t="s">
        <v>1550</v>
      </c>
      <c r="Q1313" s="4">
        <v>37088</v>
      </c>
      <c r="R1313" s="3" t="s">
        <v>1551</v>
      </c>
    </row>
    <row r="1314" spans="1:18" ht="12" customHeight="1" x14ac:dyDescent="0.2">
      <c r="A1314" s="2">
        <v>1786</v>
      </c>
      <c r="B1314" s="3" t="s">
        <v>861</v>
      </c>
      <c r="C1314" s="3" t="s">
        <v>1546</v>
      </c>
      <c r="D1314" s="3" t="s">
        <v>1559</v>
      </c>
      <c r="E1314" s="3" t="s">
        <v>1564</v>
      </c>
      <c r="F1314" s="3" t="s">
        <v>1549</v>
      </c>
      <c r="G1314" s="2" t="s">
        <v>1550</v>
      </c>
      <c r="H1314" s="3" t="s">
        <v>1551</v>
      </c>
      <c r="I1314" s="2">
        <v>45</v>
      </c>
      <c r="J1314" s="2">
        <v>45</v>
      </c>
      <c r="K1314" s="3" t="s">
        <v>1581</v>
      </c>
      <c r="L1314" s="3" t="s">
        <v>835</v>
      </c>
      <c r="M1314" s="2">
        <v>9664</v>
      </c>
      <c r="N1314" s="3" t="s">
        <v>1550</v>
      </c>
      <c r="O1314" s="4" t="s">
        <v>1550</v>
      </c>
      <c r="P1314" s="3" t="s">
        <v>1550</v>
      </c>
      <c r="Q1314" s="4">
        <v>37088</v>
      </c>
      <c r="R1314" s="3" t="s">
        <v>1551</v>
      </c>
    </row>
    <row r="1315" spans="1:18" ht="12" customHeight="1" x14ac:dyDescent="0.2">
      <c r="A1315" s="2">
        <v>1787</v>
      </c>
      <c r="B1315" s="3" t="s">
        <v>862</v>
      </c>
      <c r="C1315" s="3" t="s">
        <v>1546</v>
      </c>
      <c r="D1315" s="3" t="s">
        <v>1555</v>
      </c>
      <c r="E1315" s="3" t="s">
        <v>863</v>
      </c>
      <c r="F1315" s="3" t="s">
        <v>1629</v>
      </c>
      <c r="G1315" s="2" t="s">
        <v>1550</v>
      </c>
      <c r="H1315" s="3" t="s">
        <v>1551</v>
      </c>
      <c r="I1315" s="2">
        <v>154</v>
      </c>
      <c r="J1315" s="2">
        <v>154</v>
      </c>
      <c r="K1315" s="3" t="s">
        <v>1581</v>
      </c>
      <c r="L1315" s="3" t="s">
        <v>835</v>
      </c>
      <c r="M1315" s="2">
        <v>0</v>
      </c>
      <c r="N1315" s="3" t="s">
        <v>1550</v>
      </c>
      <c r="O1315" s="4">
        <v>37560</v>
      </c>
      <c r="P1315" s="3" t="s">
        <v>1550</v>
      </c>
      <c r="Q1315" s="4">
        <v>37134</v>
      </c>
      <c r="R1315" s="3" t="s">
        <v>1551</v>
      </c>
    </row>
    <row r="1316" spans="1:18" ht="25.5" hidden="1" x14ac:dyDescent="0.2">
      <c r="A1316" s="2">
        <v>1788</v>
      </c>
      <c r="B1316" s="3" t="s">
        <v>864</v>
      </c>
      <c r="C1316" s="3" t="s">
        <v>1546</v>
      </c>
      <c r="D1316" s="3" t="s">
        <v>1559</v>
      </c>
      <c r="E1316" s="3" t="s">
        <v>1748</v>
      </c>
      <c r="F1316" s="3" t="s">
        <v>1549</v>
      </c>
      <c r="G1316" s="2" t="s">
        <v>1550</v>
      </c>
      <c r="H1316" s="3" t="s">
        <v>1551</v>
      </c>
      <c r="I1316" s="2">
        <v>21</v>
      </c>
      <c r="J1316" s="2">
        <v>21</v>
      </c>
      <c r="K1316" s="3" t="s">
        <v>1581</v>
      </c>
      <c r="L1316" s="3" t="s">
        <v>835</v>
      </c>
      <c r="M1316" s="2">
        <v>0</v>
      </c>
      <c r="N1316" s="3" t="s">
        <v>1550</v>
      </c>
      <c r="O1316" s="4" t="s">
        <v>1550</v>
      </c>
      <c r="P1316" s="3" t="s">
        <v>1550</v>
      </c>
      <c r="Q1316" s="4" t="s">
        <v>1550</v>
      </c>
      <c r="R1316" s="3" t="s">
        <v>1551</v>
      </c>
    </row>
    <row r="1317" spans="1:18" ht="25.5" hidden="1" x14ac:dyDescent="0.2">
      <c r="A1317" s="2">
        <v>1788</v>
      </c>
      <c r="B1317" s="3" t="s">
        <v>864</v>
      </c>
      <c r="C1317" s="3" t="s">
        <v>1546</v>
      </c>
      <c r="D1317" s="3" t="s">
        <v>1559</v>
      </c>
      <c r="E1317" s="3" t="s">
        <v>1748</v>
      </c>
      <c r="F1317" s="3" t="s">
        <v>1549</v>
      </c>
      <c r="G1317" s="2" t="s">
        <v>1550</v>
      </c>
      <c r="H1317" s="3" t="s">
        <v>1551</v>
      </c>
      <c r="I1317" s="2">
        <v>21</v>
      </c>
      <c r="J1317" s="2">
        <v>21</v>
      </c>
      <c r="K1317" s="3" t="s">
        <v>1581</v>
      </c>
      <c r="L1317" s="3" t="s">
        <v>835</v>
      </c>
      <c r="M1317" s="2">
        <v>0</v>
      </c>
      <c r="N1317" s="3" t="s">
        <v>1550</v>
      </c>
      <c r="O1317" s="4" t="s">
        <v>1550</v>
      </c>
      <c r="P1317" s="3" t="s">
        <v>1550</v>
      </c>
      <c r="Q1317" s="4" t="s">
        <v>1550</v>
      </c>
      <c r="R1317" s="3" t="s">
        <v>1551</v>
      </c>
    </row>
    <row r="1318" spans="1:18" ht="25.5" hidden="1" x14ac:dyDescent="0.2">
      <c r="A1318" s="2">
        <v>1789</v>
      </c>
      <c r="B1318" s="3" t="s">
        <v>865</v>
      </c>
      <c r="C1318" s="3" t="s">
        <v>1546</v>
      </c>
      <c r="D1318" s="3" t="s">
        <v>1555</v>
      </c>
      <c r="E1318" s="3" t="s">
        <v>866</v>
      </c>
      <c r="F1318" s="3" t="s">
        <v>1585</v>
      </c>
      <c r="G1318" s="2" t="s">
        <v>1550</v>
      </c>
      <c r="H1318" s="3" t="s">
        <v>1551</v>
      </c>
      <c r="I1318" s="2">
        <v>300</v>
      </c>
      <c r="J1318" s="2">
        <v>300</v>
      </c>
      <c r="K1318" s="3" t="s">
        <v>1581</v>
      </c>
      <c r="L1318" s="3" t="s">
        <v>835</v>
      </c>
      <c r="M1318" s="2">
        <v>0</v>
      </c>
      <c r="N1318" s="3" t="s">
        <v>1550</v>
      </c>
      <c r="O1318" s="4" t="s">
        <v>1550</v>
      </c>
      <c r="P1318" s="3" t="s">
        <v>1550</v>
      </c>
      <c r="Q1318" s="4">
        <v>36892</v>
      </c>
      <c r="R1318" s="3" t="s">
        <v>1551</v>
      </c>
    </row>
    <row r="1319" spans="1:18" ht="12" customHeight="1" x14ac:dyDescent="0.2">
      <c r="A1319" s="2">
        <v>1790</v>
      </c>
      <c r="B1319" s="3" t="s">
        <v>867</v>
      </c>
      <c r="C1319" s="3" t="s">
        <v>1546</v>
      </c>
      <c r="D1319" s="3" t="s">
        <v>1559</v>
      </c>
      <c r="E1319" s="3" t="s">
        <v>160</v>
      </c>
      <c r="F1319" s="3" t="s">
        <v>1549</v>
      </c>
      <c r="G1319" s="2" t="s">
        <v>1550</v>
      </c>
      <c r="H1319" s="3" t="s">
        <v>1551</v>
      </c>
      <c r="I1319" s="2">
        <v>40</v>
      </c>
      <c r="J1319" s="2">
        <v>40</v>
      </c>
      <c r="K1319" s="3" t="s">
        <v>1581</v>
      </c>
      <c r="L1319" s="3" t="s">
        <v>835</v>
      </c>
      <c r="M1319" s="2">
        <v>0</v>
      </c>
      <c r="N1319" s="3" t="s">
        <v>1550</v>
      </c>
      <c r="O1319" s="4" t="s">
        <v>1550</v>
      </c>
      <c r="P1319" s="3" t="s">
        <v>1550</v>
      </c>
      <c r="Q1319" s="4">
        <v>37135</v>
      </c>
      <c r="R1319" s="3" t="s">
        <v>1551</v>
      </c>
    </row>
    <row r="1320" spans="1:18" ht="12" customHeight="1" x14ac:dyDescent="0.2">
      <c r="A1320" s="2">
        <v>1791</v>
      </c>
      <c r="B1320" s="3" t="s">
        <v>868</v>
      </c>
      <c r="C1320" s="3" t="s">
        <v>1546</v>
      </c>
      <c r="D1320" s="3" t="s">
        <v>1559</v>
      </c>
      <c r="E1320" s="3" t="s">
        <v>160</v>
      </c>
      <c r="F1320" s="3" t="s">
        <v>1549</v>
      </c>
      <c r="G1320" s="2" t="s">
        <v>1550</v>
      </c>
      <c r="H1320" s="3" t="s">
        <v>1551</v>
      </c>
      <c r="I1320" s="2">
        <v>40</v>
      </c>
      <c r="J1320" s="2">
        <v>40</v>
      </c>
      <c r="K1320" s="3" t="s">
        <v>1581</v>
      </c>
      <c r="L1320" s="3" t="s">
        <v>835</v>
      </c>
      <c r="M1320" s="2">
        <v>0</v>
      </c>
      <c r="N1320" s="3" t="s">
        <v>1550</v>
      </c>
      <c r="O1320" s="4" t="s">
        <v>1550</v>
      </c>
      <c r="P1320" s="3" t="s">
        <v>1550</v>
      </c>
      <c r="Q1320" s="4">
        <v>37119</v>
      </c>
      <c r="R1320" s="3" t="s">
        <v>1551</v>
      </c>
    </row>
    <row r="1321" spans="1:18" ht="12" customHeight="1" x14ac:dyDescent="0.2">
      <c r="A1321" s="2">
        <v>92</v>
      </c>
      <c r="B1321" s="3" t="s">
        <v>1674</v>
      </c>
      <c r="C1321" s="3" t="s">
        <v>1546</v>
      </c>
      <c r="D1321" s="3" t="s">
        <v>1555</v>
      </c>
      <c r="E1321" s="3" t="s">
        <v>1548</v>
      </c>
      <c r="F1321" s="3" t="s">
        <v>1603</v>
      </c>
      <c r="G1321" s="2" t="s">
        <v>1550</v>
      </c>
      <c r="H1321" s="3" t="s">
        <v>1551</v>
      </c>
      <c r="I1321" s="2">
        <v>24</v>
      </c>
      <c r="J1321" s="2">
        <v>24</v>
      </c>
      <c r="K1321" s="3" t="s">
        <v>1581</v>
      </c>
      <c r="L1321" s="3" t="s">
        <v>835</v>
      </c>
      <c r="M1321" s="2">
        <v>9700</v>
      </c>
      <c r="N1321" s="3" t="s">
        <v>1550</v>
      </c>
      <c r="O1321" s="4" t="s">
        <v>1550</v>
      </c>
      <c r="P1321" s="3" t="s">
        <v>1550</v>
      </c>
      <c r="Q1321" s="4">
        <v>37119</v>
      </c>
      <c r="R1321" s="3" t="s">
        <v>1551</v>
      </c>
    </row>
    <row r="1322" spans="1:18" ht="12" customHeight="1" x14ac:dyDescent="0.2">
      <c r="A1322" s="2">
        <v>1792</v>
      </c>
      <c r="B1322" s="3" t="s">
        <v>869</v>
      </c>
      <c r="C1322" s="3" t="s">
        <v>1546</v>
      </c>
      <c r="D1322" s="3" t="s">
        <v>1559</v>
      </c>
      <c r="E1322" s="3" t="s">
        <v>870</v>
      </c>
      <c r="F1322" s="3" t="s">
        <v>1549</v>
      </c>
      <c r="G1322" s="2" t="s">
        <v>1550</v>
      </c>
      <c r="H1322" s="3" t="s">
        <v>1551</v>
      </c>
      <c r="I1322" s="2">
        <v>50</v>
      </c>
      <c r="J1322" s="2">
        <v>50</v>
      </c>
      <c r="K1322" s="3" t="s">
        <v>1581</v>
      </c>
      <c r="L1322" s="3" t="s">
        <v>835</v>
      </c>
      <c r="M1322" s="2">
        <v>9700</v>
      </c>
      <c r="N1322" s="3" t="s">
        <v>1550</v>
      </c>
      <c r="O1322" s="4" t="s">
        <v>1550</v>
      </c>
      <c r="P1322" s="3" t="s">
        <v>1550</v>
      </c>
      <c r="Q1322" s="4">
        <v>37164</v>
      </c>
      <c r="R1322" s="3" t="s">
        <v>1551</v>
      </c>
    </row>
    <row r="1323" spans="1:18" ht="12" customHeight="1" x14ac:dyDescent="0.2">
      <c r="A1323" s="2">
        <v>250</v>
      </c>
      <c r="B1323" s="3" t="s">
        <v>1775</v>
      </c>
      <c r="C1323" s="3" t="s">
        <v>1546</v>
      </c>
      <c r="D1323" s="3" t="s">
        <v>1547</v>
      </c>
      <c r="E1323" s="3" t="s">
        <v>1776</v>
      </c>
      <c r="F1323" s="3" t="s">
        <v>1549</v>
      </c>
      <c r="G1323" s="2" t="s">
        <v>1550</v>
      </c>
      <c r="H1323" s="3" t="s">
        <v>1551</v>
      </c>
      <c r="I1323" s="2">
        <v>49</v>
      </c>
      <c r="J1323" s="2">
        <v>49</v>
      </c>
      <c r="K1323" s="3" t="s">
        <v>1581</v>
      </c>
      <c r="L1323" s="3" t="s">
        <v>835</v>
      </c>
      <c r="M1323" s="2">
        <v>9700</v>
      </c>
      <c r="N1323" s="3" t="s">
        <v>1550</v>
      </c>
      <c r="O1323" s="4" t="s">
        <v>1550</v>
      </c>
      <c r="P1323" s="3" t="s">
        <v>1550</v>
      </c>
      <c r="Q1323" s="4">
        <v>37056</v>
      </c>
      <c r="R1323" s="3" t="s">
        <v>1551</v>
      </c>
    </row>
    <row r="1324" spans="1:18" ht="12" customHeight="1" x14ac:dyDescent="0.2">
      <c r="A1324" s="2">
        <v>1793</v>
      </c>
      <c r="B1324" s="3" t="s">
        <v>871</v>
      </c>
      <c r="C1324" s="3" t="s">
        <v>1546</v>
      </c>
      <c r="D1324" s="3" t="s">
        <v>1645</v>
      </c>
      <c r="E1324" s="3" t="s">
        <v>1646</v>
      </c>
      <c r="F1324" s="3" t="s">
        <v>1549</v>
      </c>
      <c r="G1324" s="2" t="s">
        <v>1550</v>
      </c>
      <c r="H1324" s="3" t="s">
        <v>1551</v>
      </c>
      <c r="I1324" s="2">
        <v>350</v>
      </c>
      <c r="J1324" s="2">
        <v>350</v>
      </c>
      <c r="K1324" s="3" t="s">
        <v>1581</v>
      </c>
      <c r="L1324" s="3" t="s">
        <v>1582</v>
      </c>
      <c r="M1324" s="2">
        <v>11021</v>
      </c>
      <c r="N1324" s="3" t="s">
        <v>1550</v>
      </c>
      <c r="O1324" s="4" t="s">
        <v>1550</v>
      </c>
      <c r="P1324" s="3" t="s">
        <v>1550</v>
      </c>
      <c r="Q1324" s="4">
        <v>37316</v>
      </c>
      <c r="R1324" s="3" t="s">
        <v>1551</v>
      </c>
    </row>
    <row r="1325" spans="1:18" ht="12" customHeight="1" x14ac:dyDescent="0.2">
      <c r="A1325" s="2">
        <v>1793</v>
      </c>
      <c r="B1325" s="3" t="s">
        <v>871</v>
      </c>
      <c r="C1325" s="3" t="s">
        <v>1546</v>
      </c>
      <c r="D1325" s="3" t="s">
        <v>1645</v>
      </c>
      <c r="E1325" s="3" t="s">
        <v>1646</v>
      </c>
      <c r="F1325" s="3" t="s">
        <v>1549</v>
      </c>
      <c r="G1325" s="2" t="s">
        <v>1550</v>
      </c>
      <c r="H1325" s="3" t="s">
        <v>1551</v>
      </c>
      <c r="I1325" s="2">
        <v>220</v>
      </c>
      <c r="J1325" s="2">
        <v>220</v>
      </c>
      <c r="K1325" s="3" t="s">
        <v>1581</v>
      </c>
      <c r="L1325" s="3" t="s">
        <v>1582</v>
      </c>
      <c r="M1325" s="2">
        <v>11021</v>
      </c>
      <c r="N1325" s="3" t="s">
        <v>1550</v>
      </c>
      <c r="O1325" s="4" t="s">
        <v>1550</v>
      </c>
      <c r="P1325" s="3" t="s">
        <v>1550</v>
      </c>
      <c r="Q1325" s="4">
        <v>37773</v>
      </c>
      <c r="R1325" s="3" t="s">
        <v>1551</v>
      </c>
    </row>
    <row r="1326" spans="1:18" ht="12" customHeight="1" x14ac:dyDescent="0.2">
      <c r="A1326" s="2">
        <v>1794</v>
      </c>
      <c r="B1326" s="3" t="s">
        <v>110</v>
      </c>
      <c r="C1326" s="3" t="s">
        <v>1546</v>
      </c>
      <c r="D1326" s="3" t="s">
        <v>1559</v>
      </c>
      <c r="E1326" s="3" t="s">
        <v>110</v>
      </c>
      <c r="F1326" s="3" t="s">
        <v>1549</v>
      </c>
      <c r="G1326" s="2" t="s">
        <v>1550</v>
      </c>
      <c r="H1326" s="3" t="s">
        <v>1551</v>
      </c>
      <c r="I1326" s="2">
        <v>50</v>
      </c>
      <c r="J1326" s="2">
        <v>50</v>
      </c>
      <c r="K1326" s="3" t="s">
        <v>1581</v>
      </c>
      <c r="L1326" s="3" t="s">
        <v>1582</v>
      </c>
      <c r="M1326" s="2">
        <v>9700</v>
      </c>
      <c r="N1326" s="3" t="s">
        <v>1550</v>
      </c>
      <c r="O1326" s="4" t="s">
        <v>1550</v>
      </c>
      <c r="P1326" s="3" t="s">
        <v>1550</v>
      </c>
      <c r="Q1326" s="4">
        <v>37164</v>
      </c>
      <c r="R1326" s="3" t="s">
        <v>1551</v>
      </c>
    </row>
    <row r="1327" spans="1:18" ht="12" customHeight="1" x14ac:dyDescent="0.2">
      <c r="A1327" s="2">
        <v>518</v>
      </c>
      <c r="B1327" s="3" t="s">
        <v>65</v>
      </c>
      <c r="C1327" s="3" t="s">
        <v>1546</v>
      </c>
      <c r="D1327" s="3" t="s">
        <v>1555</v>
      </c>
      <c r="E1327" s="3" t="s">
        <v>1548</v>
      </c>
      <c r="F1327" s="3" t="s">
        <v>1629</v>
      </c>
      <c r="G1327" s="2" t="s">
        <v>1550</v>
      </c>
      <c r="H1327" s="3" t="s">
        <v>1551</v>
      </c>
      <c r="I1327" s="2">
        <v>55</v>
      </c>
      <c r="J1327" s="2">
        <v>55</v>
      </c>
      <c r="K1327" s="3" t="s">
        <v>1581</v>
      </c>
      <c r="L1327" s="3" t="s">
        <v>1582</v>
      </c>
      <c r="M1327" s="2">
        <v>0</v>
      </c>
      <c r="N1327" s="3" t="s">
        <v>1550</v>
      </c>
      <c r="O1327" s="4" t="s">
        <v>1550</v>
      </c>
      <c r="P1327" s="3" t="s">
        <v>1550</v>
      </c>
      <c r="Q1327" s="4">
        <v>37118</v>
      </c>
      <c r="R1327" s="3" t="s">
        <v>1551</v>
      </c>
    </row>
    <row r="1328" spans="1:18" ht="12" customHeight="1" x14ac:dyDescent="0.2">
      <c r="A1328" s="2">
        <v>518</v>
      </c>
      <c r="B1328" s="3" t="s">
        <v>65</v>
      </c>
      <c r="C1328" s="3" t="s">
        <v>1546</v>
      </c>
      <c r="D1328" s="3" t="s">
        <v>1555</v>
      </c>
      <c r="E1328" s="3" t="s">
        <v>1548</v>
      </c>
      <c r="F1328" s="3" t="s">
        <v>1629</v>
      </c>
      <c r="G1328" s="2" t="s">
        <v>1550</v>
      </c>
      <c r="H1328" s="3" t="s">
        <v>1551</v>
      </c>
      <c r="I1328" s="2">
        <v>55</v>
      </c>
      <c r="J1328" s="2">
        <v>55</v>
      </c>
      <c r="K1328" s="3" t="s">
        <v>1581</v>
      </c>
      <c r="L1328" s="3" t="s">
        <v>1582</v>
      </c>
      <c r="M1328" s="2">
        <v>0</v>
      </c>
      <c r="N1328" s="3" t="s">
        <v>1550</v>
      </c>
      <c r="O1328" s="4" t="s">
        <v>1550</v>
      </c>
      <c r="P1328" s="3" t="s">
        <v>1550</v>
      </c>
      <c r="Q1328" s="4">
        <v>37118</v>
      </c>
      <c r="R1328" s="3" t="s">
        <v>1551</v>
      </c>
    </row>
    <row r="1329" spans="1:18" ht="12" customHeight="1" x14ac:dyDescent="0.2">
      <c r="A1329" s="2">
        <v>1795</v>
      </c>
      <c r="B1329" s="3" t="s">
        <v>872</v>
      </c>
      <c r="C1329" s="3" t="s">
        <v>1546</v>
      </c>
      <c r="D1329" s="3" t="s">
        <v>1566</v>
      </c>
      <c r="E1329" s="3" t="s">
        <v>872</v>
      </c>
      <c r="F1329" s="3" t="s">
        <v>1567</v>
      </c>
      <c r="G1329" s="2" t="s">
        <v>1550</v>
      </c>
      <c r="H1329" s="3" t="s">
        <v>1551</v>
      </c>
      <c r="I1329" s="2">
        <v>70</v>
      </c>
      <c r="J1329" s="2">
        <v>70</v>
      </c>
      <c r="K1329" s="3" t="s">
        <v>1581</v>
      </c>
      <c r="L1329" s="3" t="s">
        <v>1582</v>
      </c>
      <c r="M1329" s="2">
        <v>11873</v>
      </c>
      <c r="N1329" s="3" t="s">
        <v>1550</v>
      </c>
      <c r="O1329" s="4" t="s">
        <v>1550</v>
      </c>
      <c r="P1329" s="3" t="s">
        <v>1550</v>
      </c>
      <c r="Q1329" s="4">
        <v>37255</v>
      </c>
      <c r="R1329" s="3" t="s">
        <v>1551</v>
      </c>
    </row>
    <row r="1330" spans="1:18" ht="12" customHeight="1" x14ac:dyDescent="0.2">
      <c r="A1330" s="2">
        <v>1795</v>
      </c>
      <c r="B1330" s="3" t="s">
        <v>872</v>
      </c>
      <c r="C1330" s="3" t="s">
        <v>1546</v>
      </c>
      <c r="D1330" s="3" t="s">
        <v>1566</v>
      </c>
      <c r="E1330" s="3" t="s">
        <v>872</v>
      </c>
      <c r="F1330" s="3" t="s">
        <v>1567</v>
      </c>
      <c r="G1330" s="2" t="s">
        <v>1550</v>
      </c>
      <c r="H1330" s="3" t="s">
        <v>1551</v>
      </c>
      <c r="I1330" s="2">
        <v>70</v>
      </c>
      <c r="J1330" s="2">
        <v>70</v>
      </c>
      <c r="K1330" s="3" t="s">
        <v>1581</v>
      </c>
      <c r="L1330" s="3" t="s">
        <v>1582</v>
      </c>
      <c r="M1330" s="2">
        <v>11873</v>
      </c>
      <c r="N1330" s="3" t="s">
        <v>1550</v>
      </c>
      <c r="O1330" s="4" t="s">
        <v>1550</v>
      </c>
      <c r="P1330" s="3" t="s">
        <v>1550</v>
      </c>
      <c r="Q1330" s="4">
        <v>37255</v>
      </c>
      <c r="R1330" s="3" t="s">
        <v>1551</v>
      </c>
    </row>
    <row r="1331" spans="1:18" ht="12" customHeight="1" x14ac:dyDescent="0.2">
      <c r="A1331" s="2">
        <v>1796</v>
      </c>
      <c r="B1331" s="3" t="s">
        <v>873</v>
      </c>
      <c r="C1331" s="3" t="s">
        <v>1546</v>
      </c>
      <c r="D1331" s="3" t="s">
        <v>1559</v>
      </c>
      <c r="E1331" s="3" t="s">
        <v>558</v>
      </c>
      <c r="F1331" s="3" t="s">
        <v>1549</v>
      </c>
      <c r="G1331" s="2" t="s">
        <v>1550</v>
      </c>
      <c r="H1331" s="3" t="s">
        <v>1551</v>
      </c>
      <c r="I1331" s="2">
        <v>44</v>
      </c>
      <c r="J1331" s="2">
        <v>44</v>
      </c>
      <c r="K1331" s="3" t="s">
        <v>1552</v>
      </c>
      <c r="L1331" s="3" t="s">
        <v>874</v>
      </c>
      <c r="M1331" s="2">
        <v>0</v>
      </c>
      <c r="N1331" s="3" t="s">
        <v>1550</v>
      </c>
      <c r="O1331" s="4" t="s">
        <v>1550</v>
      </c>
      <c r="P1331" s="3" t="s">
        <v>1550</v>
      </c>
      <c r="Q1331" s="4">
        <v>37159</v>
      </c>
      <c r="R1331" s="3" t="s">
        <v>1551</v>
      </c>
    </row>
    <row r="1332" spans="1:18" ht="12" customHeight="1" x14ac:dyDescent="0.2">
      <c r="A1332" s="2">
        <v>1796</v>
      </c>
      <c r="B1332" s="3" t="s">
        <v>873</v>
      </c>
      <c r="C1332" s="3" t="s">
        <v>1546</v>
      </c>
      <c r="D1332" s="3" t="s">
        <v>1559</v>
      </c>
      <c r="E1332" s="3" t="s">
        <v>558</v>
      </c>
      <c r="F1332" s="3" t="s">
        <v>1549</v>
      </c>
      <c r="G1332" s="2" t="s">
        <v>1550</v>
      </c>
      <c r="H1332" s="3" t="s">
        <v>1551</v>
      </c>
      <c r="I1332" s="2">
        <v>22</v>
      </c>
      <c r="J1332" s="2">
        <v>22</v>
      </c>
      <c r="K1332" s="3" t="s">
        <v>1552</v>
      </c>
      <c r="L1332" s="3" t="s">
        <v>874</v>
      </c>
      <c r="M1332" s="2">
        <v>0</v>
      </c>
      <c r="N1332" s="3" t="s">
        <v>1550</v>
      </c>
      <c r="O1332" s="4" t="s">
        <v>1550</v>
      </c>
      <c r="P1332" s="3" t="s">
        <v>1550</v>
      </c>
      <c r="Q1332" s="4">
        <v>37159</v>
      </c>
      <c r="R1332" s="3" t="s">
        <v>1551</v>
      </c>
    </row>
  </sheetData>
  <autoFilter ref="A1:R1332">
    <filterColumn colId="16">
      <customFilters and="1">
        <customFilter operator="greaterThan" val="36892"/>
      </customFilters>
    </filterColumn>
  </autoFilter>
  <phoneticPr fontId="0" type="noConversion"/>
  <pageMargins left="0.18" right="0.2" top="0.49" bottom="0.32" header="0.5" footer="0.32"/>
  <pageSetup paperSize="5"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1"/>
  <sheetViews>
    <sheetView tabSelected="1" topLeftCell="C80" workbookViewId="0">
      <selection activeCell="G91" sqref="G91"/>
    </sheetView>
  </sheetViews>
  <sheetFormatPr defaultRowHeight="12.75" x14ac:dyDescent="0.2"/>
  <cols>
    <col min="1" max="1" width="24.85546875" bestFit="1" customWidth="1"/>
    <col min="6" max="6" width="9.5703125" customWidth="1"/>
    <col min="14" max="14" width="12.7109375" customWidth="1"/>
    <col min="25" max="25" width="12.85546875" customWidth="1"/>
    <col min="35" max="35" width="12.85546875" customWidth="1"/>
  </cols>
  <sheetData>
    <row r="1" spans="1:33" x14ac:dyDescent="0.2">
      <c r="Y1" t="s">
        <v>997</v>
      </c>
    </row>
    <row r="2" spans="1:33" x14ac:dyDescent="0.2">
      <c r="N2" s="21" t="s">
        <v>894</v>
      </c>
      <c r="O2" s="21" t="s">
        <v>886</v>
      </c>
      <c r="P2" s="21" t="s">
        <v>1532</v>
      </c>
      <c r="Q2" s="21" t="s">
        <v>904</v>
      </c>
      <c r="R2" s="21" t="s">
        <v>905</v>
      </c>
      <c r="S2" s="21" t="s">
        <v>896</v>
      </c>
      <c r="T2" s="21" t="s">
        <v>887</v>
      </c>
      <c r="U2" s="21" t="s">
        <v>888</v>
      </c>
      <c r="V2" s="21" t="s">
        <v>79</v>
      </c>
      <c r="Y2" s="21" t="s">
        <v>894</v>
      </c>
      <c r="Z2" s="21" t="s">
        <v>886</v>
      </c>
      <c r="AA2" s="21" t="s">
        <v>1532</v>
      </c>
      <c r="AB2" s="21" t="s">
        <v>904</v>
      </c>
      <c r="AC2" s="21" t="s">
        <v>905</v>
      </c>
      <c r="AD2" s="21" t="s">
        <v>896</v>
      </c>
      <c r="AE2" s="21" t="s">
        <v>887</v>
      </c>
      <c r="AF2" s="21" t="s">
        <v>888</v>
      </c>
      <c r="AG2" s="21" t="s">
        <v>79</v>
      </c>
    </row>
    <row r="3" spans="1:33" x14ac:dyDescent="0.2">
      <c r="A3" s="21" t="s">
        <v>894</v>
      </c>
      <c r="B3" s="21" t="s">
        <v>886</v>
      </c>
      <c r="C3" s="21" t="s">
        <v>1532</v>
      </c>
      <c r="D3" s="21" t="s">
        <v>904</v>
      </c>
      <c r="E3" s="21" t="s">
        <v>905</v>
      </c>
      <c r="F3" s="21" t="s">
        <v>896</v>
      </c>
      <c r="G3" s="21" t="s">
        <v>887</v>
      </c>
      <c r="H3" s="21" t="s">
        <v>888</v>
      </c>
      <c r="J3" s="21" t="s">
        <v>79</v>
      </c>
      <c r="N3" s="16" t="s">
        <v>1082</v>
      </c>
      <c r="O3" s="16" t="s">
        <v>1111</v>
      </c>
      <c r="P3" s="16" t="s">
        <v>940</v>
      </c>
      <c r="Q3" s="16">
        <v>32</v>
      </c>
      <c r="R3" s="16">
        <v>19.2</v>
      </c>
      <c r="S3" s="32">
        <v>37377</v>
      </c>
      <c r="T3" s="16" t="s">
        <v>1106</v>
      </c>
      <c r="U3" s="16">
        <v>0</v>
      </c>
      <c r="V3" s="16">
        <f>SUMIF(T3,"=ng",R3)</f>
        <v>0</v>
      </c>
      <c r="Y3" s="16" t="s">
        <v>1103</v>
      </c>
      <c r="Z3" s="16" t="s">
        <v>979</v>
      </c>
      <c r="AA3" s="16" t="s">
        <v>948</v>
      </c>
      <c r="AB3" s="16">
        <v>80</v>
      </c>
      <c r="AC3" s="16">
        <v>80</v>
      </c>
      <c r="AD3" s="32">
        <v>37803</v>
      </c>
      <c r="AE3" s="16" t="s">
        <v>946</v>
      </c>
      <c r="AF3" s="16">
        <v>10000</v>
      </c>
      <c r="AG3" s="16">
        <f t="shared" ref="AG3:AG14" si="0">SUMIF(AE3,"=ng",AC3)</f>
        <v>0</v>
      </c>
    </row>
    <row r="4" spans="1:33" x14ac:dyDescent="0.2">
      <c r="A4" t="s">
        <v>1082</v>
      </c>
      <c r="B4" t="s">
        <v>1111</v>
      </c>
      <c r="C4" t="s">
        <v>940</v>
      </c>
      <c r="D4">
        <v>32</v>
      </c>
      <c r="E4">
        <v>19.2</v>
      </c>
      <c r="F4" s="22">
        <v>37377</v>
      </c>
      <c r="G4" t="s">
        <v>1106</v>
      </c>
      <c r="H4">
        <v>0</v>
      </c>
      <c r="I4" t="s">
        <v>1524</v>
      </c>
      <c r="J4">
        <f>SUMIF(G4,"=ng",E4)</f>
        <v>0</v>
      </c>
      <c r="N4" s="16" t="s">
        <v>1085</v>
      </c>
      <c r="O4" s="16" t="s">
        <v>1111</v>
      </c>
      <c r="P4" s="16" t="s">
        <v>940</v>
      </c>
      <c r="Q4" s="16">
        <v>100.2</v>
      </c>
      <c r="R4" s="16">
        <v>37.1</v>
      </c>
      <c r="S4" s="32">
        <v>37469</v>
      </c>
      <c r="T4" s="16" t="s">
        <v>1105</v>
      </c>
      <c r="U4" s="16">
        <v>0</v>
      </c>
      <c r="V4" s="16">
        <f t="shared" ref="V4:V11" si="1">SUMIF(T4,"=ng",R4)</f>
        <v>0</v>
      </c>
      <c r="Y4" s="16" t="s">
        <v>1093</v>
      </c>
      <c r="Z4" s="16" t="s">
        <v>979</v>
      </c>
      <c r="AA4" s="16" t="s">
        <v>969</v>
      </c>
      <c r="AB4" s="16">
        <v>12</v>
      </c>
      <c r="AC4" s="16">
        <v>12</v>
      </c>
      <c r="AD4" s="32">
        <v>37347</v>
      </c>
      <c r="AE4" s="16" t="s">
        <v>1107</v>
      </c>
      <c r="AF4" s="16">
        <v>23924</v>
      </c>
      <c r="AG4" s="16">
        <f t="shared" si="0"/>
        <v>0</v>
      </c>
    </row>
    <row r="5" spans="1:33" x14ac:dyDescent="0.2">
      <c r="A5" t="s">
        <v>1085</v>
      </c>
      <c r="B5" t="s">
        <v>1111</v>
      </c>
      <c r="C5" t="s">
        <v>940</v>
      </c>
      <c r="D5">
        <v>100.2</v>
      </c>
      <c r="E5">
        <v>37.1</v>
      </c>
      <c r="F5" s="22">
        <v>37469</v>
      </c>
      <c r="G5" t="s">
        <v>1105</v>
      </c>
      <c r="H5">
        <v>0</v>
      </c>
      <c r="I5" t="s">
        <v>1113</v>
      </c>
      <c r="J5">
        <f t="shared" ref="J5:J12" si="2">SUMIF(G5,"=ng",E5)</f>
        <v>0</v>
      </c>
      <c r="N5" s="16" t="s">
        <v>1086</v>
      </c>
      <c r="O5" s="16" t="s">
        <v>1111</v>
      </c>
      <c r="P5" s="16" t="s">
        <v>1069</v>
      </c>
      <c r="Q5" s="16">
        <v>30</v>
      </c>
      <c r="R5" s="16">
        <v>18</v>
      </c>
      <c r="S5" s="32">
        <v>37469</v>
      </c>
      <c r="T5" s="16" t="s">
        <v>1106</v>
      </c>
      <c r="U5" s="16">
        <v>0</v>
      </c>
      <c r="V5" s="16">
        <f t="shared" si="1"/>
        <v>0</v>
      </c>
      <c r="Y5" s="16" t="s">
        <v>1082</v>
      </c>
      <c r="Z5" s="16" t="s">
        <v>1111</v>
      </c>
      <c r="AA5" s="16" t="s">
        <v>940</v>
      </c>
      <c r="AB5" s="16">
        <v>32</v>
      </c>
      <c r="AC5" s="16">
        <v>19.2</v>
      </c>
      <c r="AD5" s="32">
        <v>37377</v>
      </c>
      <c r="AE5" s="16" t="s">
        <v>1106</v>
      </c>
      <c r="AF5" s="16">
        <v>0</v>
      </c>
      <c r="AG5" s="16">
        <f t="shared" si="0"/>
        <v>0</v>
      </c>
    </row>
    <row r="6" spans="1:33" x14ac:dyDescent="0.2">
      <c r="A6" t="s">
        <v>1086</v>
      </c>
      <c r="B6" t="s">
        <v>1111</v>
      </c>
      <c r="C6" t="s">
        <v>1069</v>
      </c>
      <c r="D6">
        <v>30</v>
      </c>
      <c r="E6">
        <v>18</v>
      </c>
      <c r="F6" s="22">
        <v>37469</v>
      </c>
      <c r="G6" t="s">
        <v>1106</v>
      </c>
      <c r="H6">
        <v>0</v>
      </c>
      <c r="I6" t="s">
        <v>1524</v>
      </c>
      <c r="J6">
        <f t="shared" si="2"/>
        <v>0</v>
      </c>
      <c r="N6" s="16" t="s">
        <v>1068</v>
      </c>
      <c r="O6" s="16" t="s">
        <v>1111</v>
      </c>
      <c r="P6" s="16" t="s">
        <v>1069</v>
      </c>
      <c r="Q6" s="16">
        <v>170</v>
      </c>
      <c r="R6" s="16">
        <v>102</v>
      </c>
      <c r="S6" s="32">
        <v>37622</v>
      </c>
      <c r="T6" s="16" t="s">
        <v>1106</v>
      </c>
      <c r="U6" s="16">
        <v>0</v>
      </c>
      <c r="V6" s="16">
        <f t="shared" si="1"/>
        <v>0</v>
      </c>
      <c r="Y6" s="16" t="s">
        <v>1086</v>
      </c>
      <c r="Z6" s="16" t="s">
        <v>1111</v>
      </c>
      <c r="AA6" s="16" t="s">
        <v>1069</v>
      </c>
      <c r="AB6" s="16">
        <v>30</v>
      </c>
      <c r="AC6" s="16">
        <v>18</v>
      </c>
      <c r="AD6" s="32">
        <v>37469</v>
      </c>
      <c r="AE6" s="16" t="s">
        <v>1106</v>
      </c>
      <c r="AF6" s="16">
        <v>0</v>
      </c>
      <c r="AG6" s="16">
        <f t="shared" si="0"/>
        <v>0</v>
      </c>
    </row>
    <row r="7" spans="1:33" x14ac:dyDescent="0.2">
      <c r="A7" t="s">
        <v>1068</v>
      </c>
      <c r="B7" t="s">
        <v>1111</v>
      </c>
      <c r="C7" t="s">
        <v>1069</v>
      </c>
      <c r="D7">
        <v>170</v>
      </c>
      <c r="E7">
        <v>102</v>
      </c>
      <c r="F7" s="22">
        <v>37622</v>
      </c>
      <c r="G7" t="s">
        <v>1106</v>
      </c>
      <c r="H7">
        <v>0</v>
      </c>
      <c r="I7" t="s">
        <v>1524</v>
      </c>
      <c r="J7">
        <f t="shared" si="2"/>
        <v>0</v>
      </c>
      <c r="N7" s="16" t="s">
        <v>1095</v>
      </c>
      <c r="O7" s="16" t="s">
        <v>1111</v>
      </c>
      <c r="P7" s="16" t="s">
        <v>1069</v>
      </c>
      <c r="Q7" s="16">
        <v>200</v>
      </c>
      <c r="R7" s="16">
        <v>120</v>
      </c>
      <c r="S7" s="32">
        <v>38047</v>
      </c>
      <c r="T7" s="16" t="s">
        <v>1106</v>
      </c>
      <c r="U7" s="16">
        <v>0</v>
      </c>
      <c r="V7" s="16">
        <f t="shared" si="1"/>
        <v>0</v>
      </c>
      <c r="Y7" s="16" t="s">
        <v>1068</v>
      </c>
      <c r="Z7" s="16" t="s">
        <v>1111</v>
      </c>
      <c r="AA7" s="16" t="s">
        <v>1069</v>
      </c>
      <c r="AB7" s="16">
        <v>170</v>
      </c>
      <c r="AC7" s="16">
        <v>102</v>
      </c>
      <c r="AD7" s="32">
        <v>37622</v>
      </c>
      <c r="AE7" s="16" t="s">
        <v>1106</v>
      </c>
      <c r="AF7" s="16">
        <v>0</v>
      </c>
      <c r="AG7" s="16">
        <f t="shared" si="0"/>
        <v>0</v>
      </c>
    </row>
    <row r="8" spans="1:33" x14ac:dyDescent="0.2">
      <c r="A8" t="s">
        <v>1095</v>
      </c>
      <c r="B8" t="s">
        <v>1111</v>
      </c>
      <c r="C8" t="s">
        <v>1069</v>
      </c>
      <c r="D8">
        <v>200</v>
      </c>
      <c r="E8">
        <v>120</v>
      </c>
      <c r="F8" s="22">
        <v>38047</v>
      </c>
      <c r="G8" t="s">
        <v>1106</v>
      </c>
      <c r="H8">
        <v>0</v>
      </c>
      <c r="I8" t="s">
        <v>1524</v>
      </c>
      <c r="J8">
        <f t="shared" si="2"/>
        <v>0</v>
      </c>
      <c r="N8" s="16" t="s">
        <v>978</v>
      </c>
      <c r="O8" s="16" t="s">
        <v>979</v>
      </c>
      <c r="P8" s="16" t="s">
        <v>980</v>
      </c>
      <c r="Q8" s="16">
        <v>99.2</v>
      </c>
      <c r="R8" s="16">
        <v>29.8</v>
      </c>
      <c r="S8" s="32">
        <v>37408</v>
      </c>
      <c r="T8" s="16" t="s">
        <v>1105</v>
      </c>
      <c r="U8" s="16">
        <v>0</v>
      </c>
      <c r="V8" s="16">
        <f t="shared" si="1"/>
        <v>0</v>
      </c>
      <c r="Y8" s="16" t="s">
        <v>1095</v>
      </c>
      <c r="Z8" s="16" t="s">
        <v>1111</v>
      </c>
      <c r="AA8" s="16" t="s">
        <v>1069</v>
      </c>
      <c r="AB8" s="16">
        <v>200</v>
      </c>
      <c r="AC8" s="16">
        <v>120</v>
      </c>
      <c r="AD8" s="32">
        <v>38047</v>
      </c>
      <c r="AE8" s="16" t="s">
        <v>1106</v>
      </c>
      <c r="AF8" s="16">
        <v>0</v>
      </c>
      <c r="AG8" s="16">
        <f t="shared" si="0"/>
        <v>0</v>
      </c>
    </row>
    <row r="9" spans="1:33" x14ac:dyDescent="0.2">
      <c r="A9" t="s">
        <v>1080</v>
      </c>
      <c r="B9" t="s">
        <v>1111</v>
      </c>
      <c r="C9" t="s">
        <v>940</v>
      </c>
      <c r="D9">
        <v>170</v>
      </c>
      <c r="E9">
        <v>85</v>
      </c>
      <c r="F9" s="22">
        <v>37469</v>
      </c>
      <c r="G9" t="s">
        <v>945</v>
      </c>
      <c r="H9">
        <v>7100</v>
      </c>
      <c r="I9" t="s">
        <v>1113</v>
      </c>
      <c r="J9">
        <f t="shared" si="2"/>
        <v>85</v>
      </c>
      <c r="N9" s="16" t="s">
        <v>925</v>
      </c>
      <c r="O9" s="16" t="s">
        <v>979</v>
      </c>
      <c r="P9" s="16" t="s">
        <v>1010</v>
      </c>
      <c r="Q9" s="16">
        <v>25.5</v>
      </c>
      <c r="R9" s="16">
        <v>7.6</v>
      </c>
      <c r="S9" s="32">
        <v>37500</v>
      </c>
      <c r="T9" s="16" t="s">
        <v>1105</v>
      </c>
      <c r="U9" s="16">
        <v>0</v>
      </c>
      <c r="V9" s="16">
        <f t="shared" si="1"/>
        <v>0</v>
      </c>
      <c r="Y9" s="16" t="s">
        <v>1101</v>
      </c>
      <c r="Z9" s="16" t="s">
        <v>1109</v>
      </c>
      <c r="AA9" s="16" t="s">
        <v>927</v>
      </c>
      <c r="AB9" s="16">
        <v>51</v>
      </c>
      <c r="AC9" s="16">
        <v>1</v>
      </c>
      <c r="AD9" s="32">
        <v>37377</v>
      </c>
      <c r="AE9" s="16" t="s">
        <v>1108</v>
      </c>
      <c r="AF9" s="16">
        <v>7100</v>
      </c>
      <c r="AG9" s="16">
        <f t="shared" si="0"/>
        <v>0</v>
      </c>
    </row>
    <row r="10" spans="1:33" x14ac:dyDescent="0.2">
      <c r="A10" t="s">
        <v>1094</v>
      </c>
      <c r="B10" t="s">
        <v>1111</v>
      </c>
      <c r="C10" t="s">
        <v>940</v>
      </c>
      <c r="D10">
        <v>150</v>
      </c>
      <c r="E10">
        <v>50</v>
      </c>
      <c r="F10" s="22">
        <v>37530</v>
      </c>
      <c r="G10" t="s">
        <v>945</v>
      </c>
      <c r="H10">
        <v>7100</v>
      </c>
      <c r="I10" t="s">
        <v>1113</v>
      </c>
      <c r="J10">
        <f t="shared" si="2"/>
        <v>50</v>
      </c>
      <c r="N10" s="16" t="s">
        <v>1081</v>
      </c>
      <c r="O10" s="16" t="s">
        <v>979</v>
      </c>
      <c r="P10" s="16" t="s">
        <v>953</v>
      </c>
      <c r="Q10" s="16">
        <v>48</v>
      </c>
      <c r="R10" s="16">
        <v>14.4</v>
      </c>
      <c r="S10" s="32">
        <v>37530</v>
      </c>
      <c r="T10" s="16" t="s">
        <v>1105</v>
      </c>
      <c r="U10" s="16">
        <v>0</v>
      </c>
      <c r="V10" s="16">
        <f t="shared" si="1"/>
        <v>0</v>
      </c>
      <c r="Y10" s="16" t="s">
        <v>1085</v>
      </c>
      <c r="Z10" s="16" t="s">
        <v>1111</v>
      </c>
      <c r="AA10" s="16" t="s">
        <v>940</v>
      </c>
      <c r="AB10" s="16">
        <v>100.2</v>
      </c>
      <c r="AC10" s="16">
        <v>37.1</v>
      </c>
      <c r="AD10" s="32">
        <v>37469</v>
      </c>
      <c r="AE10" s="16" t="s">
        <v>1105</v>
      </c>
      <c r="AF10" s="16">
        <v>0</v>
      </c>
      <c r="AG10" s="16">
        <f t="shared" si="0"/>
        <v>0</v>
      </c>
    </row>
    <row r="11" spans="1:33" x14ac:dyDescent="0.2">
      <c r="A11" t="s">
        <v>1009</v>
      </c>
      <c r="B11" t="s">
        <v>1111</v>
      </c>
      <c r="C11" t="s">
        <v>940</v>
      </c>
      <c r="D11">
        <v>170</v>
      </c>
      <c r="E11">
        <v>60</v>
      </c>
      <c r="F11" s="22">
        <v>37865</v>
      </c>
      <c r="G11" t="s">
        <v>945</v>
      </c>
      <c r="H11">
        <v>7100</v>
      </c>
      <c r="I11" t="s">
        <v>1113</v>
      </c>
      <c r="J11">
        <f t="shared" si="2"/>
        <v>60</v>
      </c>
      <c r="N11" s="16" t="s">
        <v>914</v>
      </c>
      <c r="O11" s="16" t="s">
        <v>979</v>
      </c>
      <c r="P11" s="16" t="s">
        <v>1010</v>
      </c>
      <c r="Q11" s="16">
        <v>25.2</v>
      </c>
      <c r="R11" s="16">
        <v>7.6</v>
      </c>
      <c r="S11" s="32">
        <v>37591</v>
      </c>
      <c r="T11" s="16" t="s">
        <v>1105</v>
      </c>
      <c r="U11" s="16">
        <v>0</v>
      </c>
      <c r="V11" s="16">
        <f t="shared" si="1"/>
        <v>0</v>
      </c>
      <c r="Y11" s="16" t="s">
        <v>978</v>
      </c>
      <c r="Z11" s="16" t="s">
        <v>979</v>
      </c>
      <c r="AA11" s="16" t="s">
        <v>980</v>
      </c>
      <c r="AB11" s="16">
        <v>99.2</v>
      </c>
      <c r="AC11" s="16">
        <v>29.8</v>
      </c>
      <c r="AD11" s="32">
        <v>37408</v>
      </c>
      <c r="AE11" s="16" t="s">
        <v>1105</v>
      </c>
      <c r="AF11" s="16">
        <v>0</v>
      </c>
      <c r="AG11" s="16">
        <f t="shared" si="0"/>
        <v>0</v>
      </c>
    </row>
    <row r="12" spans="1:33" x14ac:dyDescent="0.2">
      <c r="A12" t="s">
        <v>988</v>
      </c>
      <c r="B12" t="s">
        <v>1111</v>
      </c>
      <c r="C12" t="s">
        <v>940</v>
      </c>
      <c r="D12">
        <v>300</v>
      </c>
      <c r="E12">
        <v>300</v>
      </c>
      <c r="F12" s="22">
        <v>37622</v>
      </c>
      <c r="G12" t="s">
        <v>945</v>
      </c>
      <c r="H12">
        <v>7273</v>
      </c>
      <c r="I12" t="s">
        <v>1113</v>
      </c>
      <c r="J12" s="35">
        <f t="shared" si="2"/>
        <v>300</v>
      </c>
      <c r="N12" s="16" t="s">
        <v>983</v>
      </c>
      <c r="O12" s="16" t="s">
        <v>976</v>
      </c>
      <c r="P12" s="16" t="s">
        <v>917</v>
      </c>
      <c r="Q12" s="16">
        <v>580</v>
      </c>
      <c r="R12" s="16">
        <v>580</v>
      </c>
      <c r="S12" s="32">
        <v>37469</v>
      </c>
      <c r="T12" s="16" t="s">
        <v>945</v>
      </c>
      <c r="U12" s="16">
        <v>6707</v>
      </c>
      <c r="V12" s="16">
        <f>SUMIF(T12,"=ng",R12)</f>
        <v>580</v>
      </c>
      <c r="Y12" s="16" t="s">
        <v>925</v>
      </c>
      <c r="Z12" s="16" t="s">
        <v>979</v>
      </c>
      <c r="AA12" s="16" t="s">
        <v>1010</v>
      </c>
      <c r="AB12" s="16">
        <v>25.5</v>
      </c>
      <c r="AC12" s="16">
        <v>7.6</v>
      </c>
      <c r="AD12" s="32">
        <v>37500</v>
      </c>
      <c r="AE12" s="16" t="s">
        <v>1105</v>
      </c>
      <c r="AF12" s="16">
        <v>0</v>
      </c>
      <c r="AG12" s="16">
        <f t="shared" si="0"/>
        <v>0</v>
      </c>
    </row>
    <row r="13" spans="1:33" x14ac:dyDescent="0.2">
      <c r="D13">
        <f>SUM(D4:D12)</f>
        <v>1322.2</v>
      </c>
      <c r="E13">
        <f>SUM(E4:E12)</f>
        <v>791.3</v>
      </c>
      <c r="F13" s="22"/>
      <c r="J13" s="38">
        <f>SUM(J4:J12)</f>
        <v>495</v>
      </c>
      <c r="N13" s="16" t="s">
        <v>1019</v>
      </c>
      <c r="O13" s="16" t="s">
        <v>976</v>
      </c>
      <c r="P13" s="16" t="s">
        <v>917</v>
      </c>
      <c r="Q13" s="16">
        <v>587</v>
      </c>
      <c r="R13" s="16">
        <v>587</v>
      </c>
      <c r="S13" s="32">
        <v>37742</v>
      </c>
      <c r="T13" s="16" t="s">
        <v>945</v>
      </c>
      <c r="U13" s="16">
        <v>6707</v>
      </c>
      <c r="V13" s="16">
        <f t="shared" ref="V13:V33" si="3">SUMIF(T13,"=ng",R13)</f>
        <v>587</v>
      </c>
      <c r="Y13" s="16" t="s">
        <v>1081</v>
      </c>
      <c r="Z13" s="16" t="s">
        <v>979</v>
      </c>
      <c r="AA13" s="16" t="s">
        <v>953</v>
      </c>
      <c r="AB13" s="16">
        <v>48</v>
      </c>
      <c r="AC13" s="16">
        <v>14.4</v>
      </c>
      <c r="AD13" s="32">
        <v>37530</v>
      </c>
      <c r="AE13" s="16" t="s">
        <v>1105</v>
      </c>
      <c r="AF13" s="16">
        <v>0</v>
      </c>
      <c r="AG13" s="16">
        <f t="shared" si="0"/>
        <v>0</v>
      </c>
    </row>
    <row r="14" spans="1:33" x14ac:dyDescent="0.2">
      <c r="E14" t="s">
        <v>1504</v>
      </c>
      <c r="F14">
        <f>SUMIF(H4:H12,"&lt;=9000",E4:E12)</f>
        <v>791.3</v>
      </c>
      <c r="N14" s="16" t="s">
        <v>1014</v>
      </c>
      <c r="O14" s="16" t="s">
        <v>976</v>
      </c>
      <c r="P14" s="16" t="s">
        <v>969</v>
      </c>
      <c r="Q14" s="16">
        <v>600</v>
      </c>
      <c r="R14" s="16">
        <v>600</v>
      </c>
      <c r="S14" s="32">
        <v>37773</v>
      </c>
      <c r="T14" s="16" t="s">
        <v>945</v>
      </c>
      <c r="U14" s="16">
        <v>6707</v>
      </c>
      <c r="V14" s="16">
        <f t="shared" si="3"/>
        <v>600</v>
      </c>
      <c r="Y14" s="16" t="s">
        <v>914</v>
      </c>
      <c r="Z14" s="16" t="s">
        <v>979</v>
      </c>
      <c r="AA14" s="16" t="s">
        <v>1010</v>
      </c>
      <c r="AB14" s="16">
        <v>25.2</v>
      </c>
      <c r="AC14" s="16">
        <v>7.6</v>
      </c>
      <c r="AD14" s="32">
        <v>37591</v>
      </c>
      <c r="AE14" s="16" t="s">
        <v>1105</v>
      </c>
      <c r="AF14" s="16">
        <v>0</v>
      </c>
      <c r="AG14" s="16">
        <f t="shared" si="0"/>
        <v>0</v>
      </c>
    </row>
    <row r="15" spans="1:33" x14ac:dyDescent="0.2">
      <c r="E15" s="24" t="s">
        <v>1505</v>
      </c>
      <c r="F15">
        <f>(SUMIF(H4:H12,"&lt;11000",E4:E12))-F14</f>
        <v>0</v>
      </c>
      <c r="N15" s="16" t="s">
        <v>1019</v>
      </c>
      <c r="O15" s="16" t="s">
        <v>976</v>
      </c>
      <c r="P15" s="16" t="s">
        <v>917</v>
      </c>
      <c r="Q15" s="16">
        <v>587</v>
      </c>
      <c r="R15" s="16">
        <v>587</v>
      </c>
      <c r="S15" s="32">
        <v>37787</v>
      </c>
      <c r="T15" s="16" t="s">
        <v>945</v>
      </c>
      <c r="U15" s="16">
        <v>6707</v>
      </c>
      <c r="V15" s="16">
        <f t="shared" si="3"/>
        <v>587</v>
      </c>
      <c r="Y15" s="16"/>
      <c r="Z15" s="16"/>
      <c r="AA15" s="16"/>
      <c r="AB15" s="16"/>
      <c r="AC15" s="16">
        <f>SUM(AC3:AC14)</f>
        <v>448.70000000000005</v>
      </c>
      <c r="AD15" s="32"/>
      <c r="AE15" s="16"/>
      <c r="AF15" s="16"/>
      <c r="AG15" s="16"/>
    </row>
    <row r="16" spans="1:33" x14ac:dyDescent="0.2">
      <c r="E16" t="s">
        <v>1506</v>
      </c>
      <c r="F16">
        <f>SUMIF(H4:H12,"&gt;=11000",E4:E12)</f>
        <v>0</v>
      </c>
      <c r="N16" s="16" t="s">
        <v>1019</v>
      </c>
      <c r="O16" s="16" t="s">
        <v>976</v>
      </c>
      <c r="P16" s="16" t="s">
        <v>917</v>
      </c>
      <c r="Q16" s="16">
        <v>587</v>
      </c>
      <c r="R16" s="16">
        <v>587</v>
      </c>
      <c r="S16" s="32">
        <v>37848</v>
      </c>
      <c r="T16" s="16" t="s">
        <v>945</v>
      </c>
      <c r="U16" s="16">
        <v>6707</v>
      </c>
      <c r="V16" s="16">
        <f t="shared" si="3"/>
        <v>587</v>
      </c>
      <c r="Y16" s="16"/>
      <c r="Z16" s="16"/>
      <c r="AA16" s="16"/>
      <c r="AB16" s="16"/>
      <c r="AC16" s="16"/>
      <c r="AD16" s="32"/>
      <c r="AE16" s="16"/>
      <c r="AF16" s="16"/>
      <c r="AG16" s="16"/>
    </row>
    <row r="17" spans="1:33" x14ac:dyDescent="0.2">
      <c r="F17" s="22"/>
      <c r="N17" s="16" t="s">
        <v>1019</v>
      </c>
      <c r="O17" s="16" t="s">
        <v>976</v>
      </c>
      <c r="P17" s="16" t="s">
        <v>917</v>
      </c>
      <c r="Q17" s="16">
        <v>587</v>
      </c>
      <c r="R17" s="16">
        <v>587</v>
      </c>
      <c r="S17" s="32">
        <v>37895</v>
      </c>
      <c r="T17" s="16" t="s">
        <v>945</v>
      </c>
      <c r="U17" s="16">
        <v>6707</v>
      </c>
      <c r="V17" s="16">
        <f t="shared" si="3"/>
        <v>587</v>
      </c>
      <c r="Y17" s="16" t="s">
        <v>1046</v>
      </c>
      <c r="Z17" s="16"/>
      <c r="AA17" s="16"/>
      <c r="AB17" s="16"/>
      <c r="AC17" s="16"/>
      <c r="AD17" s="16"/>
      <c r="AE17" s="31"/>
      <c r="AF17" s="23"/>
      <c r="AG17" s="16"/>
    </row>
    <row r="18" spans="1:33" ht="13.5" thickBot="1" x14ac:dyDescent="0.25">
      <c r="F18" s="22"/>
      <c r="N18" s="16" t="s">
        <v>1011</v>
      </c>
      <c r="O18" s="16" t="s">
        <v>841</v>
      </c>
      <c r="P18" s="16" t="s">
        <v>927</v>
      </c>
      <c r="Q18" s="16">
        <v>580</v>
      </c>
      <c r="R18" s="16">
        <v>580</v>
      </c>
      <c r="S18" s="32">
        <v>38504</v>
      </c>
      <c r="T18" s="16" t="s">
        <v>945</v>
      </c>
      <c r="U18" s="16">
        <v>6707</v>
      </c>
      <c r="V18" s="16">
        <f t="shared" si="3"/>
        <v>580</v>
      </c>
      <c r="Y18" s="50"/>
      <c r="Z18" s="45" t="s">
        <v>1589</v>
      </c>
      <c r="AA18" s="45" t="s">
        <v>1559</v>
      </c>
      <c r="AB18" s="45" t="s">
        <v>1645</v>
      </c>
      <c r="AC18" s="45" t="s">
        <v>1547</v>
      </c>
      <c r="AD18" s="45" t="s">
        <v>1555</v>
      </c>
      <c r="AE18" s="45" t="s">
        <v>1027</v>
      </c>
      <c r="AF18" s="46" t="s">
        <v>1526</v>
      </c>
      <c r="AG18" s="16"/>
    </row>
    <row r="19" spans="1:33" x14ac:dyDescent="0.2">
      <c r="A19" s="21" t="s">
        <v>894</v>
      </c>
      <c r="B19" s="21" t="s">
        <v>886</v>
      </c>
      <c r="C19" s="21" t="s">
        <v>1532</v>
      </c>
      <c r="D19" s="21" t="s">
        <v>904</v>
      </c>
      <c r="E19" s="21" t="s">
        <v>905</v>
      </c>
      <c r="F19" s="21" t="s">
        <v>896</v>
      </c>
      <c r="G19" s="21" t="s">
        <v>887</v>
      </c>
      <c r="H19" s="21" t="s">
        <v>888</v>
      </c>
      <c r="N19" s="16" t="s">
        <v>1012</v>
      </c>
      <c r="O19" s="16" t="s">
        <v>979</v>
      </c>
      <c r="P19" s="16" t="s">
        <v>1010</v>
      </c>
      <c r="Q19" s="16">
        <v>280</v>
      </c>
      <c r="R19" s="16">
        <v>280</v>
      </c>
      <c r="S19" s="32">
        <v>37347</v>
      </c>
      <c r="T19" s="16" t="s">
        <v>945</v>
      </c>
      <c r="U19" s="16">
        <v>6707</v>
      </c>
      <c r="V19" s="16">
        <f t="shared" si="3"/>
        <v>280</v>
      </c>
      <c r="Y19" s="43" t="s">
        <v>1577</v>
      </c>
      <c r="Z19" s="16">
        <f>SUMIF($Z$3,"=dsw",$AC$3)</f>
        <v>0</v>
      </c>
      <c r="AA19" s="16">
        <f>SUMIF($Z$3,"=sp15",$AC$3)</f>
        <v>0</v>
      </c>
      <c r="AB19" s="16">
        <f>SUMIF($Z$3,"=zp26",$AC$3)</f>
        <v>0</v>
      </c>
      <c r="AC19" s="16">
        <f>SUMIF($Z$3,"=np15",$AC$3)</f>
        <v>0</v>
      </c>
      <c r="AD19" s="16">
        <f>SUMIF($Z$3,"=pnw",$AC$3)</f>
        <v>80</v>
      </c>
      <c r="AE19" s="16">
        <f>SUMIF($Z$3,"=ro",$AC$3)</f>
        <v>0</v>
      </c>
      <c r="AF19" s="41">
        <f>SUMIF($Z$3,"=canada",$AC$3)</f>
        <v>0</v>
      </c>
      <c r="AG19" s="16"/>
    </row>
    <row r="20" spans="1:33" x14ac:dyDescent="0.2">
      <c r="A20" t="s">
        <v>1071</v>
      </c>
      <c r="B20" t="s">
        <v>976</v>
      </c>
      <c r="C20" t="s">
        <v>917</v>
      </c>
      <c r="D20">
        <v>250</v>
      </c>
      <c r="E20">
        <v>250</v>
      </c>
      <c r="F20" s="22">
        <v>37408</v>
      </c>
      <c r="G20" t="s">
        <v>945</v>
      </c>
      <c r="H20">
        <v>7100</v>
      </c>
      <c r="I20" t="s">
        <v>1113</v>
      </c>
      <c r="J20">
        <f>SUMIF(G20,"=ng",E20)</f>
        <v>250</v>
      </c>
      <c r="N20" s="16" t="s">
        <v>1063</v>
      </c>
      <c r="O20" s="16" t="s">
        <v>979</v>
      </c>
      <c r="P20" s="16" t="s">
        <v>953</v>
      </c>
      <c r="Q20" s="16">
        <v>253</v>
      </c>
      <c r="R20" s="16">
        <v>248</v>
      </c>
      <c r="S20" s="32">
        <v>37438</v>
      </c>
      <c r="T20" s="16" t="s">
        <v>945</v>
      </c>
      <c r="U20" s="16">
        <v>6707</v>
      </c>
      <c r="V20" s="16">
        <f t="shared" si="3"/>
        <v>248</v>
      </c>
      <c r="Y20" s="43" t="s">
        <v>907</v>
      </c>
      <c r="Z20" s="16">
        <f>SUMIF($Z$10:$Z$14,"=dsw",$AC$10:$AC$14)</f>
        <v>0</v>
      </c>
      <c r="AA20" s="16">
        <f>SUMIF($Z$10:$Z$14,"=sp15",$AC$10:$AC$14)</f>
        <v>0</v>
      </c>
      <c r="AB20" s="16">
        <f>SUMIF($Z$10:$Z$14,"=zp26",$AC$10:$AC$14)</f>
        <v>0</v>
      </c>
      <c r="AC20" s="16">
        <f>SUMIF($Z$10:$Z$14,"=np15",$AC$10:$AC$14)</f>
        <v>0</v>
      </c>
      <c r="AD20" s="16">
        <f>SUMIF($Z$10:$Z$14,"=pnw",$AC$10:$AC$14)</f>
        <v>59.4</v>
      </c>
      <c r="AE20" s="16">
        <f>SUMIF($Z$10:$Z$14,"=ro",$AC$10:$AC$14)</f>
        <v>0</v>
      </c>
      <c r="AF20" s="41">
        <f>SUMIF($Z$10:$Z$14,"=canada",$AC$10:$AC$14)</f>
        <v>37.1</v>
      </c>
      <c r="AG20" s="16"/>
    </row>
    <row r="21" spans="1:33" x14ac:dyDescent="0.2">
      <c r="A21" t="s">
        <v>1089</v>
      </c>
      <c r="B21" t="s">
        <v>976</v>
      </c>
      <c r="C21" t="s">
        <v>917</v>
      </c>
      <c r="D21">
        <v>580</v>
      </c>
      <c r="E21">
        <v>580</v>
      </c>
      <c r="F21" s="22">
        <v>37408</v>
      </c>
      <c r="G21" t="s">
        <v>945</v>
      </c>
      <c r="H21">
        <v>7100</v>
      </c>
      <c r="I21" t="s">
        <v>1113</v>
      </c>
      <c r="J21">
        <f t="shared" ref="J21:J42" si="4">SUMIF(G21,"=ng",E21)</f>
        <v>580</v>
      </c>
      <c r="N21" s="16" t="s">
        <v>1064</v>
      </c>
      <c r="O21" s="16" t="s">
        <v>979</v>
      </c>
      <c r="P21" s="16" t="s">
        <v>953</v>
      </c>
      <c r="Q21" s="16">
        <v>650</v>
      </c>
      <c r="R21" s="16">
        <v>650</v>
      </c>
      <c r="S21" s="32">
        <v>37773</v>
      </c>
      <c r="T21" s="16" t="s">
        <v>945</v>
      </c>
      <c r="U21" s="16">
        <v>6707</v>
      </c>
      <c r="V21" s="16">
        <f t="shared" si="3"/>
        <v>650</v>
      </c>
      <c r="Y21" s="43" t="s">
        <v>906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41">
        <v>0</v>
      </c>
      <c r="AG21" s="16"/>
    </row>
    <row r="22" spans="1:33" x14ac:dyDescent="0.2">
      <c r="A22" t="s">
        <v>967</v>
      </c>
      <c r="B22" t="s">
        <v>976</v>
      </c>
      <c r="C22" t="s">
        <v>917</v>
      </c>
      <c r="D22">
        <v>450</v>
      </c>
      <c r="E22">
        <v>450</v>
      </c>
      <c r="F22" s="22">
        <v>37408</v>
      </c>
      <c r="G22" t="s">
        <v>945</v>
      </c>
      <c r="H22">
        <v>9160</v>
      </c>
      <c r="I22" t="s">
        <v>1113</v>
      </c>
      <c r="J22">
        <f t="shared" si="4"/>
        <v>450</v>
      </c>
      <c r="N22" s="16" t="s">
        <v>1078</v>
      </c>
      <c r="O22" s="16" t="s">
        <v>979</v>
      </c>
      <c r="P22" s="16" t="s">
        <v>953</v>
      </c>
      <c r="Q22" s="16">
        <v>286</v>
      </c>
      <c r="R22" s="16">
        <v>86</v>
      </c>
      <c r="S22" s="32">
        <v>37773</v>
      </c>
      <c r="T22" s="16" t="s">
        <v>945</v>
      </c>
      <c r="U22" s="16">
        <v>6707</v>
      </c>
      <c r="V22" s="16">
        <f t="shared" si="3"/>
        <v>86</v>
      </c>
      <c r="Y22" s="43" t="s">
        <v>924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41">
        <v>0</v>
      </c>
      <c r="AG22" s="16"/>
    </row>
    <row r="23" spans="1:33" x14ac:dyDescent="0.2">
      <c r="A23" t="s">
        <v>1090</v>
      </c>
      <c r="B23" t="s">
        <v>976</v>
      </c>
      <c r="C23" t="s">
        <v>917</v>
      </c>
      <c r="D23">
        <v>580</v>
      </c>
      <c r="E23">
        <v>580</v>
      </c>
      <c r="F23" s="22">
        <v>37438</v>
      </c>
      <c r="G23" t="s">
        <v>945</v>
      </c>
      <c r="H23">
        <v>7100</v>
      </c>
      <c r="I23" t="s">
        <v>1113</v>
      </c>
      <c r="J23">
        <f t="shared" si="4"/>
        <v>580</v>
      </c>
      <c r="N23" s="16" t="s">
        <v>1079</v>
      </c>
      <c r="O23" s="16" t="s">
        <v>1109</v>
      </c>
      <c r="P23" s="16" t="s">
        <v>927</v>
      </c>
      <c r="Q23" s="16">
        <v>1000</v>
      </c>
      <c r="R23" s="16">
        <v>1000</v>
      </c>
      <c r="S23" s="32">
        <v>37773</v>
      </c>
      <c r="T23" s="16" t="s">
        <v>945</v>
      </c>
      <c r="U23" s="16">
        <v>6707</v>
      </c>
      <c r="V23" s="16">
        <f t="shared" si="3"/>
        <v>1000</v>
      </c>
      <c r="Y23" s="43" t="s">
        <v>1600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41">
        <v>0</v>
      </c>
      <c r="AG23" s="16"/>
    </row>
    <row r="24" spans="1:33" x14ac:dyDescent="0.2">
      <c r="A24" t="s">
        <v>1076</v>
      </c>
      <c r="B24" t="s">
        <v>976</v>
      </c>
      <c r="C24" t="s">
        <v>977</v>
      </c>
      <c r="D24">
        <v>80</v>
      </c>
      <c r="E24">
        <v>80</v>
      </c>
      <c r="F24" s="22">
        <v>37438</v>
      </c>
      <c r="G24" t="s">
        <v>945</v>
      </c>
      <c r="H24">
        <v>9611</v>
      </c>
      <c r="I24" t="s">
        <v>1113</v>
      </c>
      <c r="J24">
        <f t="shared" si="4"/>
        <v>80</v>
      </c>
      <c r="N24" s="16" t="s">
        <v>153</v>
      </c>
      <c r="O24" s="16" t="s">
        <v>979</v>
      </c>
      <c r="P24" s="16" t="s">
        <v>1010</v>
      </c>
      <c r="Q24" s="16">
        <v>630</v>
      </c>
      <c r="R24" s="16">
        <v>533.5</v>
      </c>
      <c r="S24" s="32">
        <v>37408</v>
      </c>
      <c r="T24" s="16" t="s">
        <v>945</v>
      </c>
      <c r="U24" s="16">
        <v>6793</v>
      </c>
      <c r="V24" s="16">
        <f t="shared" si="3"/>
        <v>533.5</v>
      </c>
      <c r="Y24" s="43" t="s">
        <v>1043</v>
      </c>
      <c r="Z24" s="16">
        <f>SUMIF($Z$5:$Z$8,"=dsw",$AC$5:$AC$8)</f>
        <v>0</v>
      </c>
      <c r="AA24" s="16">
        <f>SUMIF($Z$5:$Z$8,"=sp15",$AC$5:$AC$8)</f>
        <v>0</v>
      </c>
      <c r="AB24" s="16">
        <f>SUMIF($Z$5:$Z$8,"=zp26",$AC$5:$AC$8)</f>
        <v>0</v>
      </c>
      <c r="AC24" s="16">
        <f>SUMIF($Z$5:$Z$8,"=np15",$AC$5:$AC$8)</f>
        <v>0</v>
      </c>
      <c r="AD24" s="16">
        <f>SUMIF($Z$5:$Z$8,"=pnw",$AC$5:$AC$8)</f>
        <v>0</v>
      </c>
      <c r="AE24" s="16">
        <f>SUMIF($Z$5:$Z$8,"=ro",$AC$5:$AC$8)</f>
        <v>0</v>
      </c>
      <c r="AF24" s="41">
        <f>SUMIF($Z$5:$Z$8,"=canada",$AC$5:$AC$8)</f>
        <v>259.2</v>
      </c>
      <c r="AG24" s="16"/>
    </row>
    <row r="25" spans="1:33" x14ac:dyDescent="0.2">
      <c r="A25" t="s">
        <v>983</v>
      </c>
      <c r="B25" t="s">
        <v>976</v>
      </c>
      <c r="C25" t="s">
        <v>917</v>
      </c>
      <c r="D25">
        <v>580</v>
      </c>
      <c r="E25">
        <v>580</v>
      </c>
      <c r="F25" s="22">
        <v>37469</v>
      </c>
      <c r="G25" t="s">
        <v>945</v>
      </c>
      <c r="H25">
        <v>6707</v>
      </c>
      <c r="I25" t="s">
        <v>1113</v>
      </c>
      <c r="J25">
        <f t="shared" si="4"/>
        <v>580</v>
      </c>
      <c r="N25" s="16" t="s">
        <v>1120</v>
      </c>
      <c r="O25" s="16" t="s">
        <v>976</v>
      </c>
      <c r="P25" s="16" t="s">
        <v>917</v>
      </c>
      <c r="Q25" s="16">
        <v>625</v>
      </c>
      <c r="R25" s="16">
        <v>625</v>
      </c>
      <c r="S25" s="32">
        <v>37987</v>
      </c>
      <c r="T25" s="16" t="s">
        <v>945</v>
      </c>
      <c r="U25" s="16">
        <v>6900</v>
      </c>
      <c r="V25" s="16">
        <f t="shared" si="3"/>
        <v>625</v>
      </c>
      <c r="Y25" s="43" t="s">
        <v>1044</v>
      </c>
      <c r="Z25" s="16">
        <f>SUMIF($Z$4,"=dsw",$AC$4)</f>
        <v>0</v>
      </c>
      <c r="AA25" s="16">
        <f>SUMIF($Z$4,"=sp15",$AC$4)</f>
        <v>0</v>
      </c>
      <c r="AB25" s="16">
        <f>SUMIF($Z$4,"=zp26",$AC$4)</f>
        <v>0</v>
      </c>
      <c r="AC25" s="16">
        <f>SUMIF($Z$4,"=np15",$AC$4)</f>
        <v>0</v>
      </c>
      <c r="AD25" s="16">
        <f>SUMIF($Z$4,"=pnw",$AC$4)</f>
        <v>12</v>
      </c>
      <c r="AE25" s="16">
        <f>SUMIF($Z$4,"=ro",$AC$4)</f>
        <v>0</v>
      </c>
      <c r="AF25" s="41">
        <f>SUMIF($Z$4,"=canada",$AC$4)</f>
        <v>0</v>
      </c>
      <c r="AG25" s="16"/>
    </row>
    <row r="26" spans="1:33" x14ac:dyDescent="0.2">
      <c r="A26" t="s">
        <v>1074</v>
      </c>
      <c r="B26" t="s">
        <v>976</v>
      </c>
      <c r="C26" t="s">
        <v>969</v>
      </c>
      <c r="D26">
        <v>226</v>
      </c>
      <c r="E26">
        <v>226</v>
      </c>
      <c r="F26" s="22">
        <v>37500</v>
      </c>
      <c r="G26" t="s">
        <v>945</v>
      </c>
      <c r="H26">
        <v>7100</v>
      </c>
      <c r="I26" t="s">
        <v>1113</v>
      </c>
      <c r="J26">
        <f t="shared" si="4"/>
        <v>226</v>
      </c>
      <c r="N26" s="16" t="s">
        <v>1014</v>
      </c>
      <c r="O26" s="16" t="s">
        <v>976</v>
      </c>
      <c r="P26" s="16" t="s">
        <v>969</v>
      </c>
      <c r="Q26" s="16">
        <v>600</v>
      </c>
      <c r="R26" s="16">
        <v>600</v>
      </c>
      <c r="S26" s="32">
        <v>37712</v>
      </c>
      <c r="T26" s="16" t="s">
        <v>945</v>
      </c>
      <c r="U26" s="16">
        <v>7000</v>
      </c>
      <c r="V26" s="16">
        <f t="shared" si="3"/>
        <v>600</v>
      </c>
      <c r="Y26" s="64" t="s">
        <v>1045</v>
      </c>
      <c r="Z26" s="35">
        <f>SUMIF($Z$9,"=dsw",$AC$9)</f>
        <v>0</v>
      </c>
      <c r="AA26" s="35">
        <f>SUMIF($Z$9,"=sp15",$AC$9)</f>
        <v>1</v>
      </c>
      <c r="AB26" s="35">
        <f>SUMIF($Z$9,"=zp26",$AC$9)</f>
        <v>0</v>
      </c>
      <c r="AC26" s="35">
        <f>SUMIF($Z$9,"=np15",$AC$9)</f>
        <v>0</v>
      </c>
      <c r="AD26" s="35">
        <f>SUMIF($Z$9,"=pnw",$AC$9)</f>
        <v>0</v>
      </c>
      <c r="AE26" s="35">
        <f>SUMIF($Z$9,"=ro",$AC$9)</f>
        <v>0</v>
      </c>
      <c r="AF26" s="42">
        <f>SUMIF($Z$9,"=canada",$AC$9)</f>
        <v>0</v>
      </c>
      <c r="AG26" s="16"/>
    </row>
    <row r="27" spans="1:33" x14ac:dyDescent="0.2">
      <c r="A27" t="s">
        <v>975</v>
      </c>
      <c r="B27" t="s">
        <v>976</v>
      </c>
      <c r="C27" t="s">
        <v>977</v>
      </c>
      <c r="D27">
        <v>135</v>
      </c>
      <c r="E27">
        <v>135</v>
      </c>
      <c r="F27" s="22">
        <v>37561</v>
      </c>
      <c r="G27" t="s">
        <v>945</v>
      </c>
      <c r="H27">
        <v>11000</v>
      </c>
      <c r="I27" t="s">
        <v>1113</v>
      </c>
      <c r="J27">
        <f t="shared" si="4"/>
        <v>135</v>
      </c>
      <c r="N27" s="16" t="s">
        <v>981</v>
      </c>
      <c r="O27" s="16" t="s">
        <v>976</v>
      </c>
      <c r="P27" s="16" t="s">
        <v>969</v>
      </c>
      <c r="Q27" s="16">
        <v>550</v>
      </c>
      <c r="R27" s="16">
        <v>500</v>
      </c>
      <c r="S27" s="32">
        <v>37681</v>
      </c>
      <c r="T27" s="16" t="s">
        <v>945</v>
      </c>
      <c r="U27" s="16">
        <v>7000</v>
      </c>
      <c r="V27" s="16">
        <f t="shared" si="3"/>
        <v>500</v>
      </c>
      <c r="Y27" s="16"/>
      <c r="Z27" s="16"/>
      <c r="AA27" s="16"/>
      <c r="AB27" s="16"/>
      <c r="AC27" s="16"/>
      <c r="AD27" s="32"/>
      <c r="AE27" s="16"/>
      <c r="AF27" s="16"/>
      <c r="AG27" s="16">
        <f>SUM(Z19:AF26)</f>
        <v>448.7</v>
      </c>
    </row>
    <row r="28" spans="1:33" x14ac:dyDescent="0.2">
      <c r="A28" t="s">
        <v>981</v>
      </c>
      <c r="B28" t="s">
        <v>976</v>
      </c>
      <c r="C28" t="s">
        <v>969</v>
      </c>
      <c r="D28">
        <v>550</v>
      </c>
      <c r="E28">
        <v>500</v>
      </c>
      <c r="F28" s="22">
        <v>37681</v>
      </c>
      <c r="G28" t="s">
        <v>945</v>
      </c>
      <c r="H28">
        <v>7000</v>
      </c>
      <c r="I28" t="s">
        <v>1113</v>
      </c>
      <c r="J28">
        <f t="shared" si="4"/>
        <v>500</v>
      </c>
      <c r="N28" s="16" t="s">
        <v>1119</v>
      </c>
      <c r="O28" s="16" t="s">
        <v>976</v>
      </c>
      <c r="P28" s="16" t="s">
        <v>917</v>
      </c>
      <c r="Q28" s="16">
        <v>625</v>
      </c>
      <c r="R28" s="16">
        <v>625</v>
      </c>
      <c r="S28" s="32">
        <v>37681</v>
      </c>
      <c r="T28" s="16" t="s">
        <v>945</v>
      </c>
      <c r="U28" s="16">
        <v>7000</v>
      </c>
      <c r="V28" s="16">
        <f t="shared" si="3"/>
        <v>625</v>
      </c>
      <c r="Y28" s="16"/>
      <c r="Z28" s="16"/>
      <c r="AA28" s="16"/>
      <c r="AB28" s="16"/>
      <c r="AC28" s="16"/>
      <c r="AD28" s="32"/>
      <c r="AE28" s="16"/>
      <c r="AF28" s="16"/>
      <c r="AG28" s="16"/>
    </row>
    <row r="29" spans="1:33" x14ac:dyDescent="0.2">
      <c r="A29" t="s">
        <v>1119</v>
      </c>
      <c r="B29" t="s">
        <v>976</v>
      </c>
      <c r="C29" t="s">
        <v>917</v>
      </c>
      <c r="D29">
        <v>625</v>
      </c>
      <c r="E29">
        <v>625</v>
      </c>
      <c r="F29" s="22">
        <v>37681</v>
      </c>
      <c r="G29" t="s">
        <v>945</v>
      </c>
      <c r="H29">
        <v>7000</v>
      </c>
      <c r="I29" t="s">
        <v>1113</v>
      </c>
      <c r="J29">
        <f t="shared" si="4"/>
        <v>625</v>
      </c>
      <c r="N29" s="16" t="s">
        <v>1014</v>
      </c>
      <c r="O29" s="16" t="s">
        <v>976</v>
      </c>
      <c r="P29" s="16" t="s">
        <v>969</v>
      </c>
      <c r="Q29" s="16">
        <v>600</v>
      </c>
      <c r="R29" s="16">
        <v>600</v>
      </c>
      <c r="S29" s="32">
        <v>37712</v>
      </c>
      <c r="T29" s="16" t="s">
        <v>945</v>
      </c>
      <c r="U29" s="16">
        <v>7000</v>
      </c>
      <c r="V29" s="16">
        <f t="shared" si="3"/>
        <v>600</v>
      </c>
      <c r="Y29" s="16"/>
      <c r="Z29" s="16"/>
      <c r="AA29" s="16"/>
      <c r="AB29" s="16"/>
      <c r="AC29" s="16"/>
      <c r="AD29" s="32"/>
      <c r="AE29" s="16"/>
      <c r="AF29" s="16"/>
      <c r="AG29" s="16"/>
    </row>
    <row r="30" spans="1:33" x14ac:dyDescent="0.2">
      <c r="A30" t="s">
        <v>1014</v>
      </c>
      <c r="B30" t="s">
        <v>976</v>
      </c>
      <c r="C30" t="s">
        <v>969</v>
      </c>
      <c r="D30">
        <v>600</v>
      </c>
      <c r="E30">
        <v>600</v>
      </c>
      <c r="F30" s="22">
        <v>37712</v>
      </c>
      <c r="G30" t="s">
        <v>945</v>
      </c>
      <c r="H30">
        <v>7000</v>
      </c>
      <c r="I30" t="s">
        <v>1113</v>
      </c>
      <c r="J30">
        <f t="shared" si="4"/>
        <v>600</v>
      </c>
      <c r="N30" s="16" t="s">
        <v>1014</v>
      </c>
      <c r="O30" s="16" t="s">
        <v>976</v>
      </c>
      <c r="P30" s="16" t="s">
        <v>969</v>
      </c>
      <c r="Q30" s="16">
        <v>600</v>
      </c>
      <c r="R30" s="16">
        <v>600</v>
      </c>
      <c r="S30" s="32">
        <v>37773</v>
      </c>
      <c r="T30" s="16" t="s">
        <v>945</v>
      </c>
      <c r="U30" s="16">
        <v>7000</v>
      </c>
      <c r="V30" s="16">
        <f t="shared" si="3"/>
        <v>600</v>
      </c>
      <c r="Y30" s="16"/>
      <c r="Z30" s="16"/>
      <c r="AA30" s="16"/>
      <c r="AB30" s="16"/>
      <c r="AC30" s="16"/>
      <c r="AD30" s="32"/>
      <c r="AE30" s="16"/>
      <c r="AF30" s="16"/>
      <c r="AG30" s="16"/>
    </row>
    <row r="31" spans="1:33" x14ac:dyDescent="0.2">
      <c r="A31" t="s">
        <v>1014</v>
      </c>
      <c r="B31" t="s">
        <v>976</v>
      </c>
      <c r="C31" t="s">
        <v>969</v>
      </c>
      <c r="D31">
        <v>600</v>
      </c>
      <c r="E31">
        <v>600</v>
      </c>
      <c r="F31" s="22">
        <v>37712</v>
      </c>
      <c r="G31" t="s">
        <v>945</v>
      </c>
      <c r="H31">
        <v>7000</v>
      </c>
      <c r="I31" t="s">
        <v>1113</v>
      </c>
      <c r="J31">
        <f t="shared" si="4"/>
        <v>600</v>
      </c>
      <c r="N31" s="16" t="s">
        <v>1065</v>
      </c>
      <c r="O31" s="16" t="s">
        <v>976</v>
      </c>
      <c r="P31" s="16" t="s">
        <v>917</v>
      </c>
      <c r="Q31" s="16">
        <v>1040</v>
      </c>
      <c r="R31" s="16">
        <v>1040</v>
      </c>
      <c r="S31" s="32">
        <v>37773</v>
      </c>
      <c r="T31" s="16" t="s">
        <v>945</v>
      </c>
      <c r="U31" s="16">
        <v>7000</v>
      </c>
      <c r="V31" s="16">
        <f t="shared" si="3"/>
        <v>1040</v>
      </c>
      <c r="Y31" s="16" t="s">
        <v>1042</v>
      </c>
      <c r="Z31" s="16"/>
      <c r="AA31" s="16"/>
      <c r="AB31" s="16"/>
      <c r="AC31" s="16"/>
      <c r="AD31" s="16"/>
      <c r="AE31" s="31"/>
      <c r="AF31" s="23"/>
      <c r="AG31" s="16"/>
    </row>
    <row r="32" spans="1:33" ht="13.5" thickBot="1" x14ac:dyDescent="0.25">
      <c r="A32" t="s">
        <v>1019</v>
      </c>
      <c r="B32" t="s">
        <v>976</v>
      </c>
      <c r="C32" t="s">
        <v>917</v>
      </c>
      <c r="D32">
        <v>587</v>
      </c>
      <c r="E32">
        <v>587</v>
      </c>
      <c r="F32" s="22">
        <v>37742</v>
      </c>
      <c r="G32" t="s">
        <v>945</v>
      </c>
      <c r="H32">
        <v>6707</v>
      </c>
      <c r="I32" t="s">
        <v>1113</v>
      </c>
      <c r="J32">
        <f t="shared" si="4"/>
        <v>587</v>
      </c>
      <c r="N32" s="16" t="s">
        <v>1092</v>
      </c>
      <c r="O32" s="16" t="s">
        <v>976</v>
      </c>
      <c r="P32" s="16" t="s">
        <v>969</v>
      </c>
      <c r="Q32" s="16">
        <v>575</v>
      </c>
      <c r="R32" s="16">
        <v>575</v>
      </c>
      <c r="S32" s="32">
        <v>37773</v>
      </c>
      <c r="T32" s="16" t="s">
        <v>945</v>
      </c>
      <c r="U32" s="16">
        <v>7000</v>
      </c>
      <c r="V32" s="16">
        <f t="shared" si="3"/>
        <v>575</v>
      </c>
      <c r="Y32" s="50"/>
      <c r="Z32" s="45" t="s">
        <v>1589</v>
      </c>
      <c r="AA32" s="45" t="s">
        <v>1559</v>
      </c>
      <c r="AB32" s="45" t="s">
        <v>1645</v>
      </c>
      <c r="AC32" s="45" t="s">
        <v>1547</v>
      </c>
      <c r="AD32" s="45" t="s">
        <v>1555</v>
      </c>
      <c r="AE32" s="45" t="s">
        <v>1027</v>
      </c>
      <c r="AF32" s="45" t="s">
        <v>1526</v>
      </c>
      <c r="AG32" s="79" t="s">
        <v>885</v>
      </c>
    </row>
    <row r="33" spans="1:33" x14ac:dyDescent="0.2">
      <c r="A33" t="s">
        <v>1014</v>
      </c>
      <c r="B33" t="s">
        <v>976</v>
      </c>
      <c r="C33" t="s">
        <v>969</v>
      </c>
      <c r="D33">
        <v>600</v>
      </c>
      <c r="E33">
        <v>600</v>
      </c>
      <c r="F33" s="22">
        <v>37773</v>
      </c>
      <c r="G33" t="s">
        <v>945</v>
      </c>
      <c r="H33">
        <v>6707</v>
      </c>
      <c r="I33" t="s">
        <v>1113</v>
      </c>
      <c r="J33">
        <f t="shared" si="4"/>
        <v>600</v>
      </c>
      <c r="N33" s="16" t="s">
        <v>1077</v>
      </c>
      <c r="O33" s="16" t="s">
        <v>976</v>
      </c>
      <c r="P33" s="16" t="s">
        <v>977</v>
      </c>
      <c r="Q33" s="16">
        <v>550</v>
      </c>
      <c r="R33" s="16">
        <v>550</v>
      </c>
      <c r="S33" s="32">
        <v>37895</v>
      </c>
      <c r="T33" s="16" t="s">
        <v>945</v>
      </c>
      <c r="U33" s="16">
        <v>7000</v>
      </c>
      <c r="V33" s="16">
        <f t="shared" si="3"/>
        <v>550</v>
      </c>
      <c r="Y33" s="43" t="s">
        <v>1577</v>
      </c>
      <c r="Z33" s="16">
        <f>Z19+'online plants'!Y30</f>
        <v>0</v>
      </c>
      <c r="AA33" s="16">
        <f>AA19+'online plants'!Z30</f>
        <v>0</v>
      </c>
      <c r="AB33" s="16">
        <f>AB19+'online plants'!AA30</f>
        <v>0</v>
      </c>
      <c r="AC33" s="16">
        <f>AC19+'online plants'!AB30</f>
        <v>0</v>
      </c>
      <c r="AD33" s="16">
        <f>AD19+'online plants'!AC30</f>
        <v>80</v>
      </c>
      <c r="AE33" s="16">
        <f>AE19+'online plants'!AD30</f>
        <v>0</v>
      </c>
      <c r="AF33" s="16">
        <f>AF19+'online plants'!AE30</f>
        <v>34</v>
      </c>
      <c r="AG33" s="77">
        <f>SUM(Z33:AF33)</f>
        <v>114</v>
      </c>
    </row>
    <row r="34" spans="1:33" x14ac:dyDescent="0.2">
      <c r="A34" t="s">
        <v>1014</v>
      </c>
      <c r="B34" t="s">
        <v>976</v>
      </c>
      <c r="C34" t="s">
        <v>969</v>
      </c>
      <c r="D34">
        <v>600</v>
      </c>
      <c r="E34">
        <v>600</v>
      </c>
      <c r="F34" s="22">
        <v>37773</v>
      </c>
      <c r="G34" t="s">
        <v>945</v>
      </c>
      <c r="H34">
        <v>7000</v>
      </c>
      <c r="I34" t="s">
        <v>1113</v>
      </c>
      <c r="J34">
        <f t="shared" si="4"/>
        <v>600</v>
      </c>
      <c r="N34" s="16" t="s">
        <v>1008</v>
      </c>
      <c r="O34" s="16" t="s">
        <v>979</v>
      </c>
      <c r="P34" s="16" t="s">
        <v>953</v>
      </c>
      <c r="Q34" s="16">
        <v>520</v>
      </c>
      <c r="R34" s="16">
        <v>520</v>
      </c>
      <c r="S34" s="32">
        <v>37926</v>
      </c>
      <c r="T34" s="16" t="s">
        <v>945</v>
      </c>
      <c r="U34" s="16">
        <v>7000</v>
      </c>
      <c r="V34" s="16">
        <f>SUMIF(T34,"=ng",R34)</f>
        <v>520</v>
      </c>
      <c r="Y34" s="43" t="s">
        <v>907</v>
      </c>
      <c r="Z34" s="16">
        <f>Z20+'online plants'!Y31</f>
        <v>0</v>
      </c>
      <c r="AA34" s="16">
        <f>AA20+'online plants'!Z31</f>
        <v>20.399999999999999</v>
      </c>
      <c r="AB34" s="16">
        <f>AB20+'online plants'!AA31</f>
        <v>0</v>
      </c>
      <c r="AC34" s="16">
        <f>AC20+'online plants'!AB31</f>
        <v>0</v>
      </c>
      <c r="AD34" s="16">
        <f>AD20+'online plants'!AC31</f>
        <v>179.3</v>
      </c>
      <c r="AE34" s="16">
        <f>AE20+'online plants'!AD31</f>
        <v>11.9</v>
      </c>
      <c r="AF34" s="16">
        <f>AF20+'online plants'!AE31</f>
        <v>45.900000000000006</v>
      </c>
      <c r="AG34" s="77">
        <f t="shared" ref="AG34:AG40" si="5">SUM(Z34:AF34)</f>
        <v>257.5</v>
      </c>
    </row>
    <row r="35" spans="1:33" x14ac:dyDescent="0.2">
      <c r="A35" t="s">
        <v>1065</v>
      </c>
      <c r="B35" t="s">
        <v>976</v>
      </c>
      <c r="C35" t="s">
        <v>917</v>
      </c>
      <c r="D35">
        <v>1040</v>
      </c>
      <c r="E35">
        <v>1040</v>
      </c>
      <c r="F35" s="22">
        <v>37773</v>
      </c>
      <c r="G35" t="s">
        <v>945</v>
      </c>
      <c r="H35">
        <v>7000</v>
      </c>
      <c r="I35" t="s">
        <v>1113</v>
      </c>
      <c r="J35">
        <f t="shared" si="4"/>
        <v>1040</v>
      </c>
      <c r="N35" s="16" t="s">
        <v>1018</v>
      </c>
      <c r="O35" s="16" t="s">
        <v>982</v>
      </c>
      <c r="P35" s="16" t="s">
        <v>935</v>
      </c>
      <c r="Q35" s="16">
        <v>480</v>
      </c>
      <c r="R35" s="16">
        <v>480</v>
      </c>
      <c r="S35" s="32">
        <v>37742</v>
      </c>
      <c r="T35" s="16" t="s">
        <v>945</v>
      </c>
      <c r="U35" s="16">
        <v>7000</v>
      </c>
      <c r="V35" s="16">
        <f t="shared" ref="V35:V42" si="6">SUMIF(T35,"=ng",R35)</f>
        <v>480</v>
      </c>
      <c r="Y35" s="43" t="s">
        <v>906</v>
      </c>
      <c r="Z35" s="16">
        <f>Z21+'online plants'!Y32</f>
        <v>0</v>
      </c>
      <c r="AA35" s="16">
        <f>AA21+'online plants'!Z32</f>
        <v>0</v>
      </c>
      <c r="AB35" s="16">
        <f>AB21+'online plants'!AA32</f>
        <v>0</v>
      </c>
      <c r="AC35" s="16">
        <f>AC21+'online plants'!AB32</f>
        <v>0</v>
      </c>
      <c r="AD35" s="16">
        <f>AD21+'online plants'!AC32</f>
        <v>21</v>
      </c>
      <c r="AE35" s="16">
        <f>AE21+'online plants'!AD32</f>
        <v>0</v>
      </c>
      <c r="AF35" s="16">
        <f>AF21+'online plants'!AE32</f>
        <v>51.6</v>
      </c>
      <c r="AG35" s="77">
        <f t="shared" si="5"/>
        <v>72.599999999999994</v>
      </c>
    </row>
    <row r="36" spans="1:33" x14ac:dyDescent="0.2">
      <c r="A36" t="s">
        <v>1092</v>
      </c>
      <c r="B36" t="s">
        <v>976</v>
      </c>
      <c r="C36" t="s">
        <v>969</v>
      </c>
      <c r="D36">
        <v>575</v>
      </c>
      <c r="E36">
        <v>575</v>
      </c>
      <c r="F36" s="22">
        <v>37773</v>
      </c>
      <c r="G36" t="s">
        <v>945</v>
      </c>
      <c r="H36">
        <v>7000</v>
      </c>
      <c r="I36" t="s">
        <v>1113</v>
      </c>
      <c r="J36">
        <f t="shared" si="4"/>
        <v>575</v>
      </c>
      <c r="N36" s="16" t="s">
        <v>1084</v>
      </c>
      <c r="O36" s="16" t="s">
        <v>1109</v>
      </c>
      <c r="P36" s="16" t="s">
        <v>927</v>
      </c>
      <c r="Q36" s="16">
        <v>750</v>
      </c>
      <c r="R36" s="16">
        <v>750</v>
      </c>
      <c r="S36" s="32">
        <v>37622</v>
      </c>
      <c r="T36" s="16" t="s">
        <v>945</v>
      </c>
      <c r="U36" s="16">
        <v>7000</v>
      </c>
      <c r="V36" s="16">
        <f t="shared" si="6"/>
        <v>750</v>
      </c>
      <c r="Y36" s="43" t="s">
        <v>924</v>
      </c>
      <c r="Z36" s="16">
        <f>Z22+'online plants'!Y33</f>
        <v>0</v>
      </c>
      <c r="AA36" s="16">
        <f>AA22+'online plants'!Z33</f>
        <v>0</v>
      </c>
      <c r="AB36" s="16">
        <f>AB22+'online plants'!AA33</f>
        <v>25</v>
      </c>
      <c r="AC36" s="16">
        <f>AC22+'online plants'!AB33</f>
        <v>0</v>
      </c>
      <c r="AD36" s="16">
        <f>AD22+'online plants'!AC33</f>
        <v>0</v>
      </c>
      <c r="AE36" s="16">
        <f>AE22+'online plants'!AD33</f>
        <v>0</v>
      </c>
      <c r="AF36" s="16">
        <f>AF22+'online plants'!AE33</f>
        <v>0</v>
      </c>
      <c r="AG36" s="77">
        <f t="shared" si="5"/>
        <v>25</v>
      </c>
    </row>
    <row r="37" spans="1:33" x14ac:dyDescent="0.2">
      <c r="A37" t="s">
        <v>1019</v>
      </c>
      <c r="B37" t="s">
        <v>976</v>
      </c>
      <c r="C37" t="s">
        <v>917</v>
      </c>
      <c r="D37">
        <v>587</v>
      </c>
      <c r="E37">
        <v>587</v>
      </c>
      <c r="F37" s="22">
        <v>37787</v>
      </c>
      <c r="G37" t="s">
        <v>945</v>
      </c>
      <c r="H37">
        <v>6707</v>
      </c>
      <c r="I37" t="s">
        <v>1113</v>
      </c>
      <c r="J37">
        <f t="shared" si="4"/>
        <v>587</v>
      </c>
      <c r="N37" s="16" t="s">
        <v>985</v>
      </c>
      <c r="O37" s="16" t="s">
        <v>1109</v>
      </c>
      <c r="P37" s="16" t="s">
        <v>927</v>
      </c>
      <c r="Q37" s="16">
        <v>520</v>
      </c>
      <c r="R37" s="16">
        <v>520</v>
      </c>
      <c r="S37" s="32">
        <v>37712</v>
      </c>
      <c r="T37" s="16" t="s">
        <v>945</v>
      </c>
      <c r="U37" s="16">
        <v>7000</v>
      </c>
      <c r="V37" s="16">
        <f t="shared" si="6"/>
        <v>520</v>
      </c>
      <c r="Y37" s="43" t="s">
        <v>1600</v>
      </c>
      <c r="Z37" s="16">
        <f>Z23+'online plants'!Y34</f>
        <v>0</v>
      </c>
      <c r="AA37" s="16">
        <f>AA23+'online plants'!Z34</f>
        <v>0</v>
      </c>
      <c r="AB37" s="16">
        <f>AB23+'online plants'!AA34</f>
        <v>0</v>
      </c>
      <c r="AC37" s="16">
        <f>AC23+'online plants'!AB34</f>
        <v>0</v>
      </c>
      <c r="AD37" s="16">
        <f>AD23+'online plants'!AC34</f>
        <v>32</v>
      </c>
      <c r="AE37" s="16">
        <f>AE23+'online plants'!AD34</f>
        <v>0</v>
      </c>
      <c r="AF37" s="16">
        <f>AF23+'online plants'!AE34</f>
        <v>0</v>
      </c>
      <c r="AG37" s="77">
        <f t="shared" si="5"/>
        <v>32</v>
      </c>
    </row>
    <row r="38" spans="1:33" x14ac:dyDescent="0.2">
      <c r="A38" t="s">
        <v>1019</v>
      </c>
      <c r="B38" t="s">
        <v>976</v>
      </c>
      <c r="C38" t="s">
        <v>917</v>
      </c>
      <c r="D38">
        <v>587</v>
      </c>
      <c r="E38">
        <v>587</v>
      </c>
      <c r="F38" s="22">
        <v>37848</v>
      </c>
      <c r="G38" t="s">
        <v>945</v>
      </c>
      <c r="H38">
        <v>6707</v>
      </c>
      <c r="I38" t="s">
        <v>1113</v>
      </c>
      <c r="J38">
        <f t="shared" si="4"/>
        <v>587</v>
      </c>
      <c r="N38" s="16" t="s">
        <v>1066</v>
      </c>
      <c r="O38" s="16" t="s">
        <v>1109</v>
      </c>
      <c r="P38" s="16" t="s">
        <v>927</v>
      </c>
      <c r="Q38" s="16">
        <v>765</v>
      </c>
      <c r="R38" s="16">
        <v>765</v>
      </c>
      <c r="S38" s="32">
        <v>37803</v>
      </c>
      <c r="T38" s="16" t="s">
        <v>945</v>
      </c>
      <c r="U38" s="16">
        <v>7000</v>
      </c>
      <c r="V38" s="16">
        <f t="shared" si="6"/>
        <v>765</v>
      </c>
      <c r="Y38" s="43" t="s">
        <v>1043</v>
      </c>
      <c r="Z38" s="16">
        <f>Z24+'online plants'!Y35</f>
        <v>0</v>
      </c>
      <c r="AA38" s="16">
        <f>AA24+'online plants'!Z35</f>
        <v>0</v>
      </c>
      <c r="AB38" s="16">
        <f>AB24+'online plants'!AA35</f>
        <v>0</v>
      </c>
      <c r="AC38" s="16">
        <f>AC24+'online plants'!AB35</f>
        <v>0</v>
      </c>
      <c r="AD38" s="16">
        <f>AD24+'online plants'!AC35</f>
        <v>0</v>
      </c>
      <c r="AE38" s="16">
        <f>AE24+'online plants'!AD35</f>
        <v>0</v>
      </c>
      <c r="AF38" s="16">
        <f>AF24+'online plants'!AE35</f>
        <v>259.2</v>
      </c>
      <c r="AG38" s="77">
        <f t="shared" si="5"/>
        <v>259.2</v>
      </c>
    </row>
    <row r="39" spans="1:33" x14ac:dyDescent="0.2">
      <c r="A39" t="s">
        <v>1019</v>
      </c>
      <c r="B39" t="s">
        <v>976</v>
      </c>
      <c r="C39" t="s">
        <v>917</v>
      </c>
      <c r="D39">
        <v>587</v>
      </c>
      <c r="E39">
        <v>587</v>
      </c>
      <c r="F39" s="22">
        <v>37895</v>
      </c>
      <c r="G39" t="s">
        <v>945</v>
      </c>
      <c r="H39">
        <v>6707</v>
      </c>
      <c r="I39" t="s">
        <v>1113</v>
      </c>
      <c r="J39">
        <f t="shared" si="4"/>
        <v>587</v>
      </c>
      <c r="N39" s="16" t="s">
        <v>1097</v>
      </c>
      <c r="O39" s="16" t="s">
        <v>1110</v>
      </c>
      <c r="P39" s="16" t="s">
        <v>927</v>
      </c>
      <c r="Q39" s="16">
        <v>585</v>
      </c>
      <c r="R39" s="16">
        <v>265</v>
      </c>
      <c r="S39" s="32">
        <v>37834</v>
      </c>
      <c r="T39" s="16" t="s">
        <v>945</v>
      </c>
      <c r="U39" s="16">
        <v>7000</v>
      </c>
      <c r="V39" s="16">
        <f t="shared" si="6"/>
        <v>265</v>
      </c>
      <c r="Y39" s="43" t="s">
        <v>1044</v>
      </c>
      <c r="Z39" s="16">
        <f>Z25+'online plants'!Y36</f>
        <v>0</v>
      </c>
      <c r="AA39" s="16">
        <f>AA25+'online plants'!Z36</f>
        <v>0</v>
      </c>
      <c r="AB39" s="16">
        <f>AB25+'online plants'!AA36</f>
        <v>0</v>
      </c>
      <c r="AC39" s="16">
        <f>AC25+'online plants'!AB36</f>
        <v>0</v>
      </c>
      <c r="AD39" s="16">
        <f>AD25+'online plants'!AC36</f>
        <v>12</v>
      </c>
      <c r="AE39" s="16">
        <f>AE25+'online plants'!AD36</f>
        <v>0</v>
      </c>
      <c r="AF39" s="16">
        <f>AF25+'online plants'!AE36</f>
        <v>0</v>
      </c>
      <c r="AG39" s="77">
        <f t="shared" si="5"/>
        <v>12</v>
      </c>
    </row>
    <row r="40" spans="1:33" x14ac:dyDescent="0.2">
      <c r="A40" t="s">
        <v>1077</v>
      </c>
      <c r="B40" t="s">
        <v>976</v>
      </c>
      <c r="C40" t="s">
        <v>977</v>
      </c>
      <c r="D40">
        <v>550</v>
      </c>
      <c r="E40">
        <v>550</v>
      </c>
      <c r="F40" s="22">
        <v>37895</v>
      </c>
      <c r="G40" t="s">
        <v>945</v>
      </c>
      <c r="H40">
        <v>7000</v>
      </c>
      <c r="I40" t="s">
        <v>1113</v>
      </c>
      <c r="J40">
        <f t="shared" si="4"/>
        <v>550</v>
      </c>
      <c r="N40" s="16" t="s">
        <v>1080</v>
      </c>
      <c r="O40" s="16" t="s">
        <v>1111</v>
      </c>
      <c r="P40" s="16" t="s">
        <v>940</v>
      </c>
      <c r="Q40" s="16">
        <v>170</v>
      </c>
      <c r="R40" s="16">
        <v>85</v>
      </c>
      <c r="S40" s="32">
        <v>37469</v>
      </c>
      <c r="T40" s="16" t="s">
        <v>945</v>
      </c>
      <c r="U40" s="16">
        <v>7100</v>
      </c>
      <c r="V40" s="16">
        <f t="shared" si="6"/>
        <v>85</v>
      </c>
      <c r="Y40" s="64" t="s">
        <v>1045</v>
      </c>
      <c r="Z40" s="16">
        <f>Z26+'online plants'!Y37</f>
        <v>0</v>
      </c>
      <c r="AA40" s="16">
        <f>AA26+'online plants'!Z37</f>
        <v>1</v>
      </c>
      <c r="AB40" s="16">
        <f>AB26+'online plants'!AA37</f>
        <v>0</v>
      </c>
      <c r="AC40" s="16">
        <f>AC26+'online plants'!AB37</f>
        <v>0</v>
      </c>
      <c r="AD40" s="16">
        <f>AD26+'online plants'!AC37</f>
        <v>0</v>
      </c>
      <c r="AE40" s="16">
        <f>AE26+'online plants'!AD37</f>
        <v>0</v>
      </c>
      <c r="AF40" s="16">
        <f>AF26+'online plants'!AE37</f>
        <v>0</v>
      </c>
      <c r="AG40" s="77">
        <f t="shared" si="5"/>
        <v>1</v>
      </c>
    </row>
    <row r="41" spans="1:33" x14ac:dyDescent="0.2">
      <c r="A41" t="s">
        <v>975</v>
      </c>
      <c r="B41" t="s">
        <v>976</v>
      </c>
      <c r="C41" t="s">
        <v>977</v>
      </c>
      <c r="D41">
        <v>225</v>
      </c>
      <c r="E41">
        <v>90</v>
      </c>
      <c r="F41" s="22">
        <v>37956</v>
      </c>
      <c r="G41" t="s">
        <v>945</v>
      </c>
      <c r="H41">
        <v>7100</v>
      </c>
      <c r="I41" t="s">
        <v>1113</v>
      </c>
      <c r="J41">
        <f t="shared" si="4"/>
        <v>90</v>
      </c>
      <c r="N41" s="16" t="s">
        <v>1094</v>
      </c>
      <c r="O41" s="16" t="s">
        <v>1111</v>
      </c>
      <c r="P41" s="16" t="s">
        <v>940</v>
      </c>
      <c r="Q41" s="16">
        <v>150</v>
      </c>
      <c r="R41" s="16">
        <v>50</v>
      </c>
      <c r="S41" s="32">
        <v>37530</v>
      </c>
      <c r="T41" s="16" t="s">
        <v>945</v>
      </c>
      <c r="U41" s="16">
        <v>7100</v>
      </c>
      <c r="V41" s="16">
        <f t="shared" si="6"/>
        <v>50</v>
      </c>
      <c r="Y41" s="64" t="s">
        <v>885</v>
      </c>
      <c r="Z41" s="71">
        <f>SUM(Z33:Z40)</f>
        <v>0</v>
      </c>
      <c r="AA41" s="68">
        <f t="shared" ref="AA41:AF41" si="7">SUM(AA33:AA40)</f>
        <v>21.4</v>
      </c>
      <c r="AB41" s="68">
        <f t="shared" si="7"/>
        <v>25</v>
      </c>
      <c r="AC41" s="68">
        <f t="shared" si="7"/>
        <v>0</v>
      </c>
      <c r="AD41" s="68">
        <f t="shared" si="7"/>
        <v>324.3</v>
      </c>
      <c r="AE41" s="68">
        <f t="shared" si="7"/>
        <v>11.9</v>
      </c>
      <c r="AF41" s="68">
        <f t="shared" si="7"/>
        <v>390.7</v>
      </c>
      <c r="AG41" s="78">
        <f>SUM(Z33:AF40)</f>
        <v>773.3</v>
      </c>
    </row>
    <row r="42" spans="1:33" x14ac:dyDescent="0.2">
      <c r="A42" t="s">
        <v>1120</v>
      </c>
      <c r="B42" t="s">
        <v>976</v>
      </c>
      <c r="C42" t="s">
        <v>917</v>
      </c>
      <c r="D42">
        <v>625</v>
      </c>
      <c r="E42">
        <v>625</v>
      </c>
      <c r="F42" s="22">
        <v>37987</v>
      </c>
      <c r="G42" t="s">
        <v>945</v>
      </c>
      <c r="H42">
        <v>6900</v>
      </c>
      <c r="I42" t="s">
        <v>1524</v>
      </c>
      <c r="J42" s="35">
        <f t="shared" si="4"/>
        <v>625</v>
      </c>
      <c r="N42" s="16" t="s">
        <v>1009</v>
      </c>
      <c r="O42" s="16" t="s">
        <v>1111</v>
      </c>
      <c r="P42" s="16" t="s">
        <v>940</v>
      </c>
      <c r="Q42" s="16">
        <v>170</v>
      </c>
      <c r="R42" s="16">
        <v>60</v>
      </c>
      <c r="S42" s="32">
        <v>37865</v>
      </c>
      <c r="T42" s="16" t="s">
        <v>945</v>
      </c>
      <c r="U42" s="16">
        <v>7100</v>
      </c>
      <c r="V42" s="16">
        <f t="shared" si="6"/>
        <v>60</v>
      </c>
      <c r="Y42" s="16"/>
      <c r="Z42" s="16"/>
      <c r="AA42" s="16"/>
      <c r="AB42" s="16"/>
      <c r="AC42" s="16"/>
      <c r="AD42" s="32"/>
      <c r="AE42" s="16"/>
      <c r="AF42" s="16"/>
      <c r="AG42" s="16"/>
    </row>
    <row r="43" spans="1:33" x14ac:dyDescent="0.2">
      <c r="D43">
        <f>SUM(D20:D42)</f>
        <v>11819</v>
      </c>
      <c r="E43">
        <f>SUM(E20:E42)</f>
        <v>11634</v>
      </c>
      <c r="F43" s="22"/>
      <c r="J43" s="38">
        <f>SUM(J20:J42)</f>
        <v>11634</v>
      </c>
      <c r="N43" s="16" t="s">
        <v>1071</v>
      </c>
      <c r="O43" s="16" t="s">
        <v>976</v>
      </c>
      <c r="P43" s="16" t="s">
        <v>917</v>
      </c>
      <c r="Q43" s="16">
        <v>250</v>
      </c>
      <c r="R43" s="16">
        <v>250</v>
      </c>
      <c r="S43" s="32">
        <v>37408</v>
      </c>
      <c r="T43" s="16" t="s">
        <v>945</v>
      </c>
      <c r="U43" s="16">
        <v>7100</v>
      </c>
      <c r="V43" s="16">
        <f t="shared" ref="V43:V65" si="8">SUMIF(T43,"=ng",R43)</f>
        <v>250</v>
      </c>
      <c r="Y43" s="16"/>
      <c r="Z43" s="16"/>
      <c r="AA43" s="16"/>
      <c r="AB43" s="16"/>
      <c r="AC43" s="16"/>
      <c r="AD43" s="32"/>
      <c r="AE43" s="16"/>
      <c r="AF43" s="16"/>
      <c r="AG43" s="16"/>
    </row>
    <row r="44" spans="1:33" x14ac:dyDescent="0.2">
      <c r="E44" t="s">
        <v>1504</v>
      </c>
      <c r="F44">
        <f>SUMIF(H20:H42,"&lt;=9000",E20:E42)</f>
        <v>10969</v>
      </c>
      <c r="N44" s="16" t="s">
        <v>1089</v>
      </c>
      <c r="O44" s="16" t="s">
        <v>976</v>
      </c>
      <c r="P44" s="16" t="s">
        <v>917</v>
      </c>
      <c r="Q44" s="16">
        <v>580</v>
      </c>
      <c r="R44" s="16">
        <v>580</v>
      </c>
      <c r="S44" s="32">
        <v>37408</v>
      </c>
      <c r="T44" s="16" t="s">
        <v>945</v>
      </c>
      <c r="U44" s="16">
        <v>7100</v>
      </c>
      <c r="V44" s="16">
        <f t="shared" si="8"/>
        <v>580</v>
      </c>
      <c r="Y44" s="16"/>
      <c r="Z44" s="16"/>
      <c r="AA44" s="16"/>
      <c r="AB44" s="16"/>
      <c r="AC44" s="16"/>
      <c r="AD44" s="32"/>
      <c r="AE44" s="16"/>
      <c r="AF44" s="16"/>
      <c r="AG44" s="16"/>
    </row>
    <row r="45" spans="1:33" x14ac:dyDescent="0.2">
      <c r="E45" s="24" t="s">
        <v>1505</v>
      </c>
      <c r="F45">
        <f>(SUMIF(H20:H42,"&lt;11000",E20:E42))-F44</f>
        <v>530</v>
      </c>
      <c r="N45" s="16" t="s">
        <v>1090</v>
      </c>
      <c r="O45" s="16" t="s">
        <v>976</v>
      </c>
      <c r="P45" s="16" t="s">
        <v>917</v>
      </c>
      <c r="Q45" s="16">
        <v>580</v>
      </c>
      <c r="R45" s="16">
        <v>580</v>
      </c>
      <c r="S45" s="32">
        <v>37438</v>
      </c>
      <c r="T45" s="16" t="s">
        <v>945</v>
      </c>
      <c r="U45" s="16">
        <v>7100</v>
      </c>
      <c r="V45" s="16">
        <f t="shared" si="8"/>
        <v>580</v>
      </c>
      <c r="Y45" s="16"/>
      <c r="Z45" s="16"/>
      <c r="AA45" s="16"/>
      <c r="AB45" s="16"/>
      <c r="AC45" s="16"/>
      <c r="AD45" s="32"/>
      <c r="AE45" s="16"/>
      <c r="AF45" s="16"/>
      <c r="AG45" s="16"/>
    </row>
    <row r="46" spans="1:33" x14ac:dyDescent="0.2">
      <c r="E46" t="s">
        <v>1506</v>
      </c>
      <c r="F46">
        <f>SUMIF(H20:H42,"&gt;=11000",E20:E42)</f>
        <v>135</v>
      </c>
      <c r="N46" s="16" t="s">
        <v>1074</v>
      </c>
      <c r="O46" s="16" t="s">
        <v>976</v>
      </c>
      <c r="P46" s="16" t="s">
        <v>969</v>
      </c>
      <c r="Q46" s="16">
        <v>226</v>
      </c>
      <c r="R46" s="16">
        <v>226</v>
      </c>
      <c r="S46" s="32">
        <v>37500</v>
      </c>
      <c r="T46" s="16" t="s">
        <v>945</v>
      </c>
      <c r="U46" s="16">
        <v>7100</v>
      </c>
      <c r="V46" s="16">
        <f t="shared" si="8"/>
        <v>226</v>
      </c>
      <c r="Y46" s="16"/>
      <c r="Z46" s="16"/>
      <c r="AA46" s="16"/>
      <c r="AB46" s="16"/>
      <c r="AC46" s="16"/>
      <c r="AD46" s="32"/>
      <c r="AE46" s="16"/>
      <c r="AF46" s="16"/>
      <c r="AG46" s="16"/>
    </row>
    <row r="47" spans="1:33" x14ac:dyDescent="0.2">
      <c r="F47" s="22"/>
      <c r="N47" s="16" t="s">
        <v>975</v>
      </c>
      <c r="O47" s="16" t="s">
        <v>976</v>
      </c>
      <c r="P47" s="16" t="s">
        <v>977</v>
      </c>
      <c r="Q47" s="16">
        <v>225</v>
      </c>
      <c r="R47" s="16">
        <v>90</v>
      </c>
      <c r="S47" s="32">
        <v>37956</v>
      </c>
      <c r="T47" s="16" t="s">
        <v>945</v>
      </c>
      <c r="U47" s="16">
        <v>7100</v>
      </c>
      <c r="V47" s="16">
        <f t="shared" si="8"/>
        <v>90</v>
      </c>
      <c r="Y47" s="16"/>
      <c r="Z47" s="16"/>
      <c r="AA47" s="16"/>
      <c r="AB47" s="16"/>
      <c r="AC47" s="16"/>
      <c r="AD47" s="32"/>
      <c r="AE47" s="16"/>
      <c r="AF47" s="16"/>
      <c r="AG47" s="16"/>
    </row>
    <row r="48" spans="1:33" x14ac:dyDescent="0.2">
      <c r="A48" s="21" t="s">
        <v>894</v>
      </c>
      <c r="B48" s="21" t="s">
        <v>886</v>
      </c>
      <c r="C48" s="21" t="s">
        <v>1532</v>
      </c>
      <c r="D48" s="21" t="s">
        <v>904</v>
      </c>
      <c r="E48" s="21" t="s">
        <v>905</v>
      </c>
      <c r="F48" s="21" t="s">
        <v>896</v>
      </c>
      <c r="G48" s="21" t="s">
        <v>887</v>
      </c>
      <c r="H48" s="21" t="s">
        <v>888</v>
      </c>
      <c r="N48" s="16" t="s">
        <v>1013</v>
      </c>
      <c r="O48" s="16" t="s">
        <v>841</v>
      </c>
      <c r="P48" s="16" t="s">
        <v>927</v>
      </c>
      <c r="Q48" s="16">
        <v>860</v>
      </c>
      <c r="R48" s="16">
        <v>860</v>
      </c>
      <c r="S48" s="32">
        <v>37347</v>
      </c>
      <c r="T48" s="16" t="s">
        <v>945</v>
      </c>
      <c r="U48" s="16">
        <v>7100</v>
      </c>
      <c r="V48" s="16">
        <f t="shared" si="8"/>
        <v>860</v>
      </c>
      <c r="Y48" s="16"/>
      <c r="Z48" s="16"/>
      <c r="AA48" s="16"/>
      <c r="AB48" s="16"/>
      <c r="AC48" s="16"/>
      <c r="AD48" s="32"/>
      <c r="AE48" s="16"/>
      <c r="AF48" s="16"/>
      <c r="AG48" s="16"/>
    </row>
    <row r="49" spans="1:33" x14ac:dyDescent="0.2">
      <c r="A49" t="s">
        <v>1073</v>
      </c>
      <c r="B49" t="s">
        <v>964</v>
      </c>
      <c r="C49" t="s">
        <v>964</v>
      </c>
      <c r="D49">
        <v>310</v>
      </c>
      <c r="E49">
        <v>310</v>
      </c>
      <c r="F49" s="22">
        <v>37712</v>
      </c>
      <c r="G49" t="s">
        <v>945</v>
      </c>
      <c r="H49">
        <v>7000</v>
      </c>
      <c r="J49">
        <f>SUMIF(G49,"=ng",E49)</f>
        <v>310</v>
      </c>
      <c r="N49" s="16" t="s">
        <v>342</v>
      </c>
      <c r="O49" s="16" t="s">
        <v>841</v>
      </c>
      <c r="P49" s="16" t="s">
        <v>927</v>
      </c>
      <c r="Q49" s="16">
        <v>1097</v>
      </c>
      <c r="R49" s="16">
        <v>1097</v>
      </c>
      <c r="S49" s="32">
        <v>37438</v>
      </c>
      <c r="T49" s="16" t="s">
        <v>945</v>
      </c>
      <c r="U49" s="16">
        <v>7100</v>
      </c>
      <c r="V49" s="16">
        <f t="shared" si="8"/>
        <v>1097</v>
      </c>
      <c r="Y49" s="16"/>
      <c r="Z49" s="16"/>
      <c r="AA49" s="16"/>
      <c r="AB49" s="16"/>
      <c r="AC49" s="16"/>
      <c r="AD49" s="32"/>
      <c r="AE49" s="16"/>
      <c r="AF49" s="16"/>
      <c r="AG49" s="16"/>
    </row>
    <row r="50" spans="1:33" x14ac:dyDescent="0.2">
      <c r="A50" t="s">
        <v>1073</v>
      </c>
      <c r="B50" t="s">
        <v>964</v>
      </c>
      <c r="C50" t="s">
        <v>964</v>
      </c>
      <c r="D50">
        <v>765</v>
      </c>
      <c r="E50">
        <v>765</v>
      </c>
      <c r="F50" s="22">
        <v>37712</v>
      </c>
      <c r="G50" t="s">
        <v>945</v>
      </c>
      <c r="H50">
        <v>7000</v>
      </c>
      <c r="J50">
        <f>SUMIF(G50,"=ng",E50)</f>
        <v>765</v>
      </c>
      <c r="N50" s="16" t="s">
        <v>892</v>
      </c>
      <c r="O50" s="16" t="s">
        <v>979</v>
      </c>
      <c r="P50" s="16" t="s">
        <v>953</v>
      </c>
      <c r="Q50" s="16">
        <v>248</v>
      </c>
      <c r="R50" s="16">
        <v>248</v>
      </c>
      <c r="S50" s="32">
        <v>37438</v>
      </c>
      <c r="T50" s="16" t="s">
        <v>945</v>
      </c>
      <c r="U50" s="16">
        <v>7100</v>
      </c>
      <c r="V50" s="16">
        <f t="shared" si="8"/>
        <v>248</v>
      </c>
      <c r="Y50" s="16"/>
      <c r="Z50" s="16"/>
      <c r="AA50" s="16"/>
      <c r="AB50" s="16"/>
      <c r="AC50" s="16"/>
      <c r="AD50" s="32"/>
      <c r="AE50" s="16"/>
      <c r="AF50" s="16"/>
      <c r="AG50" s="16"/>
    </row>
    <row r="51" spans="1:33" x14ac:dyDescent="0.2">
      <c r="A51" t="s">
        <v>1098</v>
      </c>
      <c r="B51" t="s">
        <v>964</v>
      </c>
      <c r="C51" t="s">
        <v>964</v>
      </c>
      <c r="D51">
        <v>600</v>
      </c>
      <c r="E51">
        <v>600</v>
      </c>
      <c r="F51" s="22">
        <v>37834</v>
      </c>
      <c r="G51" t="s">
        <v>945</v>
      </c>
      <c r="H51">
        <v>7000</v>
      </c>
      <c r="J51" s="35">
        <f>SUMIF(G51,"=ng",E51)</f>
        <v>600</v>
      </c>
      <c r="N51" s="16" t="s">
        <v>1017</v>
      </c>
      <c r="O51" s="16" t="s">
        <v>979</v>
      </c>
      <c r="P51" s="16" t="s">
        <v>953</v>
      </c>
      <c r="Q51" s="16">
        <v>249</v>
      </c>
      <c r="R51" s="16">
        <v>249</v>
      </c>
      <c r="S51" s="32">
        <v>37438</v>
      </c>
      <c r="T51" s="16" t="s">
        <v>945</v>
      </c>
      <c r="U51" s="16">
        <v>7100</v>
      </c>
      <c r="V51" s="16">
        <f t="shared" si="8"/>
        <v>249</v>
      </c>
      <c r="Y51" s="16"/>
      <c r="Z51" s="16"/>
      <c r="AA51" s="16"/>
      <c r="AB51" s="16"/>
      <c r="AC51" s="16"/>
      <c r="AD51" s="32"/>
      <c r="AE51" s="16"/>
      <c r="AF51" s="16"/>
      <c r="AG51" s="16"/>
    </row>
    <row r="52" spans="1:33" x14ac:dyDescent="0.2">
      <c r="E52" t="s">
        <v>1504</v>
      </c>
      <c r="F52">
        <f>SUMIF(H49:H51,"&lt;=9000",E49:E51)</f>
        <v>1675</v>
      </c>
      <c r="J52">
        <f>SUM(J49:J51)</f>
        <v>1675</v>
      </c>
      <c r="N52" s="16" t="s">
        <v>1016</v>
      </c>
      <c r="O52" s="16" t="s">
        <v>979</v>
      </c>
      <c r="P52" s="16" t="s">
        <v>980</v>
      </c>
      <c r="Q52" s="16">
        <v>240</v>
      </c>
      <c r="R52" s="16">
        <v>80</v>
      </c>
      <c r="S52" s="32">
        <v>37803</v>
      </c>
      <c r="T52" s="16" t="s">
        <v>945</v>
      </c>
      <c r="U52" s="16">
        <v>7100</v>
      </c>
      <c r="V52" s="16">
        <f t="shared" si="8"/>
        <v>80</v>
      </c>
      <c r="Y52" s="16"/>
      <c r="Z52" s="16"/>
      <c r="AA52" s="16"/>
      <c r="AB52" s="16"/>
      <c r="AC52" s="16"/>
      <c r="AD52" s="32"/>
      <c r="AE52" s="16"/>
      <c r="AF52" s="16"/>
      <c r="AG52" s="16"/>
    </row>
    <row r="53" spans="1:33" x14ac:dyDescent="0.2">
      <c r="E53" s="24" t="s">
        <v>1505</v>
      </c>
      <c r="F53">
        <f>(SUMIF(H49:H51,"&lt;11000",E49:E51))-F52</f>
        <v>0</v>
      </c>
      <c r="N53" s="16" t="s">
        <v>1640</v>
      </c>
      <c r="O53" s="16" t="s">
        <v>982</v>
      </c>
      <c r="P53" s="16" t="s">
        <v>935</v>
      </c>
      <c r="Q53" s="16">
        <v>132</v>
      </c>
      <c r="R53" s="16">
        <v>132</v>
      </c>
      <c r="S53" s="32">
        <v>37408</v>
      </c>
      <c r="T53" s="16" t="s">
        <v>945</v>
      </c>
      <c r="U53" s="16">
        <v>7100</v>
      </c>
      <c r="V53" s="16">
        <f t="shared" si="8"/>
        <v>132</v>
      </c>
      <c r="Y53" s="16"/>
      <c r="Z53" s="16"/>
      <c r="AA53" s="16"/>
      <c r="AB53" s="16"/>
      <c r="AC53" s="16"/>
      <c r="AD53" s="32"/>
      <c r="AE53" s="16"/>
      <c r="AF53" s="16"/>
      <c r="AG53" s="16"/>
    </row>
    <row r="54" spans="1:33" x14ac:dyDescent="0.2">
      <c r="E54" t="s">
        <v>1506</v>
      </c>
      <c r="F54">
        <f>SUMIF(H49:H51,"&gt;=11000",E49:E51)</f>
        <v>0</v>
      </c>
      <c r="N54" s="16" t="s">
        <v>1101</v>
      </c>
      <c r="O54" s="16" t="s">
        <v>1109</v>
      </c>
      <c r="P54" s="16" t="s">
        <v>927</v>
      </c>
      <c r="Q54" s="16">
        <v>51</v>
      </c>
      <c r="R54" s="16">
        <v>1</v>
      </c>
      <c r="S54" s="32">
        <v>37377</v>
      </c>
      <c r="T54" s="16" t="s">
        <v>1108</v>
      </c>
      <c r="U54" s="16">
        <v>7100</v>
      </c>
      <c r="V54" s="16">
        <f t="shared" si="8"/>
        <v>0</v>
      </c>
      <c r="Y54" s="16"/>
      <c r="Z54" s="16"/>
      <c r="AA54" s="16"/>
      <c r="AB54" s="16"/>
      <c r="AC54" s="16"/>
      <c r="AD54" s="32"/>
      <c r="AE54" s="16"/>
      <c r="AF54" s="16"/>
      <c r="AG54" s="16"/>
    </row>
    <row r="55" spans="1:33" x14ac:dyDescent="0.2">
      <c r="F55" s="22"/>
      <c r="N55" s="16" t="s">
        <v>870</v>
      </c>
      <c r="O55" s="16" t="s">
        <v>1109</v>
      </c>
      <c r="P55" s="16" t="s">
        <v>927</v>
      </c>
      <c r="Q55" s="16">
        <v>580</v>
      </c>
      <c r="R55" s="16">
        <v>580</v>
      </c>
      <c r="S55" s="32">
        <v>37803</v>
      </c>
      <c r="T55" s="16" t="s">
        <v>945</v>
      </c>
      <c r="U55" s="16">
        <v>7100</v>
      </c>
      <c r="V55" s="16">
        <f t="shared" si="8"/>
        <v>580</v>
      </c>
      <c r="Y55" s="16"/>
      <c r="Z55" s="16"/>
      <c r="AA55" s="16"/>
      <c r="AB55" s="16"/>
      <c r="AC55" s="16"/>
      <c r="AD55" s="32"/>
      <c r="AE55" s="16"/>
      <c r="AF55" s="16"/>
      <c r="AG55" s="16"/>
    </row>
    <row r="56" spans="1:33" x14ac:dyDescent="0.2">
      <c r="F56" s="22"/>
      <c r="N56" s="16" t="s">
        <v>1072</v>
      </c>
      <c r="O56" s="16" t="s">
        <v>1110</v>
      </c>
      <c r="P56" s="16" t="s">
        <v>927</v>
      </c>
      <c r="Q56" s="16">
        <v>524</v>
      </c>
      <c r="R56" s="16">
        <v>524</v>
      </c>
      <c r="S56" s="32">
        <v>37438</v>
      </c>
      <c r="T56" s="16" t="s">
        <v>945</v>
      </c>
      <c r="U56" s="16">
        <v>7100</v>
      </c>
      <c r="V56" s="16">
        <f t="shared" si="8"/>
        <v>524</v>
      </c>
      <c r="Y56" s="16"/>
      <c r="Z56" s="16"/>
      <c r="AA56" s="16"/>
      <c r="AB56" s="16"/>
      <c r="AC56" s="16"/>
      <c r="AD56" s="32"/>
      <c r="AE56" s="16"/>
      <c r="AF56" s="16"/>
      <c r="AG56" s="16"/>
    </row>
    <row r="57" spans="1:33" x14ac:dyDescent="0.2">
      <c r="A57" s="21" t="s">
        <v>894</v>
      </c>
      <c r="B57" s="21" t="s">
        <v>886</v>
      </c>
      <c r="C57" s="21" t="s">
        <v>1532</v>
      </c>
      <c r="D57" s="21" t="s">
        <v>904</v>
      </c>
      <c r="E57" s="21" t="s">
        <v>905</v>
      </c>
      <c r="F57" s="21" t="s">
        <v>896</v>
      </c>
      <c r="G57" s="21" t="s">
        <v>887</v>
      </c>
      <c r="H57" s="21" t="s">
        <v>888</v>
      </c>
      <c r="N57" s="16" t="s">
        <v>1072</v>
      </c>
      <c r="O57" s="16" t="s">
        <v>1110</v>
      </c>
      <c r="P57" s="16" t="s">
        <v>927</v>
      </c>
      <c r="Q57" s="16">
        <v>524</v>
      </c>
      <c r="R57" s="16">
        <v>524</v>
      </c>
      <c r="S57" s="32">
        <v>37530</v>
      </c>
      <c r="T57" s="16" t="s">
        <v>945</v>
      </c>
      <c r="U57" s="16">
        <v>7100</v>
      </c>
      <c r="V57" s="16">
        <f t="shared" si="8"/>
        <v>524</v>
      </c>
      <c r="Y57" s="16"/>
      <c r="Z57" s="16"/>
      <c r="AA57" s="16"/>
      <c r="AB57" s="16"/>
      <c r="AC57" s="16"/>
      <c r="AD57" s="32"/>
      <c r="AE57" s="16"/>
      <c r="AF57" s="16"/>
      <c r="AG57" s="16"/>
    </row>
    <row r="58" spans="1:33" x14ac:dyDescent="0.2">
      <c r="A58" t="s">
        <v>1013</v>
      </c>
      <c r="B58" t="s">
        <v>841</v>
      </c>
      <c r="C58" t="s">
        <v>927</v>
      </c>
      <c r="D58">
        <v>860</v>
      </c>
      <c r="E58">
        <v>860</v>
      </c>
      <c r="F58" s="22">
        <v>37347</v>
      </c>
      <c r="G58" t="s">
        <v>945</v>
      </c>
      <c r="H58">
        <v>7100</v>
      </c>
      <c r="I58" t="s">
        <v>1113</v>
      </c>
      <c r="J58">
        <f t="shared" ref="J58:J65" si="9">SUMIF(G58,"=ng",E58)</f>
        <v>860</v>
      </c>
      <c r="N58" s="16" t="s">
        <v>1015</v>
      </c>
      <c r="O58" s="16" t="s">
        <v>1110</v>
      </c>
      <c r="P58" s="16" t="s">
        <v>927</v>
      </c>
      <c r="Q58" s="16">
        <v>550</v>
      </c>
      <c r="R58" s="16">
        <v>550</v>
      </c>
      <c r="S58" s="32">
        <v>37681</v>
      </c>
      <c r="T58" s="16" t="s">
        <v>945</v>
      </c>
      <c r="U58" s="16">
        <v>7100</v>
      </c>
      <c r="V58" s="16">
        <f t="shared" si="8"/>
        <v>550</v>
      </c>
      <c r="Y58" s="16"/>
      <c r="Z58" s="16"/>
      <c r="AA58" s="16"/>
      <c r="AB58" s="16"/>
      <c r="AC58" s="16"/>
      <c r="AD58" s="32"/>
      <c r="AE58" s="16"/>
      <c r="AF58" s="16"/>
      <c r="AG58" s="16"/>
    </row>
    <row r="59" spans="1:33" x14ac:dyDescent="0.2">
      <c r="A59" t="s">
        <v>1091</v>
      </c>
      <c r="B59" t="s">
        <v>841</v>
      </c>
      <c r="C59" t="s">
        <v>927</v>
      </c>
      <c r="D59">
        <v>68</v>
      </c>
      <c r="E59">
        <v>40</v>
      </c>
      <c r="F59" s="22">
        <v>37408</v>
      </c>
      <c r="G59" t="s">
        <v>945</v>
      </c>
      <c r="H59">
        <v>8151</v>
      </c>
      <c r="I59" t="s">
        <v>1113</v>
      </c>
      <c r="J59">
        <f t="shared" si="9"/>
        <v>40</v>
      </c>
      <c r="N59" s="16" t="s">
        <v>988</v>
      </c>
      <c r="O59" s="16" t="s">
        <v>1111</v>
      </c>
      <c r="P59" s="16" t="s">
        <v>940</v>
      </c>
      <c r="Q59" s="16">
        <v>300</v>
      </c>
      <c r="R59" s="16">
        <v>300</v>
      </c>
      <c r="S59" s="32">
        <v>37622</v>
      </c>
      <c r="T59" s="16" t="s">
        <v>945</v>
      </c>
      <c r="U59" s="16">
        <v>7273</v>
      </c>
      <c r="V59" s="16">
        <f t="shared" si="8"/>
        <v>300</v>
      </c>
      <c r="Y59" s="16"/>
      <c r="Z59" s="16"/>
      <c r="AA59" s="16"/>
      <c r="AB59" s="16"/>
      <c r="AC59" s="16"/>
      <c r="AD59" s="32"/>
      <c r="AE59" s="16"/>
      <c r="AF59" s="16"/>
      <c r="AG59" s="16"/>
    </row>
    <row r="60" spans="1:33" x14ac:dyDescent="0.2">
      <c r="A60" t="s">
        <v>1083</v>
      </c>
      <c r="B60" t="s">
        <v>841</v>
      </c>
      <c r="C60" t="s">
        <v>927</v>
      </c>
      <c r="D60">
        <v>45</v>
      </c>
      <c r="E60">
        <v>45</v>
      </c>
      <c r="F60" s="22">
        <v>37408</v>
      </c>
      <c r="G60" t="s">
        <v>945</v>
      </c>
      <c r="H60">
        <v>9700</v>
      </c>
      <c r="I60" t="s">
        <v>1113</v>
      </c>
      <c r="J60">
        <f t="shared" si="9"/>
        <v>45</v>
      </c>
      <c r="N60" s="16" t="s">
        <v>1102</v>
      </c>
      <c r="O60" s="16" t="s">
        <v>1109</v>
      </c>
      <c r="P60" s="16" t="s">
        <v>927</v>
      </c>
      <c r="Q60" s="16">
        <v>80</v>
      </c>
      <c r="R60" s="16">
        <v>80</v>
      </c>
      <c r="S60" s="32">
        <v>37742</v>
      </c>
      <c r="T60" s="16" t="s">
        <v>945</v>
      </c>
      <c r="U60" s="16">
        <v>7860</v>
      </c>
      <c r="V60" s="16">
        <f t="shared" si="8"/>
        <v>80</v>
      </c>
      <c r="Y60" s="16"/>
      <c r="Z60" s="16"/>
      <c r="AA60" s="16"/>
      <c r="AB60" s="16"/>
      <c r="AC60" s="16"/>
      <c r="AD60" s="32"/>
      <c r="AE60" s="16"/>
      <c r="AF60" s="16"/>
      <c r="AG60" s="16"/>
    </row>
    <row r="61" spans="1:33" x14ac:dyDescent="0.2">
      <c r="A61" t="s">
        <v>1104</v>
      </c>
      <c r="B61" t="s">
        <v>841</v>
      </c>
      <c r="C61" t="s">
        <v>927</v>
      </c>
      <c r="D61">
        <v>48.7</v>
      </c>
      <c r="E61">
        <v>48.7</v>
      </c>
      <c r="F61" s="22">
        <v>37408</v>
      </c>
      <c r="G61" t="s">
        <v>945</v>
      </c>
      <c r="H61">
        <v>9700</v>
      </c>
      <c r="I61" t="s">
        <v>1113</v>
      </c>
      <c r="J61">
        <f t="shared" si="9"/>
        <v>48.7</v>
      </c>
      <c r="N61" s="16" t="s">
        <v>1091</v>
      </c>
      <c r="O61" s="16" t="s">
        <v>841</v>
      </c>
      <c r="P61" s="16" t="s">
        <v>927</v>
      </c>
      <c r="Q61" s="16">
        <v>68</v>
      </c>
      <c r="R61" s="16">
        <v>40</v>
      </c>
      <c r="S61" s="32">
        <v>37408</v>
      </c>
      <c r="T61" s="16" t="s">
        <v>945</v>
      </c>
      <c r="U61" s="16">
        <v>8151</v>
      </c>
      <c r="V61" s="16">
        <f t="shared" si="8"/>
        <v>40</v>
      </c>
      <c r="Y61" s="16"/>
      <c r="Z61" s="16"/>
      <c r="AA61" s="16"/>
      <c r="AB61" s="16"/>
      <c r="AC61" s="16"/>
      <c r="AD61" s="32"/>
      <c r="AE61" s="16"/>
      <c r="AF61" s="16"/>
      <c r="AG61" s="16"/>
    </row>
    <row r="62" spans="1:33" x14ac:dyDescent="0.2">
      <c r="A62" t="s">
        <v>1099</v>
      </c>
      <c r="B62" t="s">
        <v>841</v>
      </c>
      <c r="C62" t="s">
        <v>927</v>
      </c>
      <c r="D62">
        <v>49</v>
      </c>
      <c r="E62">
        <v>49</v>
      </c>
      <c r="F62" s="22">
        <v>37437</v>
      </c>
      <c r="G62" t="s">
        <v>945</v>
      </c>
      <c r="H62">
        <v>9700</v>
      </c>
      <c r="I62" t="s">
        <v>1113</v>
      </c>
      <c r="J62">
        <f t="shared" si="9"/>
        <v>49</v>
      </c>
      <c r="N62" s="16" t="s">
        <v>850</v>
      </c>
      <c r="O62" s="16" t="s">
        <v>979</v>
      </c>
      <c r="P62" s="16" t="s">
        <v>1075</v>
      </c>
      <c r="Q62" s="16">
        <v>86.8</v>
      </c>
      <c r="R62" s="16">
        <v>86.8</v>
      </c>
      <c r="S62" s="32">
        <v>37438</v>
      </c>
      <c r="T62" s="16" t="s">
        <v>945</v>
      </c>
      <c r="U62" s="16">
        <v>8393</v>
      </c>
      <c r="V62" s="16">
        <f t="shared" si="8"/>
        <v>86.8</v>
      </c>
      <c r="Y62" s="16"/>
      <c r="Z62" s="16"/>
      <c r="AA62" s="16"/>
      <c r="AB62" s="16"/>
      <c r="AC62" s="16"/>
      <c r="AD62" s="32"/>
      <c r="AE62" s="16"/>
      <c r="AF62" s="16"/>
      <c r="AG62" s="16"/>
    </row>
    <row r="63" spans="1:33" x14ac:dyDescent="0.2">
      <c r="A63" t="s">
        <v>342</v>
      </c>
      <c r="B63" t="s">
        <v>841</v>
      </c>
      <c r="C63" t="s">
        <v>927</v>
      </c>
      <c r="D63">
        <v>1097</v>
      </c>
      <c r="E63">
        <v>1097</v>
      </c>
      <c r="F63" s="22">
        <v>37438</v>
      </c>
      <c r="G63" t="s">
        <v>945</v>
      </c>
      <c r="H63">
        <v>7100</v>
      </c>
      <c r="I63" t="s">
        <v>1113</v>
      </c>
      <c r="J63">
        <f t="shared" si="9"/>
        <v>1097</v>
      </c>
      <c r="N63" s="16" t="s">
        <v>967</v>
      </c>
      <c r="O63" s="16" t="s">
        <v>976</v>
      </c>
      <c r="P63" s="16" t="s">
        <v>917</v>
      </c>
      <c r="Q63" s="16">
        <v>450</v>
      </c>
      <c r="R63" s="16">
        <v>450</v>
      </c>
      <c r="S63" s="32">
        <v>37408</v>
      </c>
      <c r="T63" s="16" t="s">
        <v>945</v>
      </c>
      <c r="U63" s="16">
        <v>9160</v>
      </c>
      <c r="V63" s="16">
        <f t="shared" si="8"/>
        <v>450</v>
      </c>
      <c r="Y63" s="16"/>
      <c r="Z63" s="16"/>
      <c r="AA63" s="16"/>
      <c r="AB63" s="16"/>
      <c r="AC63" s="16"/>
      <c r="AD63" s="32"/>
      <c r="AE63" s="16"/>
      <c r="AF63" s="16"/>
      <c r="AG63" s="16"/>
    </row>
    <row r="64" spans="1:33" x14ac:dyDescent="0.2">
      <c r="A64" t="s">
        <v>1100</v>
      </c>
      <c r="B64" t="s">
        <v>841</v>
      </c>
      <c r="C64" t="s">
        <v>927</v>
      </c>
      <c r="D64">
        <v>500</v>
      </c>
      <c r="E64">
        <v>180</v>
      </c>
      <c r="F64" s="22">
        <v>38078</v>
      </c>
      <c r="G64" t="s">
        <v>945</v>
      </c>
      <c r="H64">
        <v>10840</v>
      </c>
      <c r="J64">
        <f t="shared" si="9"/>
        <v>180</v>
      </c>
      <c r="N64" s="16" t="s">
        <v>986</v>
      </c>
      <c r="O64" s="16" t="s">
        <v>979</v>
      </c>
      <c r="P64" s="16" t="s">
        <v>953</v>
      </c>
      <c r="Q64" s="16">
        <v>24.6</v>
      </c>
      <c r="R64" s="16">
        <v>24.6</v>
      </c>
      <c r="S64" s="32">
        <v>36982</v>
      </c>
      <c r="T64" s="16" t="s">
        <v>945</v>
      </c>
      <c r="U64" s="16">
        <v>9468</v>
      </c>
      <c r="V64" s="16">
        <f t="shared" si="8"/>
        <v>24.6</v>
      </c>
      <c r="Y64" s="16"/>
      <c r="Z64" s="16"/>
      <c r="AA64" s="16"/>
      <c r="AB64" s="16"/>
      <c r="AC64" s="16"/>
      <c r="AD64" s="32"/>
      <c r="AE64" s="16"/>
      <c r="AF64" s="16"/>
      <c r="AG64" s="16"/>
    </row>
    <row r="65" spans="1:33" x14ac:dyDescent="0.2">
      <c r="A65" t="s">
        <v>1011</v>
      </c>
      <c r="B65" t="s">
        <v>841</v>
      </c>
      <c r="C65" t="s">
        <v>927</v>
      </c>
      <c r="D65">
        <v>580</v>
      </c>
      <c r="E65">
        <v>580</v>
      </c>
      <c r="F65" s="22">
        <v>38504</v>
      </c>
      <c r="G65" t="s">
        <v>945</v>
      </c>
      <c r="H65">
        <v>6707</v>
      </c>
      <c r="I65" t="s">
        <v>1113</v>
      </c>
      <c r="J65" s="35">
        <f t="shared" si="9"/>
        <v>580</v>
      </c>
      <c r="N65" s="16" t="s">
        <v>1076</v>
      </c>
      <c r="O65" s="16" t="s">
        <v>976</v>
      </c>
      <c r="P65" s="16" t="s">
        <v>977</v>
      </c>
      <c r="Q65" s="16">
        <v>80</v>
      </c>
      <c r="R65" s="16">
        <v>80</v>
      </c>
      <c r="S65" s="32">
        <v>37438</v>
      </c>
      <c r="T65" s="16" t="s">
        <v>945</v>
      </c>
      <c r="U65" s="16">
        <v>9611</v>
      </c>
      <c r="V65" s="16">
        <f t="shared" si="8"/>
        <v>80</v>
      </c>
      <c r="Y65" s="16"/>
      <c r="Z65" s="16"/>
      <c r="AA65" s="16"/>
      <c r="AB65" s="16"/>
      <c r="AC65" s="16"/>
      <c r="AD65" s="32"/>
      <c r="AE65" s="16"/>
      <c r="AF65" s="16"/>
      <c r="AG65" s="16"/>
    </row>
    <row r="66" spans="1:33" x14ac:dyDescent="0.2">
      <c r="D66">
        <f>SUM(D58:D65)</f>
        <v>3247.7</v>
      </c>
      <c r="E66">
        <f>SUM(E58:E65)</f>
        <v>2899.7</v>
      </c>
      <c r="F66" s="22"/>
      <c r="J66" s="38">
        <f>SUM(J58:J65)</f>
        <v>2899.7</v>
      </c>
      <c r="N66" s="16" t="s">
        <v>1083</v>
      </c>
      <c r="O66" s="16" t="s">
        <v>841</v>
      </c>
      <c r="P66" s="16" t="s">
        <v>927</v>
      </c>
      <c r="Q66" s="16">
        <v>45</v>
      </c>
      <c r="R66" s="16">
        <v>45</v>
      </c>
      <c r="S66" s="32">
        <v>37408</v>
      </c>
      <c r="T66" s="16" t="s">
        <v>945</v>
      </c>
      <c r="U66" s="16">
        <v>9700</v>
      </c>
      <c r="V66" s="16">
        <f t="shared" ref="V66:V71" si="10">SUMIF(T66,"=ng",R66)</f>
        <v>45</v>
      </c>
      <c r="Y66" s="16"/>
      <c r="Z66" s="16"/>
      <c r="AA66" s="16"/>
      <c r="AB66" s="16"/>
      <c r="AC66" s="16"/>
      <c r="AD66" s="32"/>
      <c r="AE66" s="16"/>
      <c r="AF66" s="16"/>
      <c r="AG66" s="16"/>
    </row>
    <row r="67" spans="1:33" x14ac:dyDescent="0.2">
      <c r="E67" t="s">
        <v>1504</v>
      </c>
      <c r="F67">
        <f>SUMIF(H58:H65,"&lt;=9000",E58:E65)</f>
        <v>2577</v>
      </c>
      <c r="N67" s="16" t="s">
        <v>1104</v>
      </c>
      <c r="O67" s="16" t="s">
        <v>841</v>
      </c>
      <c r="P67" s="16" t="s">
        <v>927</v>
      </c>
      <c r="Q67" s="16">
        <v>48.7</v>
      </c>
      <c r="R67" s="16">
        <v>48.7</v>
      </c>
      <c r="S67" s="32">
        <v>37408</v>
      </c>
      <c r="T67" s="16" t="s">
        <v>945</v>
      </c>
      <c r="U67" s="16">
        <v>9700</v>
      </c>
      <c r="V67" s="16">
        <f t="shared" si="10"/>
        <v>48.7</v>
      </c>
      <c r="Y67" s="16"/>
      <c r="Z67" s="16"/>
      <c r="AA67" s="16"/>
      <c r="AB67" s="16"/>
      <c r="AC67" s="16"/>
      <c r="AD67" s="32"/>
      <c r="AE67" s="16"/>
      <c r="AF67" s="16"/>
      <c r="AG67" s="16"/>
    </row>
    <row r="68" spans="1:33" x14ac:dyDescent="0.2">
      <c r="E68" s="24" t="s">
        <v>1505</v>
      </c>
      <c r="F68">
        <f>(SUMIF(H58:H65,"&lt;11000",E58:E65))-F67</f>
        <v>322.69999999999982</v>
      </c>
      <c r="N68" s="16" t="s">
        <v>1099</v>
      </c>
      <c r="O68" s="16" t="s">
        <v>841</v>
      </c>
      <c r="P68" s="16" t="s">
        <v>927</v>
      </c>
      <c r="Q68" s="16">
        <v>49</v>
      </c>
      <c r="R68" s="16">
        <v>49</v>
      </c>
      <c r="S68" s="32">
        <v>37437</v>
      </c>
      <c r="T68" s="16" t="s">
        <v>945</v>
      </c>
      <c r="U68" s="16">
        <v>9700</v>
      </c>
      <c r="V68" s="16">
        <f t="shared" si="10"/>
        <v>49</v>
      </c>
      <c r="Y68" s="16"/>
      <c r="Z68" s="16"/>
      <c r="AA68" s="16"/>
      <c r="AB68" s="16"/>
      <c r="AC68" s="16"/>
      <c r="AD68" s="32"/>
      <c r="AE68" s="16"/>
      <c r="AF68" s="16"/>
      <c r="AG68" s="16"/>
    </row>
    <row r="69" spans="1:33" x14ac:dyDescent="0.2">
      <c r="E69" t="s">
        <v>1506</v>
      </c>
      <c r="F69">
        <f>SUMIF(H58:H65,"&gt;=11000",E58:E65)</f>
        <v>0</v>
      </c>
      <c r="N69" s="16" t="s">
        <v>255</v>
      </c>
      <c r="O69" s="16" t="s">
        <v>979</v>
      </c>
      <c r="P69" s="16" t="s">
        <v>1075</v>
      </c>
      <c r="Q69" s="16">
        <v>13.5</v>
      </c>
      <c r="R69" s="16">
        <v>7.5</v>
      </c>
      <c r="S69" s="32">
        <v>37347</v>
      </c>
      <c r="T69" s="16" t="s">
        <v>945</v>
      </c>
      <c r="U69" s="16">
        <v>9700</v>
      </c>
      <c r="V69" s="16">
        <f t="shared" si="10"/>
        <v>7.5</v>
      </c>
      <c r="Y69" s="16"/>
      <c r="Z69" s="16"/>
      <c r="AA69" s="16"/>
      <c r="AB69" s="16"/>
      <c r="AC69" s="16"/>
      <c r="AD69" s="32"/>
      <c r="AE69" s="16"/>
      <c r="AF69" s="16"/>
      <c r="AG69" s="16"/>
    </row>
    <row r="70" spans="1:33" x14ac:dyDescent="0.2">
      <c r="F70" s="22"/>
      <c r="N70" s="16" t="s">
        <v>1070</v>
      </c>
      <c r="O70" s="16" t="s">
        <v>979</v>
      </c>
      <c r="P70" s="16" t="s">
        <v>1010</v>
      </c>
      <c r="Q70" s="16">
        <v>100</v>
      </c>
      <c r="R70" s="16">
        <v>100</v>
      </c>
      <c r="S70" s="32">
        <v>37408</v>
      </c>
      <c r="T70" s="16" t="s">
        <v>945</v>
      </c>
      <c r="U70" s="16">
        <v>9700</v>
      </c>
      <c r="V70" s="16">
        <f t="shared" si="10"/>
        <v>100</v>
      </c>
      <c r="Y70" s="16"/>
      <c r="Z70" s="16"/>
      <c r="AA70" s="16"/>
      <c r="AB70" s="16"/>
      <c r="AC70" s="16"/>
      <c r="AD70" s="32"/>
      <c r="AE70" s="16"/>
      <c r="AF70" s="16"/>
      <c r="AG70" s="16"/>
    </row>
    <row r="71" spans="1:33" x14ac:dyDescent="0.2">
      <c r="A71" s="21" t="s">
        <v>894</v>
      </c>
      <c r="B71" s="21" t="s">
        <v>886</v>
      </c>
      <c r="C71" s="21" t="s">
        <v>1532</v>
      </c>
      <c r="D71" s="21" t="s">
        <v>904</v>
      </c>
      <c r="E71" s="21" t="s">
        <v>905</v>
      </c>
      <c r="F71" s="21" t="s">
        <v>896</v>
      </c>
      <c r="G71" s="21" t="s">
        <v>887</v>
      </c>
      <c r="H71" s="21" t="s">
        <v>888</v>
      </c>
      <c r="N71" s="16" t="s">
        <v>984</v>
      </c>
      <c r="O71" s="16" t="s">
        <v>979</v>
      </c>
      <c r="P71" s="16" t="s">
        <v>948</v>
      </c>
      <c r="Q71" s="16">
        <v>15</v>
      </c>
      <c r="R71" s="16">
        <v>15</v>
      </c>
      <c r="S71" s="32">
        <v>37469</v>
      </c>
      <c r="T71" s="16" t="s">
        <v>945</v>
      </c>
      <c r="U71" s="16">
        <v>9700</v>
      </c>
      <c r="V71" s="16">
        <f t="shared" si="10"/>
        <v>15</v>
      </c>
      <c r="Y71" s="16"/>
      <c r="Z71" s="16"/>
      <c r="AA71" s="16"/>
      <c r="AB71" s="16"/>
      <c r="AC71" s="16"/>
      <c r="AD71" s="32"/>
      <c r="AE71" s="16"/>
      <c r="AF71" s="16"/>
      <c r="AG71" s="16"/>
    </row>
    <row r="72" spans="1:33" x14ac:dyDescent="0.2">
      <c r="A72" t="s">
        <v>978</v>
      </c>
      <c r="B72" t="s">
        <v>979</v>
      </c>
      <c r="C72" t="s">
        <v>980</v>
      </c>
      <c r="D72">
        <v>99.2</v>
      </c>
      <c r="E72">
        <v>29.8</v>
      </c>
      <c r="F72" s="22">
        <v>37408</v>
      </c>
      <c r="G72" t="s">
        <v>1105</v>
      </c>
      <c r="H72">
        <v>0</v>
      </c>
      <c r="I72" t="s">
        <v>1113</v>
      </c>
      <c r="J72">
        <f t="shared" ref="J72:J94" si="11">SUMIF(G72,"=ng",E72)</f>
        <v>0</v>
      </c>
      <c r="N72" s="16" t="s">
        <v>984</v>
      </c>
      <c r="O72" s="16" t="s">
        <v>979</v>
      </c>
      <c r="P72" s="16" t="s">
        <v>948</v>
      </c>
      <c r="Q72" s="16">
        <v>15</v>
      </c>
      <c r="R72" s="16">
        <v>15</v>
      </c>
      <c r="S72" s="32">
        <v>37469</v>
      </c>
      <c r="T72" s="16" t="s">
        <v>945</v>
      </c>
      <c r="U72" s="16">
        <v>9700</v>
      </c>
      <c r="V72" s="16">
        <f t="shared" ref="V72:V81" si="12">SUMIF(T72,"=ng",R72)</f>
        <v>15</v>
      </c>
      <c r="Y72" s="16"/>
      <c r="Z72" s="16"/>
      <c r="AA72" s="16"/>
      <c r="AB72" s="16"/>
      <c r="AC72" s="16"/>
      <c r="AD72" s="32"/>
      <c r="AE72" s="16"/>
      <c r="AF72" s="16"/>
      <c r="AG72" s="16"/>
    </row>
    <row r="73" spans="1:33" x14ac:dyDescent="0.2">
      <c r="A73" t="s">
        <v>925</v>
      </c>
      <c r="B73" t="s">
        <v>979</v>
      </c>
      <c r="C73" t="s">
        <v>1010</v>
      </c>
      <c r="D73">
        <v>25.5</v>
      </c>
      <c r="E73">
        <v>7.6</v>
      </c>
      <c r="F73" s="22">
        <v>37500</v>
      </c>
      <c r="G73" t="s">
        <v>1105</v>
      </c>
      <c r="H73">
        <v>0</v>
      </c>
      <c r="I73" t="s">
        <v>1113</v>
      </c>
      <c r="J73">
        <f t="shared" si="11"/>
        <v>0</v>
      </c>
      <c r="N73" s="16" t="s">
        <v>1096</v>
      </c>
      <c r="O73" s="16" t="s">
        <v>1109</v>
      </c>
      <c r="P73" s="16" t="s">
        <v>927</v>
      </c>
      <c r="Q73" s="16">
        <v>40</v>
      </c>
      <c r="R73" s="16">
        <v>40</v>
      </c>
      <c r="S73" s="32">
        <v>37412</v>
      </c>
      <c r="T73" s="16" t="s">
        <v>945</v>
      </c>
      <c r="U73" s="16">
        <v>9700</v>
      </c>
      <c r="V73" s="16">
        <f t="shared" si="12"/>
        <v>40</v>
      </c>
      <c r="Y73" s="16"/>
      <c r="Z73" s="16"/>
      <c r="AA73" s="16"/>
      <c r="AB73" s="16"/>
      <c r="AC73" s="16"/>
      <c r="AD73" s="32"/>
      <c r="AE73" s="16"/>
      <c r="AF73" s="16"/>
      <c r="AG73" s="16"/>
    </row>
    <row r="74" spans="1:33" x14ac:dyDescent="0.2">
      <c r="A74" t="s">
        <v>1081</v>
      </c>
      <c r="B74" t="s">
        <v>979</v>
      </c>
      <c r="C74" t="s">
        <v>953</v>
      </c>
      <c r="D74">
        <v>48</v>
      </c>
      <c r="E74">
        <v>14.4</v>
      </c>
      <c r="F74" s="22">
        <v>37530</v>
      </c>
      <c r="G74" t="s">
        <v>1105</v>
      </c>
      <c r="H74">
        <v>0</v>
      </c>
      <c r="I74" t="s">
        <v>1113</v>
      </c>
      <c r="J74">
        <f t="shared" si="11"/>
        <v>0</v>
      </c>
      <c r="N74" s="16" t="s">
        <v>1103</v>
      </c>
      <c r="O74" s="16" t="s">
        <v>979</v>
      </c>
      <c r="P74" s="16" t="s">
        <v>948</v>
      </c>
      <c r="Q74" s="16">
        <v>80</v>
      </c>
      <c r="R74" s="16">
        <v>80</v>
      </c>
      <c r="S74" s="32">
        <v>37803</v>
      </c>
      <c r="T74" s="16" t="s">
        <v>946</v>
      </c>
      <c r="U74" s="16">
        <v>10000</v>
      </c>
      <c r="V74" s="16">
        <f t="shared" si="12"/>
        <v>0</v>
      </c>
      <c r="Y74" s="16"/>
      <c r="Z74" s="16"/>
      <c r="AA74" s="16"/>
      <c r="AB74" s="16"/>
      <c r="AC74" s="16"/>
      <c r="AD74" s="32"/>
      <c r="AE74" s="16"/>
      <c r="AF74" s="16"/>
      <c r="AG74" s="16"/>
    </row>
    <row r="75" spans="1:33" x14ac:dyDescent="0.2">
      <c r="A75" t="s">
        <v>914</v>
      </c>
      <c r="B75" t="s">
        <v>979</v>
      </c>
      <c r="C75" t="s">
        <v>1010</v>
      </c>
      <c r="D75">
        <v>25.2</v>
      </c>
      <c r="E75">
        <v>7.6</v>
      </c>
      <c r="F75" s="22">
        <v>37591</v>
      </c>
      <c r="G75" t="s">
        <v>1105</v>
      </c>
      <c r="H75">
        <v>0</v>
      </c>
      <c r="I75" t="s">
        <v>1113</v>
      </c>
      <c r="J75">
        <f t="shared" si="11"/>
        <v>0</v>
      </c>
      <c r="N75" s="16" t="s">
        <v>1067</v>
      </c>
      <c r="O75" s="16" t="s">
        <v>1109</v>
      </c>
      <c r="P75" s="16" t="s">
        <v>927</v>
      </c>
      <c r="Q75" s="16">
        <v>225</v>
      </c>
      <c r="R75" s="16">
        <v>0</v>
      </c>
      <c r="S75" s="32">
        <v>37438</v>
      </c>
      <c r="T75" s="16" t="s">
        <v>945</v>
      </c>
      <c r="U75" s="16">
        <v>10400</v>
      </c>
      <c r="V75" s="16">
        <f t="shared" si="12"/>
        <v>0</v>
      </c>
      <c r="Y75" s="16"/>
      <c r="Z75" s="16"/>
      <c r="AA75" s="16"/>
      <c r="AB75" s="16"/>
      <c r="AC75" s="16"/>
      <c r="AD75" s="32"/>
      <c r="AE75" s="16"/>
      <c r="AF75" s="16"/>
      <c r="AG75" s="16"/>
    </row>
    <row r="76" spans="1:33" x14ac:dyDescent="0.2">
      <c r="A76" t="s">
        <v>1012</v>
      </c>
      <c r="B76" t="s">
        <v>979</v>
      </c>
      <c r="C76" t="s">
        <v>1010</v>
      </c>
      <c r="D76">
        <v>280</v>
      </c>
      <c r="E76">
        <v>280</v>
      </c>
      <c r="F76" s="22">
        <v>37347</v>
      </c>
      <c r="G76" t="s">
        <v>945</v>
      </c>
      <c r="H76">
        <v>6707</v>
      </c>
      <c r="I76" t="s">
        <v>1113</v>
      </c>
      <c r="J76">
        <f t="shared" si="11"/>
        <v>280</v>
      </c>
      <c r="N76" s="16" t="s">
        <v>1067</v>
      </c>
      <c r="O76" s="16" t="s">
        <v>1109</v>
      </c>
      <c r="P76" s="16" t="s">
        <v>927</v>
      </c>
      <c r="Q76" s="16">
        <v>225</v>
      </c>
      <c r="R76" s="16">
        <v>0</v>
      </c>
      <c r="S76" s="32">
        <v>37438</v>
      </c>
      <c r="T76" s="16" t="s">
        <v>945</v>
      </c>
      <c r="U76" s="16">
        <v>10400</v>
      </c>
      <c r="V76" s="16">
        <f t="shared" si="12"/>
        <v>0</v>
      </c>
      <c r="Y76" s="16"/>
      <c r="Z76" s="16"/>
      <c r="AA76" s="16"/>
      <c r="AB76" s="16"/>
      <c r="AC76" s="16"/>
      <c r="AD76" s="32"/>
      <c r="AE76" s="16"/>
      <c r="AF76" s="16"/>
      <c r="AG76" s="16"/>
    </row>
    <row r="77" spans="1:33" x14ac:dyDescent="0.2">
      <c r="A77" t="s">
        <v>1063</v>
      </c>
      <c r="B77" t="s">
        <v>979</v>
      </c>
      <c r="C77" t="s">
        <v>953</v>
      </c>
      <c r="D77">
        <v>253</v>
      </c>
      <c r="E77">
        <v>248</v>
      </c>
      <c r="F77" s="22">
        <v>37438</v>
      </c>
      <c r="G77" t="s">
        <v>945</v>
      </c>
      <c r="H77">
        <v>6707</v>
      </c>
      <c r="I77" t="s">
        <v>1113</v>
      </c>
      <c r="J77">
        <f t="shared" si="11"/>
        <v>248</v>
      </c>
      <c r="N77" s="16" t="s">
        <v>1087</v>
      </c>
      <c r="O77" s="16" t="s">
        <v>982</v>
      </c>
      <c r="P77" s="16" t="s">
        <v>935</v>
      </c>
      <c r="Q77" s="16">
        <v>114</v>
      </c>
      <c r="R77" s="16">
        <v>114</v>
      </c>
      <c r="S77" s="32">
        <v>37347</v>
      </c>
      <c r="T77" s="16" t="s">
        <v>945</v>
      </c>
      <c r="U77" s="16">
        <v>10457</v>
      </c>
      <c r="V77" s="16">
        <f t="shared" si="12"/>
        <v>114</v>
      </c>
      <c r="Y77" s="16"/>
      <c r="Z77" s="16"/>
      <c r="AA77" s="16"/>
      <c r="AB77" s="16"/>
      <c r="AC77" s="16"/>
      <c r="AD77" s="32"/>
      <c r="AE77" s="16"/>
      <c r="AF77" s="16"/>
      <c r="AG77" s="16"/>
    </row>
    <row r="78" spans="1:33" x14ac:dyDescent="0.2">
      <c r="A78" t="s">
        <v>1064</v>
      </c>
      <c r="B78" t="s">
        <v>979</v>
      </c>
      <c r="C78" t="s">
        <v>953</v>
      </c>
      <c r="D78">
        <v>650</v>
      </c>
      <c r="E78">
        <v>650</v>
      </c>
      <c r="F78" s="22">
        <v>37773</v>
      </c>
      <c r="G78" t="s">
        <v>945</v>
      </c>
      <c r="H78">
        <v>6707</v>
      </c>
      <c r="I78" t="s">
        <v>1113</v>
      </c>
      <c r="J78">
        <f t="shared" si="11"/>
        <v>650</v>
      </c>
      <c r="N78" s="16" t="s">
        <v>1100</v>
      </c>
      <c r="O78" s="16" t="s">
        <v>841</v>
      </c>
      <c r="P78" s="16" t="s">
        <v>927</v>
      </c>
      <c r="Q78" s="16">
        <v>500</v>
      </c>
      <c r="R78" s="16">
        <v>180</v>
      </c>
      <c r="S78" s="32">
        <v>38078</v>
      </c>
      <c r="T78" s="16" t="s">
        <v>945</v>
      </c>
      <c r="U78" s="16">
        <v>10840</v>
      </c>
      <c r="V78" s="16">
        <f t="shared" si="12"/>
        <v>180</v>
      </c>
      <c r="Y78" s="16"/>
      <c r="Z78" s="16"/>
      <c r="AA78" s="16"/>
      <c r="AB78" s="16"/>
      <c r="AC78" s="16"/>
      <c r="AD78" s="32"/>
      <c r="AE78" s="16"/>
      <c r="AF78" s="16"/>
      <c r="AG78" s="16"/>
    </row>
    <row r="79" spans="1:33" x14ac:dyDescent="0.2">
      <c r="A79" t="s">
        <v>1078</v>
      </c>
      <c r="B79" t="s">
        <v>979</v>
      </c>
      <c r="C79" t="s">
        <v>953</v>
      </c>
      <c r="D79">
        <v>286</v>
      </c>
      <c r="E79">
        <v>86</v>
      </c>
      <c r="F79" s="22">
        <v>37773</v>
      </c>
      <c r="G79" t="s">
        <v>945</v>
      </c>
      <c r="H79">
        <v>6707</v>
      </c>
      <c r="I79" t="s">
        <v>1113</v>
      </c>
      <c r="J79">
        <f t="shared" si="11"/>
        <v>86</v>
      </c>
      <c r="N79" s="16" t="s">
        <v>975</v>
      </c>
      <c r="O79" s="16" t="s">
        <v>976</v>
      </c>
      <c r="P79" s="16" t="s">
        <v>977</v>
      </c>
      <c r="Q79" s="16">
        <v>135</v>
      </c>
      <c r="R79" s="16">
        <v>135</v>
      </c>
      <c r="S79" s="32">
        <v>37561</v>
      </c>
      <c r="T79" s="16" t="s">
        <v>945</v>
      </c>
      <c r="U79" s="16">
        <v>11000</v>
      </c>
      <c r="V79" s="16">
        <f t="shared" si="12"/>
        <v>135</v>
      </c>
      <c r="Y79" s="16"/>
      <c r="Z79" s="16"/>
      <c r="AA79" s="16"/>
      <c r="AB79" s="16"/>
      <c r="AC79" s="16"/>
      <c r="AD79" s="32"/>
      <c r="AE79" s="16"/>
      <c r="AF79" s="16"/>
      <c r="AG79" s="16"/>
    </row>
    <row r="80" spans="1:33" x14ac:dyDescent="0.2">
      <c r="A80" t="s">
        <v>153</v>
      </c>
      <c r="B80" t="s">
        <v>979</v>
      </c>
      <c r="C80" t="s">
        <v>1010</v>
      </c>
      <c r="D80">
        <v>630</v>
      </c>
      <c r="E80">
        <v>533.5</v>
      </c>
      <c r="F80" s="22">
        <v>37408</v>
      </c>
      <c r="G80" t="s">
        <v>945</v>
      </c>
      <c r="H80">
        <v>6793</v>
      </c>
      <c r="I80" t="s">
        <v>1113</v>
      </c>
      <c r="J80">
        <f t="shared" si="11"/>
        <v>533.5</v>
      </c>
      <c r="N80" s="16" t="s">
        <v>1078</v>
      </c>
      <c r="O80" s="16" t="s">
        <v>979</v>
      </c>
      <c r="P80" s="16" t="s">
        <v>953</v>
      </c>
      <c r="Q80" s="16">
        <v>100</v>
      </c>
      <c r="R80" s="16">
        <v>100</v>
      </c>
      <c r="S80" s="32">
        <v>37408</v>
      </c>
      <c r="T80" s="16" t="s">
        <v>945</v>
      </c>
      <c r="U80" s="16">
        <v>11000</v>
      </c>
      <c r="V80" s="16">
        <f t="shared" si="12"/>
        <v>100</v>
      </c>
    </row>
    <row r="81" spans="1:33" x14ac:dyDescent="0.2">
      <c r="A81" t="s">
        <v>1008</v>
      </c>
      <c r="B81" t="s">
        <v>979</v>
      </c>
      <c r="C81" t="s">
        <v>953</v>
      </c>
      <c r="D81">
        <v>520</v>
      </c>
      <c r="E81">
        <v>520</v>
      </c>
      <c r="F81" s="22">
        <v>37926</v>
      </c>
      <c r="G81" t="s">
        <v>945</v>
      </c>
      <c r="H81">
        <v>7000</v>
      </c>
      <c r="I81" t="s">
        <v>1113</v>
      </c>
      <c r="J81">
        <f t="shared" si="11"/>
        <v>520</v>
      </c>
      <c r="N81" s="16" t="s">
        <v>1016</v>
      </c>
      <c r="O81" s="16" t="s">
        <v>979</v>
      </c>
      <c r="P81" s="16" t="s">
        <v>980</v>
      </c>
      <c r="Q81" s="16">
        <v>160</v>
      </c>
      <c r="R81" s="16">
        <v>160</v>
      </c>
      <c r="S81" s="32">
        <v>37438</v>
      </c>
      <c r="T81" s="16" t="s">
        <v>945</v>
      </c>
      <c r="U81" s="16">
        <v>11000</v>
      </c>
      <c r="V81" s="16">
        <f t="shared" si="12"/>
        <v>160</v>
      </c>
    </row>
    <row r="82" spans="1:33" x14ac:dyDescent="0.2">
      <c r="A82" t="s">
        <v>892</v>
      </c>
      <c r="B82" t="s">
        <v>979</v>
      </c>
      <c r="C82" t="s">
        <v>953</v>
      </c>
      <c r="D82">
        <v>248</v>
      </c>
      <c r="E82">
        <v>248</v>
      </c>
      <c r="F82" s="22">
        <v>37438</v>
      </c>
      <c r="G82" t="s">
        <v>945</v>
      </c>
      <c r="H82">
        <v>7100</v>
      </c>
      <c r="I82" t="s">
        <v>1113</v>
      </c>
      <c r="J82">
        <f t="shared" si="11"/>
        <v>248</v>
      </c>
      <c r="N82" s="16" t="s">
        <v>987</v>
      </c>
      <c r="O82" s="16" t="s">
        <v>982</v>
      </c>
      <c r="P82" s="16" t="s">
        <v>935</v>
      </c>
      <c r="Q82" s="16">
        <v>140</v>
      </c>
      <c r="R82" s="16">
        <v>140</v>
      </c>
      <c r="S82" s="32">
        <v>37347</v>
      </c>
      <c r="T82" s="16" t="s">
        <v>945</v>
      </c>
      <c r="U82" s="16">
        <v>11000</v>
      </c>
      <c r="V82" s="16">
        <f>SUMIF(T82,"=ng",R82)</f>
        <v>140</v>
      </c>
    </row>
    <row r="83" spans="1:33" x14ac:dyDescent="0.2">
      <c r="A83" t="s">
        <v>1017</v>
      </c>
      <c r="B83" t="s">
        <v>979</v>
      </c>
      <c r="C83" t="s">
        <v>953</v>
      </c>
      <c r="D83">
        <v>249</v>
      </c>
      <c r="E83">
        <v>249</v>
      </c>
      <c r="F83" s="22">
        <v>37438</v>
      </c>
      <c r="G83" t="s">
        <v>945</v>
      </c>
      <c r="H83">
        <v>7100</v>
      </c>
      <c r="I83" t="s">
        <v>1113</v>
      </c>
      <c r="J83">
        <f t="shared" si="11"/>
        <v>249</v>
      </c>
      <c r="N83" s="16" t="s">
        <v>1088</v>
      </c>
      <c r="O83" s="16" t="s">
        <v>982</v>
      </c>
      <c r="P83" s="16" t="s">
        <v>935</v>
      </c>
      <c r="Q83" s="16">
        <v>85.4</v>
      </c>
      <c r="R83" s="16">
        <v>81</v>
      </c>
      <c r="S83" s="32">
        <v>37377</v>
      </c>
      <c r="T83" s="16" t="s">
        <v>945</v>
      </c>
      <c r="U83" s="16">
        <v>11563</v>
      </c>
      <c r="V83" s="16">
        <f>SUMIF(T83,"=ng",R83)</f>
        <v>81</v>
      </c>
    </row>
    <row r="84" spans="1:33" x14ac:dyDescent="0.2">
      <c r="A84" t="s">
        <v>1016</v>
      </c>
      <c r="B84" t="s">
        <v>979</v>
      </c>
      <c r="C84" t="s">
        <v>980</v>
      </c>
      <c r="D84">
        <v>240</v>
      </c>
      <c r="E84">
        <v>80</v>
      </c>
      <c r="F84" s="22">
        <v>37803</v>
      </c>
      <c r="G84" t="s">
        <v>945</v>
      </c>
      <c r="H84">
        <v>7100</v>
      </c>
      <c r="I84" t="s">
        <v>1113</v>
      </c>
      <c r="J84">
        <f t="shared" si="11"/>
        <v>80</v>
      </c>
      <c r="N84" s="16" t="s">
        <v>1088</v>
      </c>
      <c r="O84" s="16" t="s">
        <v>982</v>
      </c>
      <c r="P84" s="16" t="s">
        <v>935</v>
      </c>
      <c r="Q84" s="16">
        <v>170.8</v>
      </c>
      <c r="R84" s="16">
        <v>162</v>
      </c>
      <c r="S84" s="32">
        <v>37438</v>
      </c>
      <c r="T84" s="16" t="s">
        <v>945</v>
      </c>
      <c r="U84" s="16">
        <v>11563</v>
      </c>
      <c r="V84" s="16">
        <f>SUMIF(T84,"=ng",R84)</f>
        <v>162</v>
      </c>
    </row>
    <row r="85" spans="1:33" x14ac:dyDescent="0.2">
      <c r="A85" t="s">
        <v>850</v>
      </c>
      <c r="B85" t="s">
        <v>979</v>
      </c>
      <c r="C85" t="s">
        <v>1075</v>
      </c>
      <c r="D85">
        <v>86.8</v>
      </c>
      <c r="E85">
        <v>86.8</v>
      </c>
      <c r="F85" s="22">
        <v>37438</v>
      </c>
      <c r="G85" t="s">
        <v>945</v>
      </c>
      <c r="H85">
        <v>8393</v>
      </c>
      <c r="I85" t="s">
        <v>1113</v>
      </c>
      <c r="J85">
        <f t="shared" si="11"/>
        <v>86.8</v>
      </c>
      <c r="N85" s="16" t="s">
        <v>1093</v>
      </c>
      <c r="O85" s="16" t="s">
        <v>979</v>
      </c>
      <c r="P85" s="16" t="s">
        <v>969</v>
      </c>
      <c r="Q85" s="16">
        <v>12</v>
      </c>
      <c r="R85" s="16">
        <v>12</v>
      </c>
      <c r="S85" s="32">
        <v>37347</v>
      </c>
      <c r="T85" s="16" t="s">
        <v>1107</v>
      </c>
      <c r="U85" s="16">
        <v>23924</v>
      </c>
      <c r="V85" s="16">
        <f>SUMIF(T85,"=ng",R85)</f>
        <v>0</v>
      </c>
    </row>
    <row r="86" spans="1:33" x14ac:dyDescent="0.2">
      <c r="A86" t="s">
        <v>986</v>
      </c>
      <c r="B86" t="s">
        <v>979</v>
      </c>
      <c r="C86" t="s">
        <v>953</v>
      </c>
      <c r="D86">
        <v>24.6</v>
      </c>
      <c r="E86">
        <v>24.6</v>
      </c>
      <c r="F86" s="22">
        <v>36982</v>
      </c>
      <c r="G86" t="s">
        <v>945</v>
      </c>
      <c r="H86">
        <v>9468</v>
      </c>
      <c r="I86" t="s">
        <v>1113</v>
      </c>
      <c r="J86">
        <f t="shared" si="11"/>
        <v>24.6</v>
      </c>
      <c r="N86" s="38" t="s">
        <v>1036</v>
      </c>
      <c r="R86" s="54">
        <f>SUM(R3:R85)</f>
        <v>25587.8</v>
      </c>
      <c r="V86" s="54">
        <f>SUM(V3:V85)</f>
        <v>25139.1</v>
      </c>
    </row>
    <row r="87" spans="1:33" x14ac:dyDescent="0.2">
      <c r="A87" t="s">
        <v>255</v>
      </c>
      <c r="B87" t="s">
        <v>979</v>
      </c>
      <c r="C87" t="s">
        <v>1075</v>
      </c>
      <c r="D87">
        <v>13.5</v>
      </c>
      <c r="E87">
        <v>7.5</v>
      </c>
      <c r="F87" s="22">
        <v>37347</v>
      </c>
      <c r="G87" t="s">
        <v>945</v>
      </c>
      <c r="H87">
        <v>9700</v>
      </c>
      <c r="I87" t="s">
        <v>1113</v>
      </c>
      <c r="J87">
        <f t="shared" si="11"/>
        <v>7.5</v>
      </c>
    </row>
    <row r="88" spans="1:33" x14ac:dyDescent="0.2">
      <c r="A88" t="s">
        <v>1070</v>
      </c>
      <c r="B88" t="s">
        <v>979</v>
      </c>
      <c r="C88" t="s">
        <v>1010</v>
      </c>
      <c r="D88">
        <v>100</v>
      </c>
      <c r="E88">
        <v>100</v>
      </c>
      <c r="F88" s="22">
        <v>37408</v>
      </c>
      <c r="G88" t="s">
        <v>945</v>
      </c>
      <c r="H88">
        <v>9700</v>
      </c>
      <c r="I88" t="s">
        <v>1113</v>
      </c>
      <c r="J88">
        <f t="shared" si="11"/>
        <v>100</v>
      </c>
    </row>
    <row r="89" spans="1:33" x14ac:dyDescent="0.2">
      <c r="A89" t="s">
        <v>984</v>
      </c>
      <c r="B89" t="s">
        <v>979</v>
      </c>
      <c r="C89" t="s">
        <v>948</v>
      </c>
      <c r="D89">
        <v>15</v>
      </c>
      <c r="E89">
        <v>15</v>
      </c>
      <c r="F89" s="22">
        <v>37469</v>
      </c>
      <c r="G89" t="s">
        <v>945</v>
      </c>
      <c r="H89">
        <v>9700</v>
      </c>
      <c r="I89" t="s">
        <v>1113</v>
      </c>
      <c r="J89">
        <f t="shared" si="11"/>
        <v>15</v>
      </c>
      <c r="N89" s="16" t="s">
        <v>1581</v>
      </c>
      <c r="O89" s="16"/>
      <c r="P89" s="16"/>
      <c r="Q89" s="16"/>
      <c r="R89" s="16"/>
      <c r="S89" s="16"/>
      <c r="T89" s="16"/>
      <c r="U89" s="31"/>
      <c r="V89" s="23"/>
      <c r="Y89" s="16" t="s">
        <v>1041</v>
      </c>
      <c r="Z89" s="16"/>
      <c r="AA89" s="16"/>
      <c r="AB89" s="16"/>
      <c r="AC89" s="16"/>
      <c r="AD89" s="16"/>
      <c r="AE89" s="16"/>
      <c r="AF89" s="31"/>
      <c r="AG89" s="23"/>
    </row>
    <row r="90" spans="1:33" ht="13.5" thickBot="1" x14ac:dyDescent="0.25">
      <c r="A90" t="s">
        <v>984</v>
      </c>
      <c r="B90" t="s">
        <v>979</v>
      </c>
      <c r="C90" t="s">
        <v>948</v>
      </c>
      <c r="D90">
        <v>15</v>
      </c>
      <c r="E90">
        <v>15</v>
      </c>
      <c r="F90" s="22">
        <v>37469</v>
      </c>
      <c r="G90" t="s">
        <v>945</v>
      </c>
      <c r="H90">
        <v>9700</v>
      </c>
      <c r="I90" t="s">
        <v>1113</v>
      </c>
      <c r="J90">
        <f t="shared" si="11"/>
        <v>15</v>
      </c>
      <c r="N90" s="50"/>
      <c r="O90" s="45" t="s">
        <v>1589</v>
      </c>
      <c r="P90" s="45" t="s">
        <v>1559</v>
      </c>
      <c r="Q90" s="45" t="s">
        <v>1645</v>
      </c>
      <c r="R90" s="45" t="s">
        <v>1547</v>
      </c>
      <c r="S90" s="45" t="s">
        <v>1555</v>
      </c>
      <c r="T90" s="45" t="s">
        <v>1027</v>
      </c>
      <c r="U90" s="46" t="s">
        <v>1526</v>
      </c>
      <c r="V90" s="47" t="s">
        <v>885</v>
      </c>
      <c r="Y90" s="50"/>
      <c r="Z90" s="45" t="s">
        <v>1589</v>
      </c>
      <c r="AA90" s="45" t="s">
        <v>1559</v>
      </c>
      <c r="AB90" s="45" t="s">
        <v>1645</v>
      </c>
      <c r="AC90" s="45" t="s">
        <v>1547</v>
      </c>
      <c r="AD90" s="45" t="s">
        <v>1555</v>
      </c>
      <c r="AE90" s="45" t="s">
        <v>1027</v>
      </c>
      <c r="AF90" s="46" t="s">
        <v>1526</v>
      </c>
      <c r="AG90" s="47" t="s">
        <v>885</v>
      </c>
    </row>
    <row r="91" spans="1:33" x14ac:dyDescent="0.2">
      <c r="A91" t="s">
        <v>1103</v>
      </c>
      <c r="B91" t="s">
        <v>979</v>
      </c>
      <c r="C91" t="s">
        <v>948</v>
      </c>
      <c r="D91">
        <v>80</v>
      </c>
      <c r="E91">
        <v>80</v>
      </c>
      <c r="F91" s="22">
        <v>37803</v>
      </c>
      <c r="G91" t="s">
        <v>946</v>
      </c>
      <c r="H91">
        <v>10000</v>
      </c>
      <c r="I91" t="s">
        <v>1113</v>
      </c>
      <c r="J91">
        <f t="shared" si="11"/>
        <v>0</v>
      </c>
      <c r="N91" s="43" t="s">
        <v>1504</v>
      </c>
      <c r="O91" s="16">
        <f>SUMIF($O$3:$O$62,"=DSW",$V$3:$V$62)</f>
        <v>10969</v>
      </c>
      <c r="P91" s="16">
        <f>SUMIF($O$3:$O$62,"=sp15",$V$3:$V$62)</f>
        <v>3695</v>
      </c>
      <c r="Q91" s="16">
        <f>SUMIF($O$3:$O$62,"=zp26",$V$3:$V$62)</f>
        <v>1863</v>
      </c>
      <c r="R91" s="16">
        <f>SUMIF($O$3:$O$62,"=np15",$V$3:$V$62)</f>
        <v>2577</v>
      </c>
      <c r="S91" s="16">
        <f>SUMIF($O$3:$O$62,"=pnW",$V$3:$V$62)</f>
        <v>2981.3</v>
      </c>
      <c r="T91" s="16">
        <f>SUMIF($O$3:$O$62,"=ro",$V$3:$V$62)</f>
        <v>612</v>
      </c>
      <c r="U91" s="41">
        <f>SUMIF($O$3:$O$62,"=canada",$V$3:$V$62)</f>
        <v>495</v>
      </c>
      <c r="V91" s="65">
        <f>SUM(O91:U91)</f>
        <v>23192.3</v>
      </c>
      <c r="W91" s="23">
        <f>SUM(O91:U91)</f>
        <v>23192.3</v>
      </c>
      <c r="Y91" s="43" t="s">
        <v>1504</v>
      </c>
      <c r="Z91" s="16">
        <f>O91+'online plants'!X104</f>
        <v>13514</v>
      </c>
      <c r="AA91" s="16">
        <f>P91+'online plants'!Y104</f>
        <v>4802</v>
      </c>
      <c r="AB91" s="16">
        <f>Q91+'online plants'!Z104</f>
        <v>1863</v>
      </c>
      <c r="AC91" s="16">
        <f>R91+'online plants'!AA104</f>
        <v>4407</v>
      </c>
      <c r="AD91" s="16">
        <f>S91+'online plants'!AB104</f>
        <v>5096.1000000000004</v>
      </c>
      <c r="AE91" s="16">
        <f>T91+'online plants'!AC104</f>
        <v>744</v>
      </c>
      <c r="AF91" s="41">
        <f>U91+'online plants'!AD104</f>
        <v>1687</v>
      </c>
      <c r="AG91" s="65">
        <f>SUM(Z91:AF91)</f>
        <v>32113.1</v>
      </c>
    </row>
    <row r="92" spans="1:33" x14ac:dyDescent="0.2">
      <c r="A92" t="s">
        <v>1078</v>
      </c>
      <c r="B92" t="s">
        <v>979</v>
      </c>
      <c r="C92" t="s">
        <v>953</v>
      </c>
      <c r="D92">
        <v>100</v>
      </c>
      <c r="E92">
        <v>100</v>
      </c>
      <c r="F92" s="22">
        <v>37408</v>
      </c>
      <c r="G92" t="s">
        <v>945</v>
      </c>
      <c r="H92">
        <v>11000</v>
      </c>
      <c r="I92" t="s">
        <v>1524</v>
      </c>
      <c r="J92">
        <f t="shared" si="11"/>
        <v>100</v>
      </c>
      <c r="N92" s="43" t="s">
        <v>1035</v>
      </c>
      <c r="O92" s="16">
        <f>SUMIF($O$63:$O$78,"=DSW",$V$63:$V$78)</f>
        <v>530</v>
      </c>
      <c r="P92" s="16">
        <f>SUMIF($O$63:$O$78,"=sp15",$V$63:$V$78)</f>
        <v>40</v>
      </c>
      <c r="Q92" s="16">
        <f>SUMIF($O$63:$O$78,"=zp26",$V$63:$V$78)</f>
        <v>0</v>
      </c>
      <c r="R92" s="16">
        <f>SUMIF($O$63:$O$78,"=np15",$V$63:$V$78)</f>
        <v>322.7</v>
      </c>
      <c r="S92" s="16">
        <f>SUMIF($O$63:$O$78,"=pnW",$V$63:$V$78)</f>
        <v>162.1</v>
      </c>
      <c r="T92" s="16">
        <f>SUMIF($O$63:$O$78,"=ro",$V$63:$V$78)</f>
        <v>114</v>
      </c>
      <c r="U92" s="41">
        <f>SUMIF($O$63:$O$78,"=canada",$V$63:$V$78)</f>
        <v>0</v>
      </c>
      <c r="V92" s="66">
        <f>SUM(O92:U92)</f>
        <v>1168.8</v>
      </c>
      <c r="W92" s="23">
        <f>SUM(O92:U92)</f>
        <v>1168.8</v>
      </c>
      <c r="Y92" s="43" t="s">
        <v>1035</v>
      </c>
      <c r="Z92" s="16">
        <f>O92+'online plants'!X105</f>
        <v>2777</v>
      </c>
      <c r="AA92" s="16">
        <f>P92+'online plants'!Y105</f>
        <v>12068.3</v>
      </c>
      <c r="AB92" s="16">
        <f>Q92+'online plants'!Z105</f>
        <v>1588</v>
      </c>
      <c r="AC92" s="16">
        <f>R92+'online plants'!AA105</f>
        <v>6449.9</v>
      </c>
      <c r="AD92" s="16">
        <f>S92+'online plants'!AB105</f>
        <v>1986.1</v>
      </c>
      <c r="AE92" s="16">
        <f>T92+'online plants'!AC105</f>
        <v>821</v>
      </c>
      <c r="AF92" s="41">
        <f>U92+'online plants'!AD105</f>
        <v>1164</v>
      </c>
      <c r="AG92" s="66">
        <f>SUM(Z92:AF92)</f>
        <v>26854.299999999996</v>
      </c>
    </row>
    <row r="93" spans="1:33" x14ac:dyDescent="0.2">
      <c r="A93" t="s">
        <v>1016</v>
      </c>
      <c r="B93" t="s">
        <v>979</v>
      </c>
      <c r="C93" t="s">
        <v>980</v>
      </c>
      <c r="D93">
        <v>160</v>
      </c>
      <c r="E93">
        <v>160</v>
      </c>
      <c r="F93" s="22">
        <v>37438</v>
      </c>
      <c r="G93" t="s">
        <v>945</v>
      </c>
      <c r="H93">
        <v>11000</v>
      </c>
      <c r="I93" t="s">
        <v>1524</v>
      </c>
      <c r="J93">
        <f t="shared" si="11"/>
        <v>160</v>
      </c>
      <c r="N93" s="44" t="s">
        <v>1506</v>
      </c>
      <c r="O93" s="35">
        <f>SUMIF($O$79:$O$85,"=dsw",$V$79:$V$85)</f>
        <v>135</v>
      </c>
      <c r="P93" s="35">
        <f>SUMIF($O$79:$O$85,"=sp15",$V$79:$V$85)</f>
        <v>0</v>
      </c>
      <c r="Q93" s="35">
        <f>SUMIF($O$79:$O$85,"=zp26",$V$79:$V$85)</f>
        <v>0</v>
      </c>
      <c r="R93" s="35">
        <f>SUMIF($O$79:$O$85,"=np15",$V$79:$V$85)</f>
        <v>0</v>
      </c>
      <c r="S93" s="35">
        <f>SUMIF($O$79:$O$85,"=pnw",$V$79:$V$85)</f>
        <v>260</v>
      </c>
      <c r="T93" s="35">
        <f>SUMIF($O$79:$O$85,"=ro",$V$79:$V$85)</f>
        <v>383</v>
      </c>
      <c r="U93" s="42">
        <f>SUMIF($O$79:$O$85,"=canada",$V$79:$V$85)</f>
        <v>0</v>
      </c>
      <c r="V93" s="67">
        <f>SUM(O93:U93)</f>
        <v>778</v>
      </c>
      <c r="W93" s="23">
        <f>SUM(O93:U93)</f>
        <v>778</v>
      </c>
      <c r="Y93" s="44" t="s">
        <v>1506</v>
      </c>
      <c r="Z93" s="35">
        <f>O93+'online plants'!X106</f>
        <v>3107</v>
      </c>
      <c r="AA93" s="35">
        <f>P93+'online plants'!Y106</f>
        <v>5699</v>
      </c>
      <c r="AB93" s="35">
        <f>Q93+'online plants'!Z106</f>
        <v>320</v>
      </c>
      <c r="AC93" s="35">
        <f>R93+'online plants'!AA106</f>
        <v>857</v>
      </c>
      <c r="AD93" s="35">
        <f>S93+'online plants'!AB106</f>
        <v>1746</v>
      </c>
      <c r="AE93" s="35">
        <f>T93+'online plants'!AC106</f>
        <v>1484</v>
      </c>
      <c r="AF93" s="42">
        <f>U93+'online plants'!AD106</f>
        <v>46</v>
      </c>
      <c r="AG93" s="67">
        <f>SUM(Z93:AF93)</f>
        <v>13259</v>
      </c>
    </row>
    <row r="94" spans="1:33" x14ac:dyDescent="0.2">
      <c r="A94" t="s">
        <v>1093</v>
      </c>
      <c r="B94" t="s">
        <v>979</v>
      </c>
      <c r="C94" t="s">
        <v>969</v>
      </c>
      <c r="D94">
        <v>12</v>
      </c>
      <c r="E94">
        <v>12</v>
      </c>
      <c r="F94" s="22">
        <v>37347</v>
      </c>
      <c r="G94" t="s">
        <v>1107</v>
      </c>
      <c r="H94">
        <v>23924</v>
      </c>
      <c r="I94" t="s">
        <v>1524</v>
      </c>
      <c r="J94" s="35">
        <f t="shared" si="11"/>
        <v>0</v>
      </c>
      <c r="N94" s="69" t="s">
        <v>885</v>
      </c>
      <c r="O94" s="68">
        <f>SUM(O91:O93)</f>
        <v>11634</v>
      </c>
      <c r="P94" s="68">
        <f t="shared" ref="P94:U94" si="13">SUM(P91:P93)</f>
        <v>3735</v>
      </c>
      <c r="Q94" s="68">
        <f t="shared" si="13"/>
        <v>1863</v>
      </c>
      <c r="R94" s="68">
        <f t="shared" si="13"/>
        <v>2899.7</v>
      </c>
      <c r="S94" s="68">
        <f t="shared" si="13"/>
        <v>3403.4</v>
      </c>
      <c r="T94" s="68">
        <f t="shared" si="13"/>
        <v>1109</v>
      </c>
      <c r="U94" s="68">
        <f t="shared" si="13"/>
        <v>495</v>
      </c>
      <c r="V94" s="70">
        <f>SUM(V91:V93)</f>
        <v>25139.1</v>
      </c>
      <c r="W94" s="53">
        <f>SUM(W91:W93)</f>
        <v>25139.1</v>
      </c>
      <c r="Y94" s="69" t="s">
        <v>885</v>
      </c>
      <c r="Z94" s="68">
        <f t="shared" ref="Z94:AG94" si="14">SUM(Z91:Z93)</f>
        <v>19398</v>
      </c>
      <c r="AA94" s="68">
        <f t="shared" si="14"/>
        <v>22569.3</v>
      </c>
      <c r="AB94" s="68">
        <f t="shared" si="14"/>
        <v>3771</v>
      </c>
      <c r="AC94" s="68">
        <f t="shared" si="14"/>
        <v>11713.9</v>
      </c>
      <c r="AD94" s="68">
        <f t="shared" si="14"/>
        <v>8828.2000000000007</v>
      </c>
      <c r="AE94" s="68">
        <f t="shared" si="14"/>
        <v>3049</v>
      </c>
      <c r="AF94" s="68">
        <f t="shared" si="14"/>
        <v>2897</v>
      </c>
      <c r="AG94" s="70">
        <f t="shared" si="14"/>
        <v>72226.399999999994</v>
      </c>
    </row>
    <row r="95" spans="1:33" x14ac:dyDescent="0.2">
      <c r="D95">
        <f>SUM(D72:D94)</f>
        <v>4160.8</v>
      </c>
      <c r="E95">
        <f>SUM(E72:E94)</f>
        <v>3554.8</v>
      </c>
      <c r="F95" s="22"/>
      <c r="J95" s="38">
        <f>SUM(J72:J94)</f>
        <v>3403.4</v>
      </c>
      <c r="U95" s="23"/>
      <c r="V95" s="23"/>
      <c r="W95" s="23"/>
    </row>
    <row r="96" spans="1:33" x14ac:dyDescent="0.2">
      <c r="E96" t="s">
        <v>1504</v>
      </c>
      <c r="F96">
        <f>SUMIF(H72:H94,"&lt;=9000",E72:E94)</f>
        <v>3040.7000000000003</v>
      </c>
      <c r="U96" s="23"/>
      <c r="V96" s="23"/>
      <c r="W96" s="23"/>
    </row>
    <row r="97" spans="1:43" x14ac:dyDescent="0.2">
      <c r="E97" s="24" t="s">
        <v>1505</v>
      </c>
      <c r="F97">
        <f>(SUMIF(H72:H94,"&lt;11000",E72:E94))-F96</f>
        <v>242.09999999999991</v>
      </c>
      <c r="N97" s="16" t="s">
        <v>1034</v>
      </c>
      <c r="O97" s="16"/>
      <c r="P97" s="16"/>
      <c r="Q97" s="16"/>
      <c r="R97" s="16"/>
      <c r="S97" s="16"/>
      <c r="T97" s="16"/>
      <c r="U97" s="31"/>
      <c r="V97" s="23"/>
      <c r="W97" s="23"/>
      <c r="Y97" s="16" t="s">
        <v>997</v>
      </c>
      <c r="Z97" s="16"/>
      <c r="AA97" s="16"/>
      <c r="AB97" s="16"/>
      <c r="AC97" s="16"/>
      <c r="AD97" s="16"/>
      <c r="AE97" s="16"/>
      <c r="AF97" s="31"/>
    </row>
    <row r="98" spans="1:43" ht="13.5" thickBot="1" x14ac:dyDescent="0.25">
      <c r="E98" t="s">
        <v>1506</v>
      </c>
      <c r="F98">
        <f>SUMIF(H72:H94,"&gt;=11000",E72:E94)</f>
        <v>272</v>
      </c>
      <c r="N98" s="50"/>
      <c r="O98" s="45" t="s">
        <v>1589</v>
      </c>
      <c r="P98" s="45" t="s">
        <v>1559</v>
      </c>
      <c r="Q98" s="45" t="s">
        <v>1645</v>
      </c>
      <c r="R98" s="45" t="s">
        <v>1547</v>
      </c>
      <c r="S98" s="45" t="s">
        <v>1555</v>
      </c>
      <c r="T98" s="45" t="s">
        <v>1027</v>
      </c>
      <c r="U98" s="46" t="s">
        <v>1526</v>
      </c>
      <c r="V98" s="47" t="s">
        <v>885</v>
      </c>
      <c r="Y98" s="50"/>
      <c r="Z98" s="45" t="s">
        <v>1589</v>
      </c>
      <c r="AA98" s="45" t="s">
        <v>1559</v>
      </c>
      <c r="AB98" s="45" t="s">
        <v>1645</v>
      </c>
      <c r="AC98" s="45" t="s">
        <v>1547</v>
      </c>
      <c r="AD98" s="45" t="s">
        <v>1555</v>
      </c>
      <c r="AE98" s="45" t="s">
        <v>1027</v>
      </c>
      <c r="AF98" s="46" t="s">
        <v>1526</v>
      </c>
      <c r="AG98" s="23" t="s">
        <v>885</v>
      </c>
      <c r="AI98" s="16" t="s">
        <v>1042</v>
      </c>
      <c r="AJ98" s="16"/>
      <c r="AK98" s="16"/>
      <c r="AL98" s="16"/>
      <c r="AM98" s="16"/>
      <c r="AN98" s="16"/>
      <c r="AO98" s="16"/>
      <c r="AP98" s="31"/>
    </row>
    <row r="99" spans="1:43" ht="13.5" thickBot="1" x14ac:dyDescent="0.25">
      <c r="F99" s="22"/>
      <c r="N99" s="43" t="s">
        <v>1504</v>
      </c>
      <c r="O99" s="16">
        <f>F44</f>
        <v>10969</v>
      </c>
      <c r="P99" s="16">
        <f>F124</f>
        <v>3696</v>
      </c>
      <c r="Q99" s="16">
        <f>F134</f>
        <v>1863</v>
      </c>
      <c r="R99" s="16">
        <f>F67</f>
        <v>2577</v>
      </c>
      <c r="S99" s="16">
        <f>F96</f>
        <v>3040.7000000000003</v>
      </c>
      <c r="T99" s="16">
        <f>F108</f>
        <v>612</v>
      </c>
      <c r="U99" s="41">
        <f>F14</f>
        <v>791.3</v>
      </c>
      <c r="V99" s="65">
        <f>SUM(O99:U99)</f>
        <v>23549</v>
      </c>
      <c r="W99" s="23">
        <f>SUM(O99:U99)</f>
        <v>23549</v>
      </c>
      <c r="Y99" s="43" t="s">
        <v>1504</v>
      </c>
      <c r="Z99" s="16">
        <f>O99-O91</f>
        <v>0</v>
      </c>
      <c r="AA99" s="16">
        <f t="shared" ref="AA99:AF101" si="15">P99-P91</f>
        <v>1</v>
      </c>
      <c r="AB99" s="16">
        <f t="shared" si="15"/>
        <v>0</v>
      </c>
      <c r="AC99" s="16">
        <f t="shared" si="15"/>
        <v>0</v>
      </c>
      <c r="AD99" s="16">
        <f t="shared" si="15"/>
        <v>59.400000000000091</v>
      </c>
      <c r="AE99" s="16">
        <f t="shared" si="15"/>
        <v>0</v>
      </c>
      <c r="AF99" s="41">
        <f t="shared" si="15"/>
        <v>296.29999999999995</v>
      </c>
      <c r="AG99" s="23">
        <f>SUM(Z99:AF99)</f>
        <v>356.70000000000005</v>
      </c>
      <c r="AI99" s="50"/>
      <c r="AJ99" s="45" t="s">
        <v>1589</v>
      </c>
      <c r="AK99" s="45" t="s">
        <v>1559</v>
      </c>
      <c r="AL99" s="45" t="s">
        <v>1645</v>
      </c>
      <c r="AM99" s="45" t="s">
        <v>1547</v>
      </c>
      <c r="AN99" s="45" t="s">
        <v>1555</v>
      </c>
      <c r="AO99" s="45" t="s">
        <v>1027</v>
      </c>
      <c r="AP99" s="46" t="s">
        <v>1526</v>
      </c>
      <c r="AQ99" s="23" t="s">
        <v>885</v>
      </c>
    </row>
    <row r="100" spans="1:43" x14ac:dyDescent="0.2">
      <c r="A100" s="21" t="s">
        <v>894</v>
      </c>
      <c r="B100" s="21" t="s">
        <v>886</v>
      </c>
      <c r="C100" s="21" t="s">
        <v>1532</v>
      </c>
      <c r="D100" s="21" t="s">
        <v>904</v>
      </c>
      <c r="E100" s="21" t="s">
        <v>905</v>
      </c>
      <c r="F100" s="21" t="s">
        <v>896</v>
      </c>
      <c r="G100" s="21" t="s">
        <v>887</v>
      </c>
      <c r="H100" s="21" t="s">
        <v>888</v>
      </c>
      <c r="N100" s="43" t="s">
        <v>1035</v>
      </c>
      <c r="O100" s="16">
        <f>F45</f>
        <v>530</v>
      </c>
      <c r="P100" s="16">
        <f>F125</f>
        <v>40</v>
      </c>
      <c r="Q100" s="16">
        <f>F135</f>
        <v>0</v>
      </c>
      <c r="R100" s="16">
        <f>F68</f>
        <v>322.69999999999982</v>
      </c>
      <c r="S100" s="16">
        <f>F97</f>
        <v>242.09999999999991</v>
      </c>
      <c r="T100" s="16">
        <f>F109</f>
        <v>114</v>
      </c>
      <c r="U100" s="41">
        <f>F15</f>
        <v>0</v>
      </c>
      <c r="V100" s="66">
        <f>SUM(O100:U100)</f>
        <v>1248.7999999999997</v>
      </c>
      <c r="W100" s="23">
        <f>SUM(O100:U100)</f>
        <v>1248.7999999999997</v>
      </c>
      <c r="Y100" s="43" t="s">
        <v>1035</v>
      </c>
      <c r="Z100" s="16">
        <f>O100-O92</f>
        <v>0</v>
      </c>
      <c r="AA100" s="16">
        <f t="shared" si="15"/>
        <v>0</v>
      </c>
      <c r="AB100" s="16">
        <f t="shared" si="15"/>
        <v>0</v>
      </c>
      <c r="AC100" s="16">
        <f t="shared" si="15"/>
        <v>0</v>
      </c>
      <c r="AD100" s="16">
        <f t="shared" si="15"/>
        <v>79.999999999999915</v>
      </c>
      <c r="AE100" s="16">
        <f t="shared" si="15"/>
        <v>0</v>
      </c>
      <c r="AF100" s="41">
        <f t="shared" si="15"/>
        <v>0</v>
      </c>
      <c r="AG100" s="23">
        <f>SUM(Z100:AF100)</f>
        <v>79.999999999999915</v>
      </c>
      <c r="AI100" s="43" t="s">
        <v>1504</v>
      </c>
      <c r="AJ100" s="16">
        <f>Z99+'online plants'!X112</f>
        <v>0</v>
      </c>
      <c r="AK100" s="16">
        <f>AA99+'online plants'!Y112</f>
        <v>21.399999999999977</v>
      </c>
      <c r="AL100" s="16">
        <f>AB99+'online plants'!Z112</f>
        <v>0</v>
      </c>
      <c r="AM100" s="16">
        <f>AC99+'online plants'!AA112</f>
        <v>0</v>
      </c>
      <c r="AN100" s="16">
        <f>AD99+'online plants'!AB112</f>
        <v>179.30000000000007</v>
      </c>
      <c r="AO100" s="16">
        <f>AE99+'online plants'!AC112</f>
        <v>11.900000000000006</v>
      </c>
      <c r="AP100" s="41">
        <f>AF99+'online plants'!AD112</f>
        <v>305.09999999999991</v>
      </c>
      <c r="AQ100" s="23">
        <f>SUM(AJ100:AP100)</f>
        <v>517.69999999999993</v>
      </c>
    </row>
    <row r="101" spans="1:43" x14ac:dyDescent="0.2">
      <c r="A101" t="s">
        <v>1018</v>
      </c>
      <c r="B101" t="s">
        <v>982</v>
      </c>
      <c r="C101" t="s">
        <v>935</v>
      </c>
      <c r="D101">
        <v>480</v>
      </c>
      <c r="E101">
        <v>480</v>
      </c>
      <c r="F101" s="22">
        <v>37742</v>
      </c>
      <c r="G101" t="s">
        <v>945</v>
      </c>
      <c r="H101">
        <v>7000</v>
      </c>
      <c r="I101" t="s">
        <v>1113</v>
      </c>
      <c r="J101">
        <f t="shared" ref="J101:J106" si="16">SUMIF(G101,"=ng",E101)</f>
        <v>480</v>
      </c>
      <c r="N101" s="44" t="s">
        <v>1506</v>
      </c>
      <c r="O101" s="35">
        <f>F46</f>
        <v>135</v>
      </c>
      <c r="P101" s="35">
        <f>F126</f>
        <v>0</v>
      </c>
      <c r="Q101" s="35">
        <f>F136</f>
        <v>0</v>
      </c>
      <c r="R101" s="35">
        <f>F69</f>
        <v>0</v>
      </c>
      <c r="S101" s="35">
        <f>F98</f>
        <v>272</v>
      </c>
      <c r="T101" s="35">
        <f>F110</f>
        <v>383</v>
      </c>
      <c r="U101" s="42">
        <f>F16</f>
        <v>0</v>
      </c>
      <c r="V101" s="67">
        <f>SUM(O101:U101)</f>
        <v>790</v>
      </c>
      <c r="W101" s="23">
        <f>SUM(O101:U101)</f>
        <v>790</v>
      </c>
      <c r="Y101" s="44" t="s">
        <v>1506</v>
      </c>
      <c r="Z101" s="35">
        <f>O101-O93</f>
        <v>0</v>
      </c>
      <c r="AA101" s="35">
        <f t="shared" si="15"/>
        <v>0</v>
      </c>
      <c r="AB101" s="35">
        <f t="shared" si="15"/>
        <v>0</v>
      </c>
      <c r="AC101" s="35">
        <f t="shared" si="15"/>
        <v>0</v>
      </c>
      <c r="AD101" s="35">
        <f t="shared" si="15"/>
        <v>12</v>
      </c>
      <c r="AE101" s="35">
        <f t="shared" si="15"/>
        <v>0</v>
      </c>
      <c r="AF101" s="42">
        <f t="shared" si="15"/>
        <v>0</v>
      </c>
      <c r="AG101" s="23">
        <f>SUM(Z101:AF101)</f>
        <v>12</v>
      </c>
      <c r="AI101" s="43" t="s">
        <v>1035</v>
      </c>
      <c r="AJ101" s="16">
        <f>Z100+'online plants'!X113</f>
        <v>0</v>
      </c>
      <c r="AK101" s="16">
        <f>AA100+'online plants'!Y113</f>
        <v>0</v>
      </c>
      <c r="AL101" s="16">
        <f>AB100+'online plants'!Z113</f>
        <v>25</v>
      </c>
      <c r="AM101" s="16">
        <f>AC100+'online plants'!AA113</f>
        <v>0</v>
      </c>
      <c r="AN101" s="16">
        <f>AD100+'online plants'!AB113</f>
        <v>132.9999999999998</v>
      </c>
      <c r="AO101" s="16">
        <f>AE100+'online plants'!AC113</f>
        <v>0</v>
      </c>
      <c r="AP101" s="41">
        <f>AF100+'online plants'!AD113</f>
        <v>85.599999999999909</v>
      </c>
      <c r="AQ101" s="23">
        <f>SUM(AJ101:AP101)</f>
        <v>243.59999999999971</v>
      </c>
    </row>
    <row r="102" spans="1:43" x14ac:dyDescent="0.2">
      <c r="A102" t="s">
        <v>1640</v>
      </c>
      <c r="B102" t="s">
        <v>982</v>
      </c>
      <c r="C102" t="s">
        <v>935</v>
      </c>
      <c r="D102">
        <v>132</v>
      </c>
      <c r="E102">
        <v>132</v>
      </c>
      <c r="F102" s="22">
        <v>37408</v>
      </c>
      <c r="G102" t="s">
        <v>945</v>
      </c>
      <c r="H102">
        <v>7100</v>
      </c>
      <c r="I102" t="s">
        <v>1113</v>
      </c>
      <c r="J102">
        <f t="shared" si="16"/>
        <v>132</v>
      </c>
      <c r="N102" s="69" t="s">
        <v>885</v>
      </c>
      <c r="O102" s="68">
        <f>SUM(O99:O101)</f>
        <v>11634</v>
      </c>
      <c r="P102" s="68">
        <f t="shared" ref="P102:U102" si="17">SUM(P99:P101)</f>
        <v>3736</v>
      </c>
      <c r="Q102" s="68">
        <f t="shared" si="17"/>
        <v>1863</v>
      </c>
      <c r="R102" s="68">
        <f t="shared" si="17"/>
        <v>2899.7</v>
      </c>
      <c r="S102" s="68">
        <f t="shared" si="17"/>
        <v>3554.8</v>
      </c>
      <c r="T102" s="68">
        <f t="shared" si="17"/>
        <v>1109</v>
      </c>
      <c r="U102" s="68">
        <f t="shared" si="17"/>
        <v>791.3</v>
      </c>
      <c r="V102" s="70">
        <f>SUM(V99:V101)</f>
        <v>25587.8</v>
      </c>
      <c r="W102" s="53">
        <f>SUM(W99:W101)</f>
        <v>25587.8</v>
      </c>
      <c r="AG102" s="53">
        <f>SUM(AG99:AG101)</f>
        <v>448.69999999999993</v>
      </c>
      <c r="AI102" s="44" t="s">
        <v>1506</v>
      </c>
      <c r="AJ102" s="35">
        <f>Z101+'online plants'!X114</f>
        <v>0</v>
      </c>
      <c r="AK102" s="35">
        <f>AA101+'online plants'!Y114</f>
        <v>0</v>
      </c>
      <c r="AL102" s="35">
        <f>AB101+'online plants'!Z114</f>
        <v>0</v>
      </c>
      <c r="AM102" s="35">
        <f>AC101+'online plants'!AA114</f>
        <v>0</v>
      </c>
      <c r="AN102" s="35">
        <f>AD101+'online plants'!AB114</f>
        <v>12</v>
      </c>
      <c r="AO102" s="35">
        <f>AE101+'online plants'!AC114</f>
        <v>0</v>
      </c>
      <c r="AP102" s="42">
        <f>AF101+'online plants'!AD114</f>
        <v>0</v>
      </c>
      <c r="AQ102" s="23">
        <f>SUM(AJ102:AP102)</f>
        <v>12</v>
      </c>
    </row>
    <row r="103" spans="1:43" x14ac:dyDescent="0.2">
      <c r="A103" t="s">
        <v>1087</v>
      </c>
      <c r="B103" t="s">
        <v>982</v>
      </c>
      <c r="C103" t="s">
        <v>935</v>
      </c>
      <c r="D103">
        <v>114</v>
      </c>
      <c r="E103">
        <v>114</v>
      </c>
      <c r="F103" s="22">
        <v>37347</v>
      </c>
      <c r="G103" t="s">
        <v>945</v>
      </c>
      <c r="H103">
        <v>10457</v>
      </c>
      <c r="I103" t="s">
        <v>1524</v>
      </c>
      <c r="J103">
        <f t="shared" si="16"/>
        <v>114</v>
      </c>
      <c r="AQ103" s="53">
        <f>SUM(AQ100:AQ102)</f>
        <v>773.29999999999961</v>
      </c>
    </row>
    <row r="104" spans="1:43" x14ac:dyDescent="0.2">
      <c r="A104" t="s">
        <v>987</v>
      </c>
      <c r="B104" t="s">
        <v>982</v>
      </c>
      <c r="C104" t="s">
        <v>935</v>
      </c>
      <c r="D104">
        <v>140</v>
      </c>
      <c r="E104">
        <v>140</v>
      </c>
      <c r="F104" s="22">
        <v>37347</v>
      </c>
      <c r="G104" t="s">
        <v>945</v>
      </c>
      <c r="H104">
        <v>11000</v>
      </c>
      <c r="I104" t="s">
        <v>1524</v>
      </c>
      <c r="J104">
        <f t="shared" si="16"/>
        <v>140</v>
      </c>
    </row>
    <row r="105" spans="1:43" x14ac:dyDescent="0.2">
      <c r="A105" t="s">
        <v>1088</v>
      </c>
      <c r="B105" t="s">
        <v>982</v>
      </c>
      <c r="C105" t="s">
        <v>935</v>
      </c>
      <c r="D105">
        <v>85.4</v>
      </c>
      <c r="E105">
        <v>81</v>
      </c>
      <c r="F105" s="22">
        <v>37377</v>
      </c>
      <c r="G105" t="s">
        <v>945</v>
      </c>
      <c r="H105">
        <v>11563</v>
      </c>
      <c r="I105" t="s">
        <v>1524</v>
      </c>
      <c r="J105">
        <f t="shared" si="16"/>
        <v>81</v>
      </c>
    </row>
    <row r="106" spans="1:43" x14ac:dyDescent="0.2">
      <c r="A106" t="s">
        <v>1088</v>
      </c>
      <c r="B106" t="s">
        <v>982</v>
      </c>
      <c r="C106" t="s">
        <v>935</v>
      </c>
      <c r="D106">
        <v>170.8</v>
      </c>
      <c r="E106">
        <v>162</v>
      </c>
      <c r="F106" s="22">
        <v>37438</v>
      </c>
      <c r="G106" t="s">
        <v>945</v>
      </c>
      <c r="H106">
        <v>11563</v>
      </c>
      <c r="I106" t="s">
        <v>1524</v>
      </c>
      <c r="J106" s="35">
        <f t="shared" si="16"/>
        <v>162</v>
      </c>
      <c r="N106" s="16" t="s">
        <v>1038</v>
      </c>
      <c r="O106" s="16"/>
      <c r="P106" s="16"/>
      <c r="Q106" s="16"/>
      <c r="R106" s="16"/>
      <c r="S106" s="16"/>
      <c r="T106" s="16"/>
      <c r="U106" s="31"/>
      <c r="Y106" s="16" t="s">
        <v>1038</v>
      </c>
      <c r="Z106" s="16"/>
      <c r="AA106" s="16"/>
      <c r="AB106" s="16"/>
      <c r="AC106" s="16"/>
      <c r="AD106" s="16"/>
      <c r="AE106" s="16"/>
      <c r="AF106" s="31"/>
    </row>
    <row r="107" spans="1:43" ht="13.5" thickBot="1" x14ac:dyDescent="0.25">
      <c r="D107">
        <f>SUM(D101:D106)</f>
        <v>1122.2</v>
      </c>
      <c r="E107">
        <f>SUM(E101:E106)</f>
        <v>1109</v>
      </c>
      <c r="F107" s="22"/>
      <c r="J107" s="38">
        <f>SUM(J101:J106)</f>
        <v>1109</v>
      </c>
      <c r="N107" s="50"/>
      <c r="O107" s="45" t="s">
        <v>1589</v>
      </c>
      <c r="P107" s="45" t="s">
        <v>1559</v>
      </c>
      <c r="Q107" s="45" t="s">
        <v>1645</v>
      </c>
      <c r="R107" s="45" t="s">
        <v>1547</v>
      </c>
      <c r="S107" s="45" t="s">
        <v>1555</v>
      </c>
      <c r="T107" s="45" t="s">
        <v>1027</v>
      </c>
      <c r="U107" s="46" t="s">
        <v>1526</v>
      </c>
      <c r="V107" s="72" t="s">
        <v>885</v>
      </c>
      <c r="Y107" s="50"/>
      <c r="Z107" s="45" t="s">
        <v>1589</v>
      </c>
      <c r="AA107" s="45" t="s">
        <v>1559</v>
      </c>
      <c r="AB107" s="45" t="s">
        <v>1645</v>
      </c>
      <c r="AC107" s="45" t="s">
        <v>1547</v>
      </c>
      <c r="AD107" s="45" t="s">
        <v>1555</v>
      </c>
      <c r="AE107" s="45" t="s">
        <v>1027</v>
      </c>
      <c r="AF107" s="46" t="s">
        <v>1526</v>
      </c>
      <c r="AG107" s="72" t="s">
        <v>885</v>
      </c>
    </row>
    <row r="108" spans="1:43" x14ac:dyDescent="0.2">
      <c r="E108" t="s">
        <v>1504</v>
      </c>
      <c r="F108">
        <f>SUMIF(H101:H106,"&lt;=9000",E101:E106)</f>
        <v>612</v>
      </c>
      <c r="N108" s="43" t="s">
        <v>1504</v>
      </c>
      <c r="O108" s="55">
        <f>O91/$W91</f>
        <v>0.47295869749873881</v>
      </c>
      <c r="P108" s="55">
        <f t="shared" ref="P108:U108" si="18">P91/$W91</f>
        <v>0.15932011917748565</v>
      </c>
      <c r="Q108" s="55">
        <f t="shared" si="18"/>
        <v>8.0328384851868939E-2</v>
      </c>
      <c r="R108" s="55">
        <f t="shared" si="18"/>
        <v>0.111114464714582</v>
      </c>
      <c r="S108" s="55">
        <f t="shared" si="18"/>
        <v>0.12854697464244599</v>
      </c>
      <c r="T108" s="55">
        <f t="shared" si="18"/>
        <v>2.6388068453754049E-2</v>
      </c>
      <c r="U108" s="56">
        <f t="shared" si="18"/>
        <v>2.1343290661124597E-2</v>
      </c>
      <c r="V108" s="73">
        <f>SUM(O108:U108)</f>
        <v>1</v>
      </c>
      <c r="W108" s="59">
        <v>1</v>
      </c>
      <c r="Y108" s="43" t="s">
        <v>1504</v>
      </c>
      <c r="Z108" s="55">
        <f>Z91/$AG91</f>
        <v>0.42082514612416744</v>
      </c>
      <c r="AA108" s="55">
        <f t="shared" ref="AA108:AF108" si="19">AA91/$AG91</f>
        <v>0.14953399080126178</v>
      </c>
      <c r="AB108" s="55">
        <f t="shared" si="19"/>
        <v>5.8013707801489116E-2</v>
      </c>
      <c r="AC108" s="55">
        <f t="shared" si="19"/>
        <v>0.13723371458999598</v>
      </c>
      <c r="AD108" s="55">
        <f t="shared" si="19"/>
        <v>0.15869224708919416</v>
      </c>
      <c r="AE108" s="55">
        <f t="shared" si="19"/>
        <v>2.3168115192865216E-2</v>
      </c>
      <c r="AF108" s="56">
        <f t="shared" si="19"/>
        <v>5.2533078401026376E-2</v>
      </c>
      <c r="AG108" s="73">
        <f>SUM(Z108:AF108)</f>
        <v>1</v>
      </c>
    </row>
    <row r="109" spans="1:43" x14ac:dyDescent="0.2">
      <c r="E109" s="24" t="s">
        <v>1505</v>
      </c>
      <c r="F109">
        <f>(SUMIF(H101:H106,"&lt;11000",E101:E106))-F108</f>
        <v>114</v>
      </c>
      <c r="N109" s="43" t="s">
        <v>1035</v>
      </c>
      <c r="O109" s="55">
        <f t="shared" ref="O109:U110" si="20">O92/$W92</f>
        <v>0.45345653661875429</v>
      </c>
      <c r="P109" s="55">
        <f t="shared" si="20"/>
        <v>3.4223134839151265E-2</v>
      </c>
      <c r="Q109" s="55">
        <f t="shared" si="20"/>
        <v>0</v>
      </c>
      <c r="R109" s="55">
        <f t="shared" si="20"/>
        <v>0.27609514031485283</v>
      </c>
      <c r="S109" s="55">
        <f t="shared" si="20"/>
        <v>0.13868925393566051</v>
      </c>
      <c r="T109" s="55">
        <f t="shared" si="20"/>
        <v>9.7535934291581111E-2</v>
      </c>
      <c r="U109" s="56">
        <f t="shared" si="20"/>
        <v>0</v>
      </c>
      <c r="V109" s="73">
        <f>SUM(O109:U109)</f>
        <v>1</v>
      </c>
      <c r="W109" s="59">
        <v>1</v>
      </c>
      <c r="Y109" s="43" t="s">
        <v>1035</v>
      </c>
      <c r="Z109" s="55">
        <f t="shared" ref="Z109:AF110" si="21">Z92/$AG92</f>
        <v>0.10340988221625588</v>
      </c>
      <c r="AA109" s="55">
        <f t="shared" si="21"/>
        <v>0.44939916512439354</v>
      </c>
      <c r="AB109" s="55">
        <f t="shared" si="21"/>
        <v>5.913391896269872E-2</v>
      </c>
      <c r="AC109" s="55">
        <f t="shared" si="21"/>
        <v>0.24018127450724841</v>
      </c>
      <c r="AD109" s="55">
        <f t="shared" si="21"/>
        <v>7.3958360486030175E-2</v>
      </c>
      <c r="AE109" s="55">
        <f t="shared" si="21"/>
        <v>3.0572385055652171E-2</v>
      </c>
      <c r="AF109" s="56">
        <f t="shared" si="21"/>
        <v>4.3345013647721226E-2</v>
      </c>
      <c r="AG109" s="73">
        <f>SUM(Z109:AF109)</f>
        <v>1</v>
      </c>
    </row>
    <row r="110" spans="1:43" x14ac:dyDescent="0.2">
      <c r="E110" t="s">
        <v>1506</v>
      </c>
      <c r="F110">
        <f>SUMIF(H101:H106,"&gt;=11000",E101:E106)</f>
        <v>383</v>
      </c>
      <c r="N110" s="44" t="s">
        <v>1506</v>
      </c>
      <c r="O110" s="57">
        <f t="shared" si="20"/>
        <v>0.17352185089974292</v>
      </c>
      <c r="P110" s="57">
        <f t="shared" si="20"/>
        <v>0</v>
      </c>
      <c r="Q110" s="57">
        <f t="shared" si="20"/>
        <v>0</v>
      </c>
      <c r="R110" s="57">
        <f t="shared" si="20"/>
        <v>0</v>
      </c>
      <c r="S110" s="57">
        <f t="shared" si="20"/>
        <v>0.33419023136246789</v>
      </c>
      <c r="T110" s="57">
        <f t="shared" si="20"/>
        <v>0.49228791773778918</v>
      </c>
      <c r="U110" s="58">
        <f t="shared" si="20"/>
        <v>0</v>
      </c>
      <c r="V110" s="75">
        <f>SUM(O110:U110)</f>
        <v>1</v>
      </c>
      <c r="W110" s="59">
        <v>1</v>
      </c>
      <c r="Y110" s="44" t="s">
        <v>1506</v>
      </c>
      <c r="Z110" s="57">
        <f t="shared" si="21"/>
        <v>0.2343313975412927</v>
      </c>
      <c r="AA110" s="57">
        <f t="shared" si="21"/>
        <v>0.42982125348819672</v>
      </c>
      <c r="AB110" s="57">
        <f t="shared" si="21"/>
        <v>2.4134550116901726E-2</v>
      </c>
      <c r="AC110" s="57">
        <f t="shared" si="21"/>
        <v>6.4635342031827442E-2</v>
      </c>
      <c r="AD110" s="57">
        <f t="shared" si="21"/>
        <v>0.13168413907534504</v>
      </c>
      <c r="AE110" s="57">
        <f t="shared" si="21"/>
        <v>0.11192397616713176</v>
      </c>
      <c r="AF110" s="58">
        <f t="shared" si="21"/>
        <v>3.4693415793046233E-3</v>
      </c>
      <c r="AG110" s="75">
        <f>SUM(Z110:AF110)</f>
        <v>1</v>
      </c>
    </row>
    <row r="111" spans="1:43" x14ac:dyDescent="0.2">
      <c r="F111" s="22"/>
      <c r="N111" s="44" t="s">
        <v>885</v>
      </c>
      <c r="O111" s="57">
        <f>SUM(O108:O110)</f>
        <v>1.0999370850172361</v>
      </c>
      <c r="P111" s="57">
        <f t="shared" ref="P111:U111" si="22">SUM(P108:P110)</f>
        <v>0.19354325401663691</v>
      </c>
      <c r="Q111" s="57">
        <f t="shared" si="22"/>
        <v>8.0328384851868939E-2</v>
      </c>
      <c r="R111" s="57">
        <f t="shared" si="22"/>
        <v>0.3872096050294348</v>
      </c>
      <c r="S111" s="57">
        <f t="shared" si="22"/>
        <v>0.60142645994057431</v>
      </c>
      <c r="T111" s="57">
        <f t="shared" si="22"/>
        <v>0.61621192048312434</v>
      </c>
      <c r="U111" s="57">
        <f t="shared" si="22"/>
        <v>2.1343290661124597E-2</v>
      </c>
      <c r="V111" s="76">
        <f>SUM(V108:V110)</f>
        <v>3</v>
      </c>
      <c r="Y111" s="44" t="s">
        <v>885</v>
      </c>
      <c r="Z111" s="57">
        <f t="shared" ref="Z111:AG111" si="23">SUM(Z108:Z110)</f>
        <v>0.75856642588171608</v>
      </c>
      <c r="AA111" s="57">
        <f t="shared" si="23"/>
        <v>1.0287544094138521</v>
      </c>
      <c r="AB111" s="57">
        <f t="shared" si="23"/>
        <v>0.14128217688108954</v>
      </c>
      <c r="AC111" s="57">
        <f t="shared" si="23"/>
        <v>0.44205033112907177</v>
      </c>
      <c r="AD111" s="57">
        <f t="shared" si="23"/>
        <v>0.36433474665056936</v>
      </c>
      <c r="AE111" s="57">
        <f t="shared" si="23"/>
        <v>0.16566447641564913</v>
      </c>
      <c r="AF111" s="57">
        <f t="shared" si="23"/>
        <v>9.934743362805222E-2</v>
      </c>
      <c r="AG111" s="76">
        <f t="shared" si="23"/>
        <v>3</v>
      </c>
    </row>
    <row r="112" spans="1:43" x14ac:dyDescent="0.2">
      <c r="A112" s="21" t="s">
        <v>894</v>
      </c>
      <c r="B112" s="21" t="s">
        <v>886</v>
      </c>
      <c r="C112" s="21" t="s">
        <v>1532</v>
      </c>
      <c r="D112" s="21" t="s">
        <v>904</v>
      </c>
      <c r="E112" s="21" t="s">
        <v>905</v>
      </c>
      <c r="F112" s="21" t="s">
        <v>896</v>
      </c>
      <c r="G112" s="21" t="s">
        <v>887</v>
      </c>
      <c r="H112" s="21" t="s">
        <v>888</v>
      </c>
      <c r="U112" s="23"/>
    </row>
    <row r="113" spans="1:33" x14ac:dyDescent="0.2">
      <c r="A113" t="s">
        <v>1096</v>
      </c>
      <c r="B113" t="s">
        <v>1109</v>
      </c>
      <c r="C113" t="s">
        <v>927</v>
      </c>
      <c r="D113">
        <v>40</v>
      </c>
      <c r="E113">
        <v>40</v>
      </c>
      <c r="F113" s="22">
        <v>37412</v>
      </c>
      <c r="G113" t="s">
        <v>945</v>
      </c>
      <c r="H113">
        <v>9700</v>
      </c>
      <c r="I113" t="s">
        <v>1113</v>
      </c>
      <c r="J113">
        <f t="shared" ref="J113:J122" si="24">SUMIF(G113,"=ng",E113)</f>
        <v>40</v>
      </c>
      <c r="U113" s="23"/>
    </row>
    <row r="114" spans="1:33" x14ac:dyDescent="0.2">
      <c r="A114" t="s">
        <v>1067</v>
      </c>
      <c r="B114" t="s">
        <v>1109</v>
      </c>
      <c r="C114" t="s">
        <v>927</v>
      </c>
      <c r="D114">
        <v>225</v>
      </c>
      <c r="E114">
        <v>0</v>
      </c>
      <c r="F114" s="22">
        <v>37438</v>
      </c>
      <c r="G114" t="s">
        <v>945</v>
      </c>
      <c r="H114">
        <v>10400</v>
      </c>
      <c r="I114" t="s">
        <v>1524</v>
      </c>
      <c r="J114">
        <f t="shared" si="24"/>
        <v>0</v>
      </c>
      <c r="N114" s="16" t="s">
        <v>1034</v>
      </c>
      <c r="O114" s="16"/>
      <c r="P114" s="16"/>
      <c r="Q114" s="16"/>
      <c r="R114" s="16"/>
      <c r="S114" s="16"/>
      <c r="T114" s="16"/>
      <c r="U114" s="31"/>
    </row>
    <row r="115" spans="1:33" ht="13.5" thickBot="1" x14ac:dyDescent="0.25">
      <c r="A115" t="s">
        <v>1067</v>
      </c>
      <c r="B115" t="s">
        <v>1109</v>
      </c>
      <c r="C115" t="s">
        <v>927</v>
      </c>
      <c r="D115">
        <v>225</v>
      </c>
      <c r="E115">
        <v>0</v>
      </c>
      <c r="F115" s="22">
        <v>37438</v>
      </c>
      <c r="G115" t="s">
        <v>945</v>
      </c>
      <c r="H115">
        <v>10400</v>
      </c>
      <c r="I115" t="s">
        <v>1524</v>
      </c>
      <c r="J115">
        <f t="shared" si="24"/>
        <v>0</v>
      </c>
      <c r="N115" s="50"/>
      <c r="O115" s="45" t="s">
        <v>1589</v>
      </c>
      <c r="P115" s="45" t="s">
        <v>1559</v>
      </c>
      <c r="Q115" s="45" t="s">
        <v>1645</v>
      </c>
      <c r="R115" s="45" t="s">
        <v>1547</v>
      </c>
      <c r="S115" s="45" t="s">
        <v>1555</v>
      </c>
      <c r="T115" s="45" t="s">
        <v>1027</v>
      </c>
      <c r="U115" s="46" t="s">
        <v>1526</v>
      </c>
      <c r="V115" s="72" t="s">
        <v>885</v>
      </c>
    </row>
    <row r="116" spans="1:33" x14ac:dyDescent="0.2">
      <c r="A116" t="s">
        <v>1084</v>
      </c>
      <c r="B116" t="s">
        <v>1109</v>
      </c>
      <c r="C116" t="s">
        <v>927</v>
      </c>
      <c r="D116">
        <v>750</v>
      </c>
      <c r="E116">
        <v>750</v>
      </c>
      <c r="F116" s="22">
        <v>37622</v>
      </c>
      <c r="G116" t="s">
        <v>945</v>
      </c>
      <c r="H116">
        <v>7000</v>
      </c>
      <c r="I116" t="s">
        <v>1113</v>
      </c>
      <c r="J116">
        <f t="shared" si="24"/>
        <v>750</v>
      </c>
      <c r="N116" s="43" t="s">
        <v>1504</v>
      </c>
      <c r="O116" s="55">
        <f>O99/$W99</f>
        <v>0.46579472589069598</v>
      </c>
      <c r="P116" s="55">
        <f t="shared" ref="P116:U116" si="25">P99/$W99</f>
        <v>0.1569493396747208</v>
      </c>
      <c r="Q116" s="55">
        <f t="shared" si="25"/>
        <v>7.9111639560066241E-2</v>
      </c>
      <c r="R116" s="55">
        <f t="shared" si="25"/>
        <v>0.10943139836086457</v>
      </c>
      <c r="S116" s="55">
        <f t="shared" si="25"/>
        <v>0.12912225572211136</v>
      </c>
      <c r="T116" s="55">
        <f t="shared" si="25"/>
        <v>2.5988364686398573E-2</v>
      </c>
      <c r="U116" s="56">
        <f t="shared" si="25"/>
        <v>3.3602276105142465E-2</v>
      </c>
      <c r="V116" s="73">
        <f>SUM(O116:U116)</f>
        <v>1</v>
      </c>
      <c r="W116" s="59">
        <v>1</v>
      </c>
    </row>
    <row r="117" spans="1:33" x14ac:dyDescent="0.2">
      <c r="A117" t="s">
        <v>985</v>
      </c>
      <c r="B117" t="s">
        <v>1109</v>
      </c>
      <c r="C117" t="s">
        <v>927</v>
      </c>
      <c r="D117">
        <v>520</v>
      </c>
      <c r="E117">
        <v>520</v>
      </c>
      <c r="F117" s="22">
        <v>37712</v>
      </c>
      <c r="G117" t="s">
        <v>945</v>
      </c>
      <c r="H117">
        <v>7000</v>
      </c>
      <c r="I117" t="s">
        <v>1113</v>
      </c>
      <c r="J117">
        <f t="shared" si="24"/>
        <v>520</v>
      </c>
      <c r="N117" s="43" t="s">
        <v>1035</v>
      </c>
      <c r="O117" s="55">
        <f t="shared" ref="O117:U117" si="26">O100/$W100</f>
        <v>0.42440743113388862</v>
      </c>
      <c r="P117" s="55">
        <f t="shared" si="26"/>
        <v>3.2030749519538763E-2</v>
      </c>
      <c r="Q117" s="55">
        <f t="shared" si="26"/>
        <v>0</v>
      </c>
      <c r="R117" s="55">
        <f t="shared" si="26"/>
        <v>0.25840807174887881</v>
      </c>
      <c r="S117" s="55">
        <f t="shared" si="26"/>
        <v>0.1938661114670083</v>
      </c>
      <c r="T117" s="55">
        <f t="shared" si="26"/>
        <v>9.1287636130685482E-2</v>
      </c>
      <c r="U117" s="56">
        <f t="shared" si="26"/>
        <v>0</v>
      </c>
      <c r="V117" s="73">
        <f>SUM(O117:U117)</f>
        <v>1</v>
      </c>
      <c r="W117" s="59">
        <v>1</v>
      </c>
    </row>
    <row r="118" spans="1:33" x14ac:dyDescent="0.2">
      <c r="A118" t="s">
        <v>1102</v>
      </c>
      <c r="B118" t="s">
        <v>1109</v>
      </c>
      <c r="C118" t="s">
        <v>927</v>
      </c>
      <c r="D118">
        <v>80</v>
      </c>
      <c r="E118">
        <v>80</v>
      </c>
      <c r="F118" s="22">
        <v>37742</v>
      </c>
      <c r="G118" t="s">
        <v>945</v>
      </c>
      <c r="H118">
        <v>7860</v>
      </c>
      <c r="I118" t="s">
        <v>1113</v>
      </c>
      <c r="J118">
        <f t="shared" si="24"/>
        <v>80</v>
      </c>
      <c r="N118" s="44" t="s">
        <v>1506</v>
      </c>
      <c r="O118" s="57">
        <f t="shared" ref="O118:U118" si="27">O101/$W101</f>
        <v>0.17088607594936708</v>
      </c>
      <c r="P118" s="57">
        <f t="shared" si="27"/>
        <v>0</v>
      </c>
      <c r="Q118" s="57">
        <f t="shared" si="27"/>
        <v>0</v>
      </c>
      <c r="R118" s="57">
        <f t="shared" si="27"/>
        <v>0</v>
      </c>
      <c r="S118" s="57">
        <f t="shared" si="27"/>
        <v>0.34430379746835443</v>
      </c>
      <c r="T118" s="57">
        <f t="shared" si="27"/>
        <v>0.48481012658227846</v>
      </c>
      <c r="U118" s="58">
        <f t="shared" si="27"/>
        <v>0</v>
      </c>
      <c r="V118" s="75">
        <f>SUM(O118:U118)</f>
        <v>1</v>
      </c>
      <c r="W118" s="59">
        <v>1</v>
      </c>
    </row>
    <row r="119" spans="1:33" x14ac:dyDescent="0.2">
      <c r="A119" t="s">
        <v>1079</v>
      </c>
      <c r="B119" t="s">
        <v>1109</v>
      </c>
      <c r="C119" t="s">
        <v>927</v>
      </c>
      <c r="D119">
        <v>1000</v>
      </c>
      <c r="E119">
        <v>1000</v>
      </c>
      <c r="F119" s="22">
        <v>37773</v>
      </c>
      <c r="G119" t="s">
        <v>945</v>
      </c>
      <c r="H119">
        <v>6707</v>
      </c>
      <c r="I119" t="s">
        <v>1113</v>
      </c>
      <c r="J119">
        <f t="shared" si="24"/>
        <v>1000</v>
      </c>
      <c r="N119" s="44" t="s">
        <v>885</v>
      </c>
      <c r="O119" s="57">
        <f>SUM(O116:O118)</f>
        <v>1.0610882329739517</v>
      </c>
      <c r="P119" s="57">
        <f t="shared" ref="P119:U119" si="28">SUM(P116:P118)</f>
        <v>0.18898008919425957</v>
      </c>
      <c r="Q119" s="57">
        <f t="shared" si="28"/>
        <v>7.9111639560066241E-2</v>
      </c>
      <c r="R119" s="57">
        <f t="shared" si="28"/>
        <v>0.36783947010974338</v>
      </c>
      <c r="S119" s="57">
        <f t="shared" si="28"/>
        <v>0.6672921646574741</v>
      </c>
      <c r="T119" s="57">
        <f t="shared" si="28"/>
        <v>0.60208612739936251</v>
      </c>
      <c r="U119" s="57">
        <f t="shared" si="28"/>
        <v>3.3602276105142465E-2</v>
      </c>
      <c r="V119" s="76">
        <f>SUM(V116:V118)</f>
        <v>3</v>
      </c>
    </row>
    <row r="120" spans="1:33" x14ac:dyDescent="0.2">
      <c r="A120" t="s">
        <v>1066</v>
      </c>
      <c r="B120" t="s">
        <v>1109</v>
      </c>
      <c r="C120" t="s">
        <v>927</v>
      </c>
      <c r="D120">
        <v>765</v>
      </c>
      <c r="E120">
        <v>765</v>
      </c>
      <c r="F120" s="22">
        <v>37803</v>
      </c>
      <c r="G120" t="s">
        <v>945</v>
      </c>
      <c r="H120">
        <v>7000</v>
      </c>
      <c r="I120" t="s">
        <v>1113</v>
      </c>
      <c r="J120">
        <f t="shared" si="24"/>
        <v>765</v>
      </c>
    </row>
    <row r="121" spans="1:33" x14ac:dyDescent="0.2">
      <c r="A121" t="s">
        <v>870</v>
      </c>
      <c r="B121" t="s">
        <v>1109</v>
      </c>
      <c r="C121" t="s">
        <v>927</v>
      </c>
      <c r="D121">
        <v>580</v>
      </c>
      <c r="E121">
        <v>580</v>
      </c>
      <c r="F121" s="22">
        <v>37803</v>
      </c>
      <c r="G121" t="s">
        <v>945</v>
      </c>
      <c r="H121">
        <v>7100</v>
      </c>
      <c r="I121" t="s">
        <v>1113</v>
      </c>
      <c r="J121">
        <f t="shared" si="24"/>
        <v>580</v>
      </c>
      <c r="AD121" t="s">
        <v>989</v>
      </c>
    </row>
    <row r="122" spans="1:33" x14ac:dyDescent="0.2">
      <c r="A122" t="s">
        <v>1101</v>
      </c>
      <c r="B122" t="s">
        <v>1109</v>
      </c>
      <c r="C122" t="s">
        <v>927</v>
      </c>
      <c r="D122">
        <v>51</v>
      </c>
      <c r="E122">
        <v>1</v>
      </c>
      <c r="F122" s="22">
        <v>37377</v>
      </c>
      <c r="G122" t="s">
        <v>1108</v>
      </c>
      <c r="H122">
        <v>7100</v>
      </c>
      <c r="I122" t="s">
        <v>1113</v>
      </c>
      <c r="J122" s="35">
        <f t="shared" si="24"/>
        <v>0</v>
      </c>
      <c r="N122" s="16" t="s">
        <v>1039</v>
      </c>
      <c r="O122" s="16"/>
      <c r="P122" s="16"/>
      <c r="Q122" s="16"/>
      <c r="R122" s="16"/>
      <c r="S122" s="16"/>
      <c r="T122" s="16"/>
      <c r="U122" s="31"/>
      <c r="Y122" s="16" t="s">
        <v>1039</v>
      </c>
      <c r="Z122" s="16"/>
      <c r="AA122" s="16"/>
      <c r="AB122" s="16"/>
      <c r="AC122" s="16"/>
      <c r="AD122" s="16"/>
      <c r="AE122" s="16"/>
      <c r="AF122" s="31"/>
    </row>
    <row r="123" spans="1:33" ht="13.5" thickBot="1" x14ac:dyDescent="0.25">
      <c r="D123">
        <f>SUM(D113:D122)</f>
        <v>4236</v>
      </c>
      <c r="E123">
        <f>SUM(E113:E122)</f>
        <v>3736</v>
      </c>
      <c r="F123" s="22"/>
      <c r="J123" s="38">
        <f>SUM(J113:J122)</f>
        <v>3735</v>
      </c>
      <c r="N123" s="50"/>
      <c r="O123" s="45" t="s">
        <v>1589</v>
      </c>
      <c r="P123" s="45" t="s">
        <v>1559</v>
      </c>
      <c r="Q123" s="45" t="s">
        <v>1645</v>
      </c>
      <c r="R123" s="45" t="s">
        <v>1547</v>
      </c>
      <c r="S123" s="45" t="s">
        <v>1555</v>
      </c>
      <c r="T123" s="45" t="s">
        <v>1027</v>
      </c>
      <c r="U123" s="46" t="s">
        <v>1526</v>
      </c>
      <c r="V123" s="72" t="s">
        <v>885</v>
      </c>
      <c r="Y123" s="50"/>
      <c r="Z123" s="45" t="s">
        <v>1589</v>
      </c>
      <c r="AA123" s="45" t="s">
        <v>1559</v>
      </c>
      <c r="AB123" s="45" t="s">
        <v>1645</v>
      </c>
      <c r="AC123" s="45" t="s">
        <v>1547</v>
      </c>
      <c r="AD123" s="45" t="s">
        <v>1555</v>
      </c>
      <c r="AE123" s="45" t="s">
        <v>1027</v>
      </c>
      <c r="AF123" s="46" t="s">
        <v>1526</v>
      </c>
      <c r="AG123" s="72" t="s">
        <v>885</v>
      </c>
    </row>
    <row r="124" spans="1:33" x14ac:dyDescent="0.2">
      <c r="E124" t="s">
        <v>1504</v>
      </c>
      <c r="F124">
        <f>SUMIF(H113:H122,"&lt;=9000",E113:E122)</f>
        <v>3696</v>
      </c>
      <c r="N124" s="43" t="s">
        <v>1504</v>
      </c>
      <c r="O124" s="55">
        <f>O91/$W$94</f>
        <v>0.43633224737560217</v>
      </c>
      <c r="P124" s="55">
        <f t="shared" ref="P124:U124" si="29">P91/$W$94</f>
        <v>0.14698219108878202</v>
      </c>
      <c r="Q124" s="55">
        <f t="shared" si="29"/>
        <v>7.4107664952205929E-2</v>
      </c>
      <c r="R124" s="55">
        <f t="shared" si="29"/>
        <v>0.10250963638316408</v>
      </c>
      <c r="S124" s="55">
        <f t="shared" si="29"/>
        <v>0.11859215325926546</v>
      </c>
      <c r="T124" s="55">
        <f t="shared" si="29"/>
        <v>2.4344546940821273E-2</v>
      </c>
      <c r="U124" s="56">
        <f t="shared" si="29"/>
        <v>1.9690442378605441E-2</v>
      </c>
      <c r="V124" s="73">
        <f>SUM(O124:U124)</f>
        <v>0.9225588823784463</v>
      </c>
      <c r="W124" s="59"/>
      <c r="Y124" s="43" t="s">
        <v>1504</v>
      </c>
      <c r="Z124" s="55">
        <f>Z91/$AG$94</f>
        <v>0.1871060997086938</v>
      </c>
      <c r="AA124" s="55">
        <f t="shared" ref="AA124:AF124" si="30">AA91/$AG$94</f>
        <v>6.6485384845430484E-2</v>
      </c>
      <c r="AB124" s="55">
        <f t="shared" si="30"/>
        <v>2.5793892537908578E-2</v>
      </c>
      <c r="AC124" s="55">
        <f t="shared" si="30"/>
        <v>6.1016470431864256E-2</v>
      </c>
      <c r="AD124" s="55">
        <f t="shared" si="30"/>
        <v>7.0557303146771833E-2</v>
      </c>
      <c r="AE124" s="55">
        <f t="shared" si="30"/>
        <v>1.0300942591628547E-2</v>
      </c>
      <c r="AF124" s="56">
        <f t="shared" si="30"/>
        <v>2.3357110419458815E-2</v>
      </c>
      <c r="AG124" s="73">
        <f>SUM(Z124:AF124)</f>
        <v>0.44461720368175633</v>
      </c>
    </row>
    <row r="125" spans="1:33" x14ac:dyDescent="0.2">
      <c r="E125" s="24" t="s">
        <v>1505</v>
      </c>
      <c r="F125">
        <f>(SUMIF(H113:H122,"&lt;11000",E113:E122))-F124</f>
        <v>40</v>
      </c>
      <c r="N125" s="43" t="s">
        <v>1035</v>
      </c>
      <c r="O125" s="55">
        <f t="shared" ref="O125:U125" si="31">O92/$W$94</f>
        <v>2.1082695880122997E-2</v>
      </c>
      <c r="P125" s="55">
        <f t="shared" si="31"/>
        <v>1.5911468588772073E-3</v>
      </c>
      <c r="Q125" s="55">
        <f t="shared" si="31"/>
        <v>0</v>
      </c>
      <c r="R125" s="55">
        <f t="shared" si="31"/>
        <v>1.283657728399187E-2</v>
      </c>
      <c r="S125" s="55">
        <f t="shared" si="31"/>
        <v>6.4481226455998823E-3</v>
      </c>
      <c r="T125" s="55">
        <f t="shared" si="31"/>
        <v>4.5347685478000412E-3</v>
      </c>
      <c r="U125" s="56">
        <f t="shared" si="31"/>
        <v>0</v>
      </c>
      <c r="V125" s="73">
        <f>SUM(O125:U125)</f>
        <v>4.6493311216391997E-2</v>
      </c>
      <c r="W125" s="59"/>
      <c r="Y125" s="43" t="s">
        <v>1035</v>
      </c>
      <c r="Z125" s="55">
        <f t="shared" ref="Z125:AF126" si="32">Z92/$AG$94</f>
        <v>3.8448545130312463E-2</v>
      </c>
      <c r="AA125" s="55">
        <f t="shared" si="32"/>
        <v>0.16708987295504138</v>
      </c>
      <c r="AB125" s="55">
        <f t="shared" si="32"/>
        <v>2.1986420477830823E-2</v>
      </c>
      <c r="AC125" s="55">
        <f t="shared" si="32"/>
        <v>8.9301141964710964E-2</v>
      </c>
      <c r="AD125" s="55">
        <f t="shared" si="32"/>
        <v>2.7498255485528839E-2</v>
      </c>
      <c r="AE125" s="55">
        <f t="shared" si="32"/>
        <v>1.1367034768450319E-2</v>
      </c>
      <c r="AF125" s="56">
        <f t="shared" si="32"/>
        <v>1.611599082883821E-2</v>
      </c>
      <c r="AG125" s="73">
        <f>SUM(Z125:AF125)</f>
        <v>0.37180726161071292</v>
      </c>
    </row>
    <row r="126" spans="1:33" x14ac:dyDescent="0.2">
      <c r="E126" t="s">
        <v>1506</v>
      </c>
      <c r="F126">
        <f>SUMIF(H113:H122,"&gt;=11000",E113:E122)</f>
        <v>0</v>
      </c>
      <c r="N126" s="44" t="s">
        <v>1506</v>
      </c>
      <c r="O126" s="57">
        <f t="shared" ref="O126:U126" si="33">O93/$W$94</f>
        <v>5.3701206487105748E-3</v>
      </c>
      <c r="P126" s="57">
        <f t="shared" si="33"/>
        <v>0</v>
      </c>
      <c r="Q126" s="57">
        <f t="shared" si="33"/>
        <v>0</v>
      </c>
      <c r="R126" s="57">
        <f t="shared" si="33"/>
        <v>0</v>
      </c>
      <c r="S126" s="57">
        <f t="shared" si="33"/>
        <v>1.0342454582701848E-2</v>
      </c>
      <c r="T126" s="57">
        <f t="shared" si="33"/>
        <v>1.523523117374926E-2</v>
      </c>
      <c r="U126" s="58">
        <f t="shared" si="33"/>
        <v>0</v>
      </c>
      <c r="V126" s="75">
        <f>SUM(O126:U126)</f>
        <v>3.0947806405161683E-2</v>
      </c>
      <c r="W126" s="59">
        <f>SUM(O124:U126)</f>
        <v>1</v>
      </c>
      <c r="Y126" s="44" t="s">
        <v>1506</v>
      </c>
      <c r="Z126" s="57">
        <f t="shared" si="32"/>
        <v>4.3017511602405772E-2</v>
      </c>
      <c r="AA126" s="57">
        <f t="shared" si="32"/>
        <v>7.8904666437756843E-2</v>
      </c>
      <c r="AB126" s="57">
        <f t="shared" si="32"/>
        <v>4.4305129426359339E-3</v>
      </c>
      <c r="AC126" s="57">
        <f t="shared" si="32"/>
        <v>1.1865467474496861E-2</v>
      </c>
      <c r="AD126" s="57">
        <f t="shared" si="32"/>
        <v>2.4173986243257315E-2</v>
      </c>
      <c r="AE126" s="57">
        <f t="shared" si="32"/>
        <v>2.0546503771474146E-2</v>
      </c>
      <c r="AF126" s="58">
        <f t="shared" si="32"/>
        <v>6.3688623550391555E-4</v>
      </c>
      <c r="AG126" s="75">
        <f>SUM(Z126:AF126)</f>
        <v>0.1835755347075308</v>
      </c>
    </row>
    <row r="127" spans="1:33" x14ac:dyDescent="0.2">
      <c r="F127" s="22"/>
      <c r="N127" s="44" t="s">
        <v>885</v>
      </c>
      <c r="O127" s="57">
        <f>SUM(O124:O126)</f>
        <v>0.46278506390443575</v>
      </c>
      <c r="P127" s="57">
        <f t="shared" ref="P127:U127" si="34">SUM(P124:P126)</f>
        <v>0.14857333794765923</v>
      </c>
      <c r="Q127" s="57">
        <f t="shared" si="34"/>
        <v>7.4107664952205929E-2</v>
      </c>
      <c r="R127" s="57">
        <f t="shared" si="34"/>
        <v>0.11534621366715596</v>
      </c>
      <c r="S127" s="57">
        <f t="shared" si="34"/>
        <v>0.13538273048756722</v>
      </c>
      <c r="T127" s="57">
        <f t="shared" si="34"/>
        <v>4.4114546662370573E-2</v>
      </c>
      <c r="U127" s="57">
        <f t="shared" si="34"/>
        <v>1.9690442378605441E-2</v>
      </c>
      <c r="V127" s="76">
        <f>SUM(V124:V126)</f>
        <v>1</v>
      </c>
      <c r="Y127" s="44" t="s">
        <v>885</v>
      </c>
      <c r="Z127" s="57">
        <f t="shared" ref="Z127:AG127" si="35">SUM(Z124:Z126)</f>
        <v>0.26857215644141202</v>
      </c>
      <c r="AA127" s="57">
        <f t="shared" si="35"/>
        <v>0.31247992423822868</v>
      </c>
      <c r="AB127" s="57">
        <f t="shared" si="35"/>
        <v>5.2210825958375333E-2</v>
      </c>
      <c r="AC127" s="57">
        <f t="shared" si="35"/>
        <v>0.16218307987107206</v>
      </c>
      <c r="AD127" s="57">
        <f t="shared" si="35"/>
        <v>0.12222954487555798</v>
      </c>
      <c r="AE127" s="57">
        <f t="shared" si="35"/>
        <v>4.2214481131553017E-2</v>
      </c>
      <c r="AF127" s="57">
        <f t="shared" si="35"/>
        <v>4.0109987483800943E-2</v>
      </c>
      <c r="AG127" s="76">
        <f t="shared" si="35"/>
        <v>1</v>
      </c>
    </row>
    <row r="128" spans="1:33" x14ac:dyDescent="0.2">
      <c r="A128" s="21" t="s">
        <v>894</v>
      </c>
      <c r="B128" s="21" t="s">
        <v>886</v>
      </c>
      <c r="C128" s="21" t="s">
        <v>1532</v>
      </c>
      <c r="D128" s="21" t="s">
        <v>904</v>
      </c>
      <c r="E128" s="21" t="s">
        <v>905</v>
      </c>
      <c r="F128" s="21" t="s">
        <v>896</v>
      </c>
      <c r="G128" s="21" t="s">
        <v>887</v>
      </c>
      <c r="H128" s="21" t="s">
        <v>888</v>
      </c>
      <c r="U128" s="23"/>
    </row>
    <row r="129" spans="1:23" x14ac:dyDescent="0.2">
      <c r="A129" t="s">
        <v>1097</v>
      </c>
      <c r="B129" t="s">
        <v>1110</v>
      </c>
      <c r="C129" t="s">
        <v>927</v>
      </c>
      <c r="D129">
        <v>585</v>
      </c>
      <c r="E129">
        <v>265</v>
      </c>
      <c r="F129" s="22">
        <v>37834</v>
      </c>
      <c r="G129" t="s">
        <v>945</v>
      </c>
      <c r="H129">
        <v>7000</v>
      </c>
      <c r="J129">
        <f>SUMIF(G129,"=ng",E129)</f>
        <v>265</v>
      </c>
      <c r="U129" s="23"/>
    </row>
    <row r="130" spans="1:23" x14ac:dyDescent="0.2">
      <c r="A130" t="s">
        <v>1072</v>
      </c>
      <c r="B130" t="s">
        <v>1110</v>
      </c>
      <c r="C130" t="s">
        <v>927</v>
      </c>
      <c r="D130">
        <v>524</v>
      </c>
      <c r="E130">
        <v>524</v>
      </c>
      <c r="F130" s="22">
        <v>37438</v>
      </c>
      <c r="G130" t="s">
        <v>945</v>
      </c>
      <c r="H130">
        <v>7100</v>
      </c>
      <c r="I130" t="s">
        <v>1113</v>
      </c>
      <c r="J130">
        <f>SUMIF(G130,"=ng",E130)</f>
        <v>524</v>
      </c>
      <c r="N130" s="16" t="s">
        <v>1034</v>
      </c>
      <c r="O130" s="16"/>
      <c r="P130" s="16"/>
      <c r="Q130" s="16"/>
      <c r="R130" s="16"/>
      <c r="S130" s="16"/>
      <c r="T130" s="16"/>
      <c r="U130" s="31"/>
    </row>
    <row r="131" spans="1:23" ht="13.5" thickBot="1" x14ac:dyDescent="0.25">
      <c r="A131" t="s">
        <v>1072</v>
      </c>
      <c r="B131" t="s">
        <v>1110</v>
      </c>
      <c r="C131" t="s">
        <v>927</v>
      </c>
      <c r="D131">
        <v>524</v>
      </c>
      <c r="E131">
        <v>524</v>
      </c>
      <c r="F131" s="22">
        <v>37530</v>
      </c>
      <c r="G131" t="s">
        <v>945</v>
      </c>
      <c r="H131">
        <v>7100</v>
      </c>
      <c r="I131" t="s">
        <v>1113</v>
      </c>
      <c r="J131">
        <f>SUMIF(G131,"=ng",E131)</f>
        <v>524</v>
      </c>
      <c r="N131" s="50"/>
      <c r="O131" s="45" t="s">
        <v>1589</v>
      </c>
      <c r="P131" s="45" t="s">
        <v>1559</v>
      </c>
      <c r="Q131" s="45" t="s">
        <v>1645</v>
      </c>
      <c r="R131" s="45" t="s">
        <v>1547</v>
      </c>
      <c r="S131" s="45" t="s">
        <v>1555</v>
      </c>
      <c r="T131" s="45" t="s">
        <v>1027</v>
      </c>
      <c r="U131" s="46" t="s">
        <v>1526</v>
      </c>
      <c r="V131" s="72" t="s">
        <v>885</v>
      </c>
    </row>
    <row r="132" spans="1:23" x14ac:dyDescent="0.2">
      <c r="A132" t="s">
        <v>1015</v>
      </c>
      <c r="B132" t="s">
        <v>1110</v>
      </c>
      <c r="C132" t="s">
        <v>927</v>
      </c>
      <c r="D132">
        <v>550</v>
      </c>
      <c r="E132">
        <v>550</v>
      </c>
      <c r="F132" s="22">
        <v>37681</v>
      </c>
      <c r="G132" t="s">
        <v>945</v>
      </c>
      <c r="H132">
        <v>7100</v>
      </c>
      <c r="J132" s="35">
        <f>SUMIF(G132,"=ng",E132)</f>
        <v>550</v>
      </c>
      <c r="N132" s="43" t="s">
        <v>1504</v>
      </c>
      <c r="O132" s="55">
        <f>O99/$W$102</f>
        <v>0.42868085572030423</v>
      </c>
      <c r="P132" s="55">
        <f t="shared" ref="P132:U132" si="36">P99/$W$102</f>
        <v>0.14444383651583959</v>
      </c>
      <c r="Q132" s="55">
        <f t="shared" si="36"/>
        <v>7.280813512689642E-2</v>
      </c>
      <c r="R132" s="55">
        <f t="shared" si="36"/>
        <v>0.1007120580901836</v>
      </c>
      <c r="S132" s="55">
        <f t="shared" si="36"/>
        <v>0.11883397556648091</v>
      </c>
      <c r="T132" s="55">
        <f t="shared" si="36"/>
        <v>2.3917648254246165E-2</v>
      </c>
      <c r="U132" s="56">
        <f t="shared" si="36"/>
        <v>3.0924893894746713E-2</v>
      </c>
      <c r="V132" s="73">
        <f>SUM(O132:U132)</f>
        <v>0.92032140316869759</v>
      </c>
      <c r="W132" s="59"/>
    </row>
    <row r="133" spans="1:23" x14ac:dyDescent="0.2">
      <c r="D133">
        <f>SUM(D129:D132)</f>
        <v>2183</v>
      </c>
      <c r="E133">
        <f>SUM(E129:E132)</f>
        <v>1863</v>
      </c>
      <c r="J133" s="38">
        <f>SUM(J129:J132)</f>
        <v>1863</v>
      </c>
      <c r="N133" s="43" t="s">
        <v>1035</v>
      </c>
      <c r="O133" s="55">
        <f t="shared" ref="O133:U133" si="37">O100/$W$102</f>
        <v>2.0712996037173966E-2</v>
      </c>
      <c r="P133" s="55">
        <f t="shared" si="37"/>
        <v>1.5632449839376578E-3</v>
      </c>
      <c r="Q133" s="55">
        <f t="shared" si="37"/>
        <v>0</v>
      </c>
      <c r="R133" s="55">
        <f t="shared" si="37"/>
        <v>1.2611478907917048E-2</v>
      </c>
      <c r="S133" s="55">
        <f t="shared" si="37"/>
        <v>9.46154026528267E-3</v>
      </c>
      <c r="T133" s="55">
        <f t="shared" si="37"/>
        <v>4.455248204222325E-3</v>
      </c>
      <c r="U133" s="56">
        <f t="shared" si="37"/>
        <v>0</v>
      </c>
      <c r="V133" s="73">
        <f>SUM(O133:U133)</f>
        <v>4.8804508398533661E-2</v>
      </c>
      <c r="W133" s="59"/>
    </row>
    <row r="134" spans="1:23" x14ac:dyDescent="0.2">
      <c r="E134" t="s">
        <v>1504</v>
      </c>
      <c r="F134">
        <f>SUMIF(H129:H132,"&lt;=9000",E129:E132)</f>
        <v>1863</v>
      </c>
      <c r="N134" s="44" t="s">
        <v>1506</v>
      </c>
      <c r="O134" s="57">
        <f t="shared" ref="O134:U134" si="38">O101/$W$102</f>
        <v>5.2759518207895952E-3</v>
      </c>
      <c r="P134" s="57">
        <f t="shared" si="38"/>
        <v>0</v>
      </c>
      <c r="Q134" s="57">
        <f t="shared" si="38"/>
        <v>0</v>
      </c>
      <c r="R134" s="57">
        <f t="shared" si="38"/>
        <v>0</v>
      </c>
      <c r="S134" s="57">
        <f t="shared" si="38"/>
        <v>1.0630065890776074E-2</v>
      </c>
      <c r="T134" s="57">
        <f t="shared" si="38"/>
        <v>1.4968070721203073E-2</v>
      </c>
      <c r="U134" s="58">
        <f t="shared" si="38"/>
        <v>0</v>
      </c>
      <c r="V134" s="75">
        <f>SUM(O134:U134)</f>
        <v>3.0874088432768742E-2</v>
      </c>
      <c r="W134" s="59">
        <f>SUM(O132:U134)</f>
        <v>0.99999999999999989</v>
      </c>
    </row>
    <row r="135" spans="1:23" x14ac:dyDescent="0.2">
      <c r="E135" s="24" t="s">
        <v>1505</v>
      </c>
      <c r="F135">
        <f>(SUMIF(H129:H132,"&lt;11000",E129:E132))-F134</f>
        <v>0</v>
      </c>
      <c r="N135" s="44" t="s">
        <v>885</v>
      </c>
      <c r="O135" s="57">
        <f>SUM(O132:O134)</f>
        <v>0.45466980357826781</v>
      </c>
      <c r="P135" s="57">
        <f t="shared" ref="P135:U135" si="39">SUM(P132:P134)</f>
        <v>0.14600708149977723</v>
      </c>
      <c r="Q135" s="57">
        <f t="shared" si="39"/>
        <v>7.280813512689642E-2</v>
      </c>
      <c r="R135" s="57">
        <f t="shared" si="39"/>
        <v>0.11332353699810065</v>
      </c>
      <c r="S135" s="57">
        <f t="shared" si="39"/>
        <v>0.13892558172253966</v>
      </c>
      <c r="T135" s="57">
        <f t="shared" si="39"/>
        <v>4.3340967179671563E-2</v>
      </c>
      <c r="U135" s="57">
        <f t="shared" si="39"/>
        <v>3.0924893894746713E-2</v>
      </c>
      <c r="V135" s="76">
        <f>SUM(V132:V134)</f>
        <v>1</v>
      </c>
    </row>
    <row r="136" spans="1:23" x14ac:dyDescent="0.2">
      <c r="E136" t="s">
        <v>1506</v>
      </c>
      <c r="F136">
        <f>SUMIF(H129:H132,"&gt;=11000",E129:E132)</f>
        <v>0</v>
      </c>
      <c r="J136" s="39" t="s">
        <v>1022</v>
      </c>
    </row>
    <row r="137" spans="1:23" x14ac:dyDescent="0.2">
      <c r="J137" s="39">
        <f>SUM(J133+J123+J107+J95+J66+J52+J43+J13)</f>
        <v>26814.1</v>
      </c>
    </row>
    <row r="139" spans="1:23" x14ac:dyDescent="0.2">
      <c r="G139" t="s">
        <v>1024</v>
      </c>
      <c r="J139">
        <f>(SUM(E9:E12))+(SUM(E20:E39))+(SUM(E49:E51))+(SUM(E58:E61))+(SUM(D76:D85))+(SUM(E101:E102)+(SUM(E113:E116))+(SUM(E118:E119))+(SUM(E129:E132)))</f>
        <v>21320.5</v>
      </c>
      <c r="K139">
        <f>SUM(J9:J12)+SUM(J20:J39)+SUM(J49:J51)+SUM(J58:J61)+SUM(J76:J85)+SUM(J101:J102)+SUM(J113:J116)+SUM(J118:J119)+SUM(J129:J132)</f>
        <v>20859</v>
      </c>
    </row>
    <row r="140" spans="1:23" x14ac:dyDescent="0.2">
      <c r="G140" t="s">
        <v>1025</v>
      </c>
      <c r="J140">
        <f>SUM(J40:J41)+SUM(J62:J64)+SUM(J87:J90)+SUM(J92:J93)+SUM(J103:J104)+SUM(J120:J121)</f>
        <v>3962.5</v>
      </c>
      <c r="K140">
        <v>1364.2</v>
      </c>
    </row>
    <row r="141" spans="1:23" x14ac:dyDescent="0.2">
      <c r="G141" t="s">
        <v>1026</v>
      </c>
      <c r="J141">
        <f>SUM(E105:E106)</f>
        <v>243</v>
      </c>
      <c r="K141">
        <v>243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topLeftCell="A35" workbookViewId="0">
      <selection activeCell="F57" sqref="F57"/>
    </sheetView>
  </sheetViews>
  <sheetFormatPr defaultRowHeight="12.75" x14ac:dyDescent="0.2"/>
  <cols>
    <col min="1" max="1" width="21.5703125" bestFit="1" customWidth="1"/>
    <col min="2" max="2" width="8.85546875" customWidth="1"/>
    <col min="7" max="7" width="10.7109375" bestFit="1" customWidth="1"/>
    <col min="8" max="8" width="10.7109375" style="23" bestFit="1" customWidth="1"/>
    <col min="13" max="13" width="21.5703125" bestFit="1" customWidth="1"/>
    <col min="14" max="14" width="9.5703125" customWidth="1"/>
    <col min="15" max="15" width="11.140625" customWidth="1"/>
    <col min="16" max="16" width="10" customWidth="1"/>
    <col min="18" max="18" width="10.28515625" customWidth="1"/>
    <col min="19" max="19" width="10.7109375" style="23" bestFit="1" customWidth="1"/>
    <col min="20" max="20" width="10.5703125" style="23" customWidth="1"/>
    <col min="21" max="21" width="10.7109375" style="23" customWidth="1"/>
    <col min="22" max="22" width="10.42578125" customWidth="1"/>
    <col min="23" max="23" width="14.140625" customWidth="1"/>
    <col min="24" max="24" width="10.7109375" customWidth="1"/>
  </cols>
  <sheetData>
    <row r="1" spans="1:30" x14ac:dyDescent="0.2">
      <c r="M1" s="21" t="s">
        <v>894</v>
      </c>
      <c r="N1" s="21" t="s">
        <v>886</v>
      </c>
      <c r="O1" s="21" t="s">
        <v>1532</v>
      </c>
      <c r="P1" s="21" t="s">
        <v>904</v>
      </c>
      <c r="Q1" s="21" t="s">
        <v>905</v>
      </c>
      <c r="R1" s="21" t="s">
        <v>895</v>
      </c>
      <c r="S1" s="21" t="s">
        <v>888</v>
      </c>
      <c r="T1" s="21" t="s">
        <v>1031</v>
      </c>
      <c r="U1" s="21" t="s">
        <v>1040</v>
      </c>
      <c r="X1" s="21" t="s">
        <v>997</v>
      </c>
    </row>
    <row r="2" spans="1:30" x14ac:dyDescent="0.2">
      <c r="A2" s="11" t="s">
        <v>1297</v>
      </c>
      <c r="H2"/>
      <c r="M2" s="16" t="s">
        <v>973</v>
      </c>
      <c r="N2" s="16" t="s">
        <v>1122</v>
      </c>
      <c r="O2" s="16" t="s">
        <v>940</v>
      </c>
      <c r="P2" s="16">
        <v>4.5999999999999996</v>
      </c>
      <c r="Q2" s="16">
        <v>1.4</v>
      </c>
      <c r="R2" s="16" t="s">
        <v>907</v>
      </c>
      <c r="S2" s="31">
        <v>0</v>
      </c>
      <c r="T2" s="31">
        <f>SUMIF(R2,"=ng",Q2)</f>
        <v>0</v>
      </c>
      <c r="U2">
        <f t="shared" ref="U2:U33" si="0">SUMIF($T2,"=0",$Q2)</f>
        <v>1.4</v>
      </c>
      <c r="X2" s="21" t="s">
        <v>894</v>
      </c>
      <c r="Y2" s="21" t="s">
        <v>886</v>
      </c>
      <c r="Z2" s="21" t="s">
        <v>1532</v>
      </c>
      <c r="AA2" s="21" t="s">
        <v>904</v>
      </c>
      <c r="AB2" s="21" t="s">
        <v>905</v>
      </c>
      <c r="AC2" s="21" t="s">
        <v>895</v>
      </c>
      <c r="AD2" s="21" t="s">
        <v>888</v>
      </c>
    </row>
    <row r="3" spans="1:30" x14ac:dyDescent="0.2">
      <c r="A3" s="21" t="s">
        <v>894</v>
      </c>
      <c r="B3" s="21" t="s">
        <v>886</v>
      </c>
      <c r="C3" s="21" t="s">
        <v>1532</v>
      </c>
      <c r="D3" s="21" t="s">
        <v>904</v>
      </c>
      <c r="E3" s="21" t="s">
        <v>905</v>
      </c>
      <c r="F3" s="21" t="s">
        <v>895</v>
      </c>
      <c r="G3" s="21" t="s">
        <v>896</v>
      </c>
      <c r="H3" s="21" t="s">
        <v>888</v>
      </c>
      <c r="J3" s="21" t="s">
        <v>1020</v>
      </c>
      <c r="M3" s="16" t="s">
        <v>973</v>
      </c>
      <c r="N3" s="16" t="s">
        <v>1122</v>
      </c>
      <c r="O3" s="16" t="s">
        <v>940</v>
      </c>
      <c r="P3" s="16">
        <v>11.9</v>
      </c>
      <c r="Q3" s="16">
        <v>3.6</v>
      </c>
      <c r="R3" s="16" t="s">
        <v>907</v>
      </c>
      <c r="S3" s="31">
        <v>0</v>
      </c>
      <c r="T3" s="31">
        <f t="shared" ref="T3:T66" si="1">SUMIF(R3,"=ng",Q3)</f>
        <v>0</v>
      </c>
      <c r="U3">
        <f t="shared" si="0"/>
        <v>3.6</v>
      </c>
      <c r="X3" s="16" t="s">
        <v>937</v>
      </c>
      <c r="Y3" s="16" t="s">
        <v>1110</v>
      </c>
      <c r="Z3" s="16" t="s">
        <v>927</v>
      </c>
      <c r="AA3" s="16">
        <v>25</v>
      </c>
      <c r="AB3" s="16">
        <v>25</v>
      </c>
      <c r="AC3" s="16" t="s">
        <v>924</v>
      </c>
      <c r="AD3" s="31">
        <v>10000</v>
      </c>
    </row>
    <row r="4" spans="1:30" x14ac:dyDescent="0.2">
      <c r="A4" t="s">
        <v>973</v>
      </c>
      <c r="B4" t="s">
        <v>1122</v>
      </c>
      <c r="C4" t="s">
        <v>940</v>
      </c>
      <c r="D4">
        <v>4.5999999999999996</v>
      </c>
      <c r="E4">
        <v>1.4</v>
      </c>
      <c r="F4" t="s">
        <v>907</v>
      </c>
      <c r="G4" s="22">
        <v>36997</v>
      </c>
      <c r="H4" s="23">
        <v>0</v>
      </c>
      <c r="I4" t="s">
        <v>1113</v>
      </c>
      <c r="J4">
        <f>SUMIF(F4,"=ng",E4)</f>
        <v>0</v>
      </c>
      <c r="M4" s="16" t="s">
        <v>973</v>
      </c>
      <c r="N4" s="16" t="s">
        <v>1122</v>
      </c>
      <c r="O4" s="16" t="s">
        <v>940</v>
      </c>
      <c r="P4" s="16">
        <v>9.9</v>
      </c>
      <c r="Q4" s="16">
        <v>3</v>
      </c>
      <c r="R4" s="16" t="s">
        <v>907</v>
      </c>
      <c r="S4" s="31">
        <v>0</v>
      </c>
      <c r="T4" s="31">
        <f t="shared" si="1"/>
        <v>0</v>
      </c>
      <c r="U4">
        <f t="shared" si="0"/>
        <v>3</v>
      </c>
      <c r="X4" s="16" t="s">
        <v>967</v>
      </c>
      <c r="Y4" s="16" t="s">
        <v>1122</v>
      </c>
      <c r="Z4" s="16" t="s">
        <v>940</v>
      </c>
      <c r="AA4" s="16">
        <v>400</v>
      </c>
      <c r="AB4" s="16">
        <v>34</v>
      </c>
      <c r="AC4" s="16" t="s">
        <v>946</v>
      </c>
      <c r="AD4" s="31">
        <v>9540</v>
      </c>
    </row>
    <row r="5" spans="1:30" x14ac:dyDescent="0.2">
      <c r="A5" t="s">
        <v>973</v>
      </c>
      <c r="B5" t="s">
        <v>1122</v>
      </c>
      <c r="C5" t="s">
        <v>940</v>
      </c>
      <c r="D5">
        <v>11.9</v>
      </c>
      <c r="E5">
        <v>3.6</v>
      </c>
      <c r="F5" t="s">
        <v>907</v>
      </c>
      <c r="G5" s="22">
        <v>37113</v>
      </c>
      <c r="H5" s="23">
        <v>0</v>
      </c>
      <c r="I5" t="s">
        <v>1113</v>
      </c>
      <c r="J5">
        <f t="shared" ref="J5:J23" si="2">SUMIF(F5,"=ng",E5)</f>
        <v>0</v>
      </c>
      <c r="M5" s="16" t="s">
        <v>973</v>
      </c>
      <c r="N5" s="16" t="s">
        <v>1122</v>
      </c>
      <c r="O5" s="16" t="s">
        <v>940</v>
      </c>
      <c r="P5" s="16">
        <v>2.6</v>
      </c>
      <c r="Q5" s="16">
        <v>0.8</v>
      </c>
      <c r="R5" s="16" t="s">
        <v>907</v>
      </c>
      <c r="S5" s="31">
        <v>0</v>
      </c>
      <c r="T5" s="31">
        <f t="shared" si="1"/>
        <v>0</v>
      </c>
      <c r="U5">
        <f t="shared" si="0"/>
        <v>0.8</v>
      </c>
      <c r="X5" s="16" t="s">
        <v>942</v>
      </c>
      <c r="Y5" s="16" t="s">
        <v>979</v>
      </c>
      <c r="Z5" s="16" t="s">
        <v>953</v>
      </c>
      <c r="AA5" s="16">
        <v>32</v>
      </c>
      <c r="AB5" s="16">
        <v>32</v>
      </c>
      <c r="AC5" s="16" t="s">
        <v>1600</v>
      </c>
      <c r="AD5" s="31">
        <v>10457</v>
      </c>
    </row>
    <row r="6" spans="1:30" x14ac:dyDescent="0.2">
      <c r="A6" t="s">
        <v>973</v>
      </c>
      <c r="B6" t="s">
        <v>1122</v>
      </c>
      <c r="C6" t="s">
        <v>940</v>
      </c>
      <c r="D6">
        <v>9.9</v>
      </c>
      <c r="E6">
        <v>3</v>
      </c>
      <c r="F6" t="s">
        <v>907</v>
      </c>
      <c r="G6" s="22">
        <v>37165</v>
      </c>
      <c r="H6" s="23">
        <v>0</v>
      </c>
      <c r="I6" t="s">
        <v>1113</v>
      </c>
      <c r="J6">
        <f t="shared" si="2"/>
        <v>0</v>
      </c>
      <c r="M6" s="16" t="s">
        <v>962</v>
      </c>
      <c r="N6" s="16" t="s">
        <v>979</v>
      </c>
      <c r="O6" s="16" t="s">
        <v>948</v>
      </c>
      <c r="P6" s="16">
        <v>50</v>
      </c>
      <c r="Q6" s="16">
        <v>12.5</v>
      </c>
      <c r="R6" s="16" t="s">
        <v>907</v>
      </c>
      <c r="S6" s="31">
        <v>0</v>
      </c>
      <c r="T6" s="31">
        <f t="shared" si="1"/>
        <v>0</v>
      </c>
      <c r="U6">
        <f t="shared" si="0"/>
        <v>12.5</v>
      </c>
      <c r="X6" s="16" t="s">
        <v>973</v>
      </c>
      <c r="Y6" s="16" t="s">
        <v>1122</v>
      </c>
      <c r="Z6" s="16" t="s">
        <v>940</v>
      </c>
      <c r="AA6" s="16">
        <v>4.5999999999999996</v>
      </c>
      <c r="AB6" s="16">
        <v>1.4</v>
      </c>
      <c r="AC6" s="16" t="s">
        <v>907</v>
      </c>
      <c r="AD6" s="31">
        <v>0</v>
      </c>
    </row>
    <row r="7" spans="1:30" x14ac:dyDescent="0.2">
      <c r="A7" t="s">
        <v>973</v>
      </c>
      <c r="B7" t="s">
        <v>1122</v>
      </c>
      <c r="C7" t="s">
        <v>940</v>
      </c>
      <c r="D7">
        <v>2.6</v>
      </c>
      <c r="E7">
        <v>0.8</v>
      </c>
      <c r="F7" t="s">
        <v>907</v>
      </c>
      <c r="G7" s="22">
        <v>37226</v>
      </c>
      <c r="H7" s="23">
        <v>0</v>
      </c>
      <c r="I7" t="s">
        <v>1113</v>
      </c>
      <c r="J7">
        <f t="shared" si="2"/>
        <v>0</v>
      </c>
      <c r="M7" s="16" t="s">
        <v>966</v>
      </c>
      <c r="N7" s="16" t="s">
        <v>979</v>
      </c>
      <c r="O7" s="16" t="s">
        <v>1010</v>
      </c>
      <c r="P7" s="16">
        <v>83.8</v>
      </c>
      <c r="Q7" s="16">
        <v>29.3</v>
      </c>
      <c r="R7" s="16" t="s">
        <v>907</v>
      </c>
      <c r="S7" s="31">
        <v>0</v>
      </c>
      <c r="T7" s="31">
        <f t="shared" si="1"/>
        <v>0</v>
      </c>
      <c r="U7">
        <f t="shared" si="0"/>
        <v>29.3</v>
      </c>
      <c r="X7" s="16" t="s">
        <v>973</v>
      </c>
      <c r="Y7" s="16" t="s">
        <v>1122</v>
      </c>
      <c r="Z7" s="16" t="s">
        <v>940</v>
      </c>
      <c r="AA7" s="16">
        <v>11.9</v>
      </c>
      <c r="AB7" s="16">
        <v>3.6</v>
      </c>
      <c r="AC7" s="16" t="s">
        <v>907</v>
      </c>
      <c r="AD7" s="31">
        <v>0</v>
      </c>
    </row>
    <row r="8" spans="1:30" x14ac:dyDescent="0.2">
      <c r="A8" t="s">
        <v>939</v>
      </c>
      <c r="B8" t="s">
        <v>1122</v>
      </c>
      <c r="C8" t="s">
        <v>940</v>
      </c>
      <c r="D8">
        <v>27</v>
      </c>
      <c r="E8">
        <v>25</v>
      </c>
      <c r="F8" t="s">
        <v>1582</v>
      </c>
      <c r="G8" s="22">
        <v>36892</v>
      </c>
      <c r="H8" s="23">
        <v>7100</v>
      </c>
      <c r="I8" t="s">
        <v>1113</v>
      </c>
      <c r="J8">
        <f t="shared" si="2"/>
        <v>25</v>
      </c>
      <c r="M8" s="16" t="s">
        <v>966</v>
      </c>
      <c r="N8" s="16" t="s">
        <v>979</v>
      </c>
      <c r="O8" s="16" t="s">
        <v>953</v>
      </c>
      <c r="P8" s="16">
        <v>181.5</v>
      </c>
      <c r="Q8" s="16">
        <v>63.5</v>
      </c>
      <c r="R8" s="16" t="s">
        <v>907</v>
      </c>
      <c r="S8" s="31">
        <v>0</v>
      </c>
      <c r="T8" s="31">
        <f t="shared" si="1"/>
        <v>0</v>
      </c>
      <c r="U8">
        <f t="shared" si="0"/>
        <v>63.5</v>
      </c>
      <c r="X8" s="16" t="s">
        <v>973</v>
      </c>
      <c r="Y8" s="16" t="s">
        <v>1122</v>
      </c>
      <c r="Z8" s="16" t="s">
        <v>940</v>
      </c>
      <c r="AA8" s="16">
        <v>9.9</v>
      </c>
      <c r="AB8" s="16">
        <v>3</v>
      </c>
      <c r="AC8" s="16" t="s">
        <v>907</v>
      </c>
      <c r="AD8" s="31">
        <v>0</v>
      </c>
    </row>
    <row r="9" spans="1:30" x14ac:dyDescent="0.2">
      <c r="A9" t="s">
        <v>941</v>
      </c>
      <c r="B9" t="s">
        <v>1122</v>
      </c>
      <c r="C9" t="s">
        <v>940</v>
      </c>
      <c r="D9">
        <v>360</v>
      </c>
      <c r="E9">
        <v>150</v>
      </c>
      <c r="F9" t="s">
        <v>1582</v>
      </c>
      <c r="G9" s="22">
        <v>36906</v>
      </c>
      <c r="H9" s="23">
        <v>7100</v>
      </c>
      <c r="I9" t="s">
        <v>1113</v>
      </c>
      <c r="J9">
        <f t="shared" si="2"/>
        <v>150</v>
      </c>
      <c r="M9" s="16" t="s">
        <v>914</v>
      </c>
      <c r="N9" s="16" t="s">
        <v>979</v>
      </c>
      <c r="O9" s="16" t="s">
        <v>1010</v>
      </c>
      <c r="P9" s="16">
        <v>24.6</v>
      </c>
      <c r="Q9" s="16">
        <v>7.4</v>
      </c>
      <c r="R9" s="16" t="s">
        <v>907</v>
      </c>
      <c r="S9" s="31">
        <v>0</v>
      </c>
      <c r="T9" s="31">
        <f t="shared" si="1"/>
        <v>0</v>
      </c>
      <c r="U9">
        <f t="shared" si="0"/>
        <v>7.4</v>
      </c>
      <c r="X9" s="16" t="s">
        <v>973</v>
      </c>
      <c r="Y9" s="16" t="s">
        <v>1122</v>
      </c>
      <c r="Z9" s="16" t="s">
        <v>940</v>
      </c>
      <c r="AA9" s="16">
        <v>2.6</v>
      </c>
      <c r="AB9" s="16">
        <v>0.8</v>
      </c>
      <c r="AC9" s="16" t="s">
        <v>907</v>
      </c>
      <c r="AD9" s="31">
        <v>0</v>
      </c>
    </row>
    <row r="10" spans="1:30" x14ac:dyDescent="0.2">
      <c r="A10" t="s">
        <v>918</v>
      </c>
      <c r="B10" t="s">
        <v>1122</v>
      </c>
      <c r="C10" t="s">
        <v>940</v>
      </c>
      <c r="D10">
        <v>25</v>
      </c>
      <c r="E10">
        <v>25</v>
      </c>
      <c r="F10" t="s">
        <v>1582</v>
      </c>
      <c r="G10" s="22">
        <v>36951</v>
      </c>
      <c r="H10" s="23">
        <v>7100</v>
      </c>
      <c r="I10" t="s">
        <v>1113</v>
      </c>
      <c r="J10">
        <f t="shared" si="2"/>
        <v>25</v>
      </c>
      <c r="M10" s="16" t="s">
        <v>925</v>
      </c>
      <c r="N10" s="16" t="s">
        <v>979</v>
      </c>
      <c r="O10" s="16" t="s">
        <v>1010</v>
      </c>
      <c r="P10" s="16">
        <v>24</v>
      </c>
      <c r="Q10" s="16">
        <v>7.2</v>
      </c>
      <c r="R10" s="16" t="s">
        <v>907</v>
      </c>
      <c r="S10" s="31">
        <v>0</v>
      </c>
      <c r="T10" s="31">
        <f t="shared" si="1"/>
        <v>0</v>
      </c>
      <c r="U10">
        <f t="shared" si="0"/>
        <v>7.2</v>
      </c>
      <c r="X10" s="16" t="s">
        <v>962</v>
      </c>
      <c r="Y10" s="16" t="s">
        <v>979</v>
      </c>
      <c r="Z10" s="16" t="s">
        <v>948</v>
      </c>
      <c r="AA10" s="16">
        <v>50</v>
      </c>
      <c r="AB10" s="16">
        <v>12.5</v>
      </c>
      <c r="AC10" s="16" t="s">
        <v>907</v>
      </c>
      <c r="AD10" s="31">
        <v>0</v>
      </c>
    </row>
    <row r="11" spans="1:30" x14ac:dyDescent="0.2">
      <c r="A11" t="s">
        <v>909</v>
      </c>
      <c r="B11" t="s">
        <v>1122</v>
      </c>
      <c r="C11" t="s">
        <v>940</v>
      </c>
      <c r="D11">
        <v>80</v>
      </c>
      <c r="E11">
        <v>80</v>
      </c>
      <c r="F11" t="s">
        <v>1582</v>
      </c>
      <c r="G11" s="22">
        <v>37159</v>
      </c>
      <c r="H11" s="23">
        <v>7100</v>
      </c>
      <c r="I11" t="s">
        <v>1113</v>
      </c>
      <c r="J11">
        <f t="shared" si="2"/>
        <v>80</v>
      </c>
      <c r="M11" s="16" t="s">
        <v>955</v>
      </c>
      <c r="N11" s="16" t="s">
        <v>982</v>
      </c>
      <c r="O11" s="16" t="s">
        <v>935</v>
      </c>
      <c r="P11" s="16">
        <v>9.9</v>
      </c>
      <c r="Q11" s="16">
        <v>3</v>
      </c>
      <c r="R11" s="16" t="s">
        <v>907</v>
      </c>
      <c r="S11" s="31">
        <v>0</v>
      </c>
      <c r="T11" s="31">
        <f t="shared" si="1"/>
        <v>0</v>
      </c>
      <c r="U11">
        <f t="shared" si="0"/>
        <v>3</v>
      </c>
      <c r="X11" s="16" t="s">
        <v>966</v>
      </c>
      <c r="Y11" s="16" t="s">
        <v>979</v>
      </c>
      <c r="Z11" s="16" t="s">
        <v>1010</v>
      </c>
      <c r="AA11" s="16">
        <v>83.8</v>
      </c>
      <c r="AB11" s="16">
        <v>29.3</v>
      </c>
      <c r="AC11" s="16" t="s">
        <v>907</v>
      </c>
      <c r="AD11" s="31">
        <v>0</v>
      </c>
    </row>
    <row r="12" spans="1:30" x14ac:dyDescent="0.2">
      <c r="A12" t="s">
        <v>910</v>
      </c>
      <c r="B12" t="s">
        <v>1122</v>
      </c>
      <c r="C12" t="s">
        <v>940</v>
      </c>
      <c r="D12">
        <v>106</v>
      </c>
      <c r="E12">
        <v>26</v>
      </c>
      <c r="F12" t="s">
        <v>1582</v>
      </c>
      <c r="G12" s="22">
        <v>37221</v>
      </c>
      <c r="H12" s="23">
        <v>7100</v>
      </c>
      <c r="I12" t="s">
        <v>1113</v>
      </c>
      <c r="J12">
        <f t="shared" si="2"/>
        <v>26</v>
      </c>
      <c r="M12" s="16" t="s">
        <v>951</v>
      </c>
      <c r="N12" s="16" t="s">
        <v>982</v>
      </c>
      <c r="O12" s="16" t="s">
        <v>935</v>
      </c>
      <c r="P12" s="16">
        <v>29.7</v>
      </c>
      <c r="Q12" s="16">
        <v>8.9</v>
      </c>
      <c r="R12" s="16" t="s">
        <v>907</v>
      </c>
      <c r="S12" s="31">
        <v>0</v>
      </c>
      <c r="T12" s="31">
        <f t="shared" si="1"/>
        <v>0</v>
      </c>
      <c r="U12">
        <f t="shared" si="0"/>
        <v>8.9</v>
      </c>
      <c r="X12" s="16" t="s">
        <v>966</v>
      </c>
      <c r="Y12" s="16" t="s">
        <v>979</v>
      </c>
      <c r="Z12" s="16" t="s">
        <v>953</v>
      </c>
      <c r="AA12" s="16">
        <v>181.5</v>
      </c>
      <c r="AB12" s="16">
        <v>63.5</v>
      </c>
      <c r="AC12" s="16" t="s">
        <v>907</v>
      </c>
      <c r="AD12" s="31">
        <v>0</v>
      </c>
    </row>
    <row r="13" spans="1:30" x14ac:dyDescent="0.2">
      <c r="A13" t="s">
        <v>961</v>
      </c>
      <c r="B13" t="s">
        <v>1122</v>
      </c>
      <c r="C13" t="s">
        <v>940</v>
      </c>
      <c r="D13">
        <v>40</v>
      </c>
      <c r="E13">
        <v>28</v>
      </c>
      <c r="F13" t="s">
        <v>1582</v>
      </c>
      <c r="G13" s="22">
        <v>37223</v>
      </c>
      <c r="H13" s="23">
        <v>7100</v>
      </c>
      <c r="I13" t="s">
        <v>1113</v>
      </c>
      <c r="J13">
        <f t="shared" si="2"/>
        <v>28</v>
      </c>
      <c r="M13" s="16" t="s">
        <v>347</v>
      </c>
      <c r="N13" s="16" t="s">
        <v>1109</v>
      </c>
      <c r="O13" s="16" t="s">
        <v>927</v>
      </c>
      <c r="P13" s="16">
        <v>44.4</v>
      </c>
      <c r="Q13" s="16">
        <v>14.8</v>
      </c>
      <c r="R13" s="16" t="s">
        <v>907</v>
      </c>
      <c r="S13" s="31">
        <v>0</v>
      </c>
      <c r="T13" s="31">
        <f t="shared" si="1"/>
        <v>0</v>
      </c>
      <c r="U13">
        <f t="shared" si="0"/>
        <v>14.8</v>
      </c>
      <c r="X13" s="16" t="s">
        <v>914</v>
      </c>
      <c r="Y13" s="16" t="s">
        <v>979</v>
      </c>
      <c r="Z13" s="16" t="s">
        <v>1010</v>
      </c>
      <c r="AA13" s="16">
        <v>24.6</v>
      </c>
      <c r="AB13" s="16">
        <v>7.4</v>
      </c>
      <c r="AC13" s="16" t="s">
        <v>907</v>
      </c>
      <c r="AD13" s="31">
        <v>0</v>
      </c>
    </row>
    <row r="14" spans="1:30" x14ac:dyDescent="0.2">
      <c r="A14" t="s">
        <v>899</v>
      </c>
      <c r="B14" t="s">
        <v>1122</v>
      </c>
      <c r="C14" t="s">
        <v>940</v>
      </c>
      <c r="D14">
        <v>106</v>
      </c>
      <c r="E14">
        <v>106</v>
      </c>
      <c r="F14" t="s">
        <v>1582</v>
      </c>
      <c r="G14" s="22">
        <v>37226</v>
      </c>
      <c r="H14" s="23">
        <v>7100</v>
      </c>
      <c r="I14" t="s">
        <v>1113</v>
      </c>
      <c r="J14">
        <f t="shared" si="2"/>
        <v>106</v>
      </c>
      <c r="M14" s="16" t="s">
        <v>347</v>
      </c>
      <c r="N14" s="16" t="s">
        <v>1109</v>
      </c>
      <c r="O14" s="16" t="s">
        <v>927</v>
      </c>
      <c r="P14" s="16">
        <v>22.2</v>
      </c>
      <c r="Q14" s="16">
        <v>5.6</v>
      </c>
      <c r="R14" s="16" t="s">
        <v>907</v>
      </c>
      <c r="S14" s="31">
        <v>0</v>
      </c>
      <c r="T14" s="31">
        <f t="shared" si="1"/>
        <v>0</v>
      </c>
      <c r="U14">
        <f t="shared" si="0"/>
        <v>5.6</v>
      </c>
      <c r="X14" s="16" t="s">
        <v>925</v>
      </c>
      <c r="Y14" s="16" t="s">
        <v>979</v>
      </c>
      <c r="Z14" s="16" t="s">
        <v>1010</v>
      </c>
      <c r="AA14" s="16">
        <v>24</v>
      </c>
      <c r="AB14" s="16">
        <v>7.2</v>
      </c>
      <c r="AC14" s="16" t="s">
        <v>907</v>
      </c>
      <c r="AD14" s="31">
        <v>0</v>
      </c>
    </row>
    <row r="15" spans="1:30" x14ac:dyDescent="0.2">
      <c r="A15" t="s">
        <v>930</v>
      </c>
      <c r="B15" t="s">
        <v>1122</v>
      </c>
      <c r="C15" t="s">
        <v>1069</v>
      </c>
      <c r="D15">
        <v>240</v>
      </c>
      <c r="E15">
        <v>240</v>
      </c>
      <c r="F15" t="s">
        <v>1582</v>
      </c>
      <c r="G15" s="22">
        <v>37066</v>
      </c>
      <c r="H15" s="23">
        <v>7100</v>
      </c>
      <c r="I15" t="s">
        <v>1113</v>
      </c>
      <c r="J15">
        <f t="shared" si="2"/>
        <v>240</v>
      </c>
      <c r="M15" s="16" t="s">
        <v>920</v>
      </c>
      <c r="N15" s="16" t="s">
        <v>982</v>
      </c>
      <c r="O15" s="16" t="s">
        <v>935</v>
      </c>
      <c r="P15" s="16">
        <v>245</v>
      </c>
      <c r="Q15" s="16">
        <v>100</v>
      </c>
      <c r="R15" s="16" t="s">
        <v>1582</v>
      </c>
      <c r="S15" s="31">
        <v>6707</v>
      </c>
      <c r="T15" s="31">
        <f t="shared" si="1"/>
        <v>100</v>
      </c>
      <c r="U15">
        <f t="shared" si="0"/>
        <v>0</v>
      </c>
      <c r="X15" s="16" t="s">
        <v>955</v>
      </c>
      <c r="Y15" s="16" t="s">
        <v>982</v>
      </c>
      <c r="Z15" s="16" t="s">
        <v>935</v>
      </c>
      <c r="AA15" s="16">
        <v>9.9</v>
      </c>
      <c r="AB15" s="16">
        <v>3</v>
      </c>
      <c r="AC15" s="16" t="s">
        <v>907</v>
      </c>
      <c r="AD15" s="31">
        <v>0</v>
      </c>
    </row>
    <row r="16" spans="1:30" x14ac:dyDescent="0.2">
      <c r="A16" t="s">
        <v>958</v>
      </c>
      <c r="B16" t="s">
        <v>1122</v>
      </c>
      <c r="C16" t="s">
        <v>940</v>
      </c>
      <c r="D16">
        <v>46</v>
      </c>
      <c r="E16">
        <v>46</v>
      </c>
      <c r="F16" t="s">
        <v>1582</v>
      </c>
      <c r="G16" s="22">
        <v>37254</v>
      </c>
      <c r="H16" s="23">
        <v>8891</v>
      </c>
      <c r="I16" t="s">
        <v>1113</v>
      </c>
      <c r="J16">
        <f t="shared" si="2"/>
        <v>46</v>
      </c>
      <c r="M16" s="16" t="s">
        <v>965</v>
      </c>
      <c r="N16" s="16" t="s">
        <v>976</v>
      </c>
      <c r="O16" s="16" t="s">
        <v>917</v>
      </c>
      <c r="P16" s="16">
        <v>555</v>
      </c>
      <c r="Q16" s="16">
        <v>555</v>
      </c>
      <c r="R16" s="16" t="s">
        <v>1582</v>
      </c>
      <c r="S16" s="31">
        <v>6793</v>
      </c>
      <c r="T16" s="31">
        <f t="shared" si="1"/>
        <v>555</v>
      </c>
      <c r="U16">
        <f t="shared" si="0"/>
        <v>0</v>
      </c>
      <c r="X16" s="16" t="s">
        <v>951</v>
      </c>
      <c r="Y16" s="16" t="s">
        <v>982</v>
      </c>
      <c r="Z16" s="16" t="s">
        <v>935</v>
      </c>
      <c r="AA16" s="16">
        <v>29.7</v>
      </c>
      <c r="AB16" s="16">
        <v>8.9</v>
      </c>
      <c r="AC16" s="16" t="s">
        <v>907</v>
      </c>
      <c r="AD16" s="31">
        <v>0</v>
      </c>
    </row>
    <row r="17" spans="1:31" x14ac:dyDescent="0.2">
      <c r="A17" t="s">
        <v>967</v>
      </c>
      <c r="B17" t="s">
        <v>1122</v>
      </c>
      <c r="C17" t="s">
        <v>940</v>
      </c>
      <c r="D17">
        <v>400</v>
      </c>
      <c r="E17">
        <v>34</v>
      </c>
      <c r="F17" t="s">
        <v>946</v>
      </c>
      <c r="G17" s="22">
        <v>37209</v>
      </c>
      <c r="H17" s="23">
        <v>9540</v>
      </c>
      <c r="I17" t="s">
        <v>1113</v>
      </c>
      <c r="J17">
        <f t="shared" si="2"/>
        <v>0</v>
      </c>
      <c r="M17" s="16" t="s">
        <v>939</v>
      </c>
      <c r="N17" s="16" t="s">
        <v>1122</v>
      </c>
      <c r="O17" s="16" t="s">
        <v>940</v>
      </c>
      <c r="P17" s="16">
        <v>27</v>
      </c>
      <c r="Q17" s="16">
        <v>25</v>
      </c>
      <c r="R17" s="16" t="s">
        <v>1582</v>
      </c>
      <c r="S17" s="31">
        <v>7100</v>
      </c>
      <c r="T17" s="31">
        <f t="shared" si="1"/>
        <v>25</v>
      </c>
      <c r="U17">
        <f t="shared" si="0"/>
        <v>0</v>
      </c>
      <c r="X17" s="16" t="s">
        <v>347</v>
      </c>
      <c r="Y17" s="16" t="s">
        <v>1109</v>
      </c>
      <c r="Z17" s="16" t="s">
        <v>927</v>
      </c>
      <c r="AA17" s="16">
        <v>44.4</v>
      </c>
      <c r="AB17" s="16">
        <v>14.8</v>
      </c>
      <c r="AC17" s="16" t="s">
        <v>907</v>
      </c>
      <c r="AD17" s="31">
        <v>0</v>
      </c>
    </row>
    <row r="18" spans="1:31" x14ac:dyDescent="0.2">
      <c r="A18" t="s">
        <v>910</v>
      </c>
      <c r="B18" t="s">
        <v>1122</v>
      </c>
      <c r="C18" t="s">
        <v>940</v>
      </c>
      <c r="D18">
        <v>80</v>
      </c>
      <c r="E18">
        <v>80</v>
      </c>
      <c r="F18" t="s">
        <v>1582</v>
      </c>
      <c r="G18" s="22">
        <v>37104</v>
      </c>
      <c r="H18" s="23">
        <v>9700</v>
      </c>
      <c r="I18" t="s">
        <v>1113</v>
      </c>
      <c r="J18">
        <f t="shared" si="2"/>
        <v>80</v>
      </c>
      <c r="M18" s="16" t="s">
        <v>941</v>
      </c>
      <c r="N18" s="16" t="s">
        <v>1122</v>
      </c>
      <c r="O18" s="16" t="s">
        <v>940</v>
      </c>
      <c r="P18" s="16">
        <v>360</v>
      </c>
      <c r="Q18" s="16">
        <v>150</v>
      </c>
      <c r="R18" s="16" t="s">
        <v>1582</v>
      </c>
      <c r="S18" s="31">
        <v>7100</v>
      </c>
      <c r="T18" s="31">
        <f t="shared" si="1"/>
        <v>150</v>
      </c>
      <c r="U18">
        <f t="shared" si="0"/>
        <v>0</v>
      </c>
      <c r="X18" s="16" t="s">
        <v>347</v>
      </c>
      <c r="Y18" s="16" t="s">
        <v>1109</v>
      </c>
      <c r="Z18" s="16" t="s">
        <v>927</v>
      </c>
      <c r="AA18" s="16">
        <v>22.2</v>
      </c>
      <c r="AB18" s="16">
        <v>5.6</v>
      </c>
      <c r="AC18" s="16" t="s">
        <v>907</v>
      </c>
      <c r="AD18" s="31">
        <v>0</v>
      </c>
    </row>
    <row r="19" spans="1:31" x14ac:dyDescent="0.2">
      <c r="A19" t="s">
        <v>971</v>
      </c>
      <c r="B19" t="s">
        <v>1122</v>
      </c>
      <c r="C19" t="s">
        <v>940</v>
      </c>
      <c r="D19">
        <v>46</v>
      </c>
      <c r="E19">
        <v>46</v>
      </c>
      <c r="F19" t="s">
        <v>1582</v>
      </c>
      <c r="G19" s="22">
        <v>37236</v>
      </c>
      <c r="H19" s="23">
        <v>9700</v>
      </c>
      <c r="I19" t="s">
        <v>1113</v>
      </c>
      <c r="J19">
        <f t="shared" si="2"/>
        <v>46</v>
      </c>
      <c r="M19" s="16" t="s">
        <v>918</v>
      </c>
      <c r="N19" s="16" t="s">
        <v>1122</v>
      </c>
      <c r="O19" s="16" t="s">
        <v>940</v>
      </c>
      <c r="P19" s="16">
        <v>25</v>
      </c>
      <c r="Q19" s="16">
        <v>25</v>
      </c>
      <c r="R19" s="16" t="s">
        <v>1582</v>
      </c>
      <c r="S19" s="31">
        <v>7100</v>
      </c>
      <c r="T19" s="31">
        <f t="shared" si="1"/>
        <v>25</v>
      </c>
      <c r="U19">
        <f t="shared" si="0"/>
        <v>0</v>
      </c>
      <c r="X19" s="16" t="s">
        <v>915</v>
      </c>
      <c r="Y19" s="16" t="s">
        <v>1122</v>
      </c>
      <c r="Z19" s="16" t="s">
        <v>940</v>
      </c>
      <c r="AA19" s="16">
        <v>50.3</v>
      </c>
      <c r="AB19" s="16">
        <v>14.3</v>
      </c>
      <c r="AC19" s="16" t="s">
        <v>906</v>
      </c>
      <c r="AD19" s="31">
        <v>10000</v>
      </c>
    </row>
    <row r="20" spans="1:31" x14ac:dyDescent="0.2">
      <c r="A20" t="s">
        <v>915</v>
      </c>
      <c r="B20" t="s">
        <v>1122</v>
      </c>
      <c r="C20" t="s">
        <v>940</v>
      </c>
      <c r="D20">
        <v>50.3</v>
      </c>
      <c r="E20">
        <v>14.3</v>
      </c>
      <c r="F20" t="s">
        <v>906</v>
      </c>
      <c r="G20" s="22">
        <v>37196</v>
      </c>
      <c r="H20" s="23">
        <v>10000</v>
      </c>
      <c r="I20" t="s">
        <v>1524</v>
      </c>
      <c r="J20">
        <f t="shared" si="2"/>
        <v>0</v>
      </c>
      <c r="K20" t="s">
        <v>989</v>
      </c>
      <c r="M20" s="16" t="s">
        <v>909</v>
      </c>
      <c r="N20" s="16" t="s">
        <v>1122</v>
      </c>
      <c r="O20" s="16" t="s">
        <v>940</v>
      </c>
      <c r="P20" s="16">
        <v>80</v>
      </c>
      <c r="Q20" s="16">
        <v>80</v>
      </c>
      <c r="R20" s="16" t="s">
        <v>1582</v>
      </c>
      <c r="S20" s="31">
        <v>7100</v>
      </c>
      <c r="T20" s="31">
        <f t="shared" si="1"/>
        <v>80</v>
      </c>
      <c r="U20">
        <f t="shared" si="0"/>
        <v>0</v>
      </c>
      <c r="X20" s="16" t="s">
        <v>915</v>
      </c>
      <c r="Y20" s="16" t="s">
        <v>1122</v>
      </c>
      <c r="Z20" s="16" t="s">
        <v>940</v>
      </c>
      <c r="AA20" s="16">
        <v>11.7</v>
      </c>
      <c r="AB20" s="16">
        <v>4.3</v>
      </c>
      <c r="AC20" s="16" t="s">
        <v>906</v>
      </c>
      <c r="AD20" s="31">
        <v>10000</v>
      </c>
    </row>
    <row r="21" spans="1:31" x14ac:dyDescent="0.2">
      <c r="A21" t="s">
        <v>915</v>
      </c>
      <c r="B21" t="s">
        <v>1122</v>
      </c>
      <c r="C21" t="s">
        <v>940</v>
      </c>
      <c r="D21">
        <v>11.7</v>
      </c>
      <c r="E21">
        <v>4.3</v>
      </c>
      <c r="F21" t="s">
        <v>906</v>
      </c>
      <c r="G21" s="22">
        <v>37257</v>
      </c>
      <c r="H21" s="23">
        <v>10000</v>
      </c>
      <c r="I21" t="s">
        <v>1524</v>
      </c>
      <c r="J21">
        <f t="shared" si="2"/>
        <v>0</v>
      </c>
      <c r="M21" s="16" t="s">
        <v>910</v>
      </c>
      <c r="N21" s="16" t="s">
        <v>1122</v>
      </c>
      <c r="O21" s="16" t="s">
        <v>940</v>
      </c>
      <c r="P21" s="16">
        <v>106</v>
      </c>
      <c r="Q21" s="16">
        <v>26</v>
      </c>
      <c r="R21" s="16" t="s">
        <v>1582</v>
      </c>
      <c r="S21" s="31">
        <v>7100</v>
      </c>
      <c r="T21" s="31">
        <f t="shared" si="1"/>
        <v>26</v>
      </c>
      <c r="U21">
        <f t="shared" si="0"/>
        <v>0</v>
      </c>
      <c r="X21" s="16" t="s">
        <v>908</v>
      </c>
      <c r="Y21" s="16" t="s">
        <v>1122</v>
      </c>
      <c r="Z21" s="16" t="s">
        <v>1069</v>
      </c>
      <c r="AA21" s="16">
        <v>22</v>
      </c>
      <c r="AB21" s="16">
        <v>22</v>
      </c>
      <c r="AC21" s="16" t="s">
        <v>906</v>
      </c>
      <c r="AD21" s="31">
        <v>10742</v>
      </c>
    </row>
    <row r="22" spans="1:31" x14ac:dyDescent="0.2">
      <c r="A22" t="s">
        <v>908</v>
      </c>
      <c r="B22" t="s">
        <v>1122</v>
      </c>
      <c r="C22" t="s">
        <v>1069</v>
      </c>
      <c r="D22">
        <v>22</v>
      </c>
      <c r="E22">
        <v>22</v>
      </c>
      <c r="F22" t="s">
        <v>906</v>
      </c>
      <c r="G22" s="22">
        <v>36923</v>
      </c>
      <c r="H22" s="23">
        <v>10742</v>
      </c>
      <c r="I22" t="s">
        <v>1524</v>
      </c>
      <c r="J22">
        <f t="shared" si="2"/>
        <v>0</v>
      </c>
      <c r="M22" s="16" t="s">
        <v>961</v>
      </c>
      <c r="N22" s="16" t="s">
        <v>1122</v>
      </c>
      <c r="O22" s="16" t="s">
        <v>940</v>
      </c>
      <c r="P22" s="16">
        <v>40</v>
      </c>
      <c r="Q22" s="16">
        <v>28</v>
      </c>
      <c r="R22" s="16" t="s">
        <v>1582</v>
      </c>
      <c r="S22" s="31">
        <v>7100</v>
      </c>
      <c r="T22" s="31">
        <f t="shared" si="1"/>
        <v>28</v>
      </c>
      <c r="U22">
        <f t="shared" si="0"/>
        <v>0</v>
      </c>
      <c r="X22" s="16" t="s">
        <v>957</v>
      </c>
      <c r="Y22" s="16" t="s">
        <v>1122</v>
      </c>
      <c r="Z22" s="16" t="s">
        <v>1069</v>
      </c>
      <c r="AA22" s="16">
        <v>11</v>
      </c>
      <c r="AB22" s="16">
        <v>11</v>
      </c>
      <c r="AC22" s="16" t="s">
        <v>906</v>
      </c>
      <c r="AD22" s="31">
        <v>10742</v>
      </c>
    </row>
    <row r="23" spans="1:31" x14ac:dyDescent="0.2">
      <c r="A23" t="s">
        <v>957</v>
      </c>
      <c r="B23" t="s">
        <v>1122</v>
      </c>
      <c r="C23" t="s">
        <v>1069</v>
      </c>
      <c r="D23" s="35">
        <v>11</v>
      </c>
      <c r="E23" s="35">
        <v>11</v>
      </c>
      <c r="F23" s="35" t="s">
        <v>906</v>
      </c>
      <c r="G23" s="36">
        <v>37135</v>
      </c>
      <c r="H23" s="37">
        <v>10742</v>
      </c>
      <c r="I23" s="35" t="s">
        <v>1524</v>
      </c>
      <c r="J23">
        <f t="shared" si="2"/>
        <v>0</v>
      </c>
      <c r="M23" s="16" t="s">
        <v>899</v>
      </c>
      <c r="N23" s="16" t="s">
        <v>1122</v>
      </c>
      <c r="O23" s="16" t="s">
        <v>940</v>
      </c>
      <c r="P23" s="16">
        <v>106</v>
      </c>
      <c r="Q23" s="16">
        <v>106</v>
      </c>
      <c r="R23" s="16" t="s">
        <v>1582</v>
      </c>
      <c r="S23" s="31">
        <v>7100</v>
      </c>
      <c r="T23" s="31">
        <f t="shared" si="1"/>
        <v>106</v>
      </c>
      <c r="U23">
        <f t="shared" si="0"/>
        <v>0</v>
      </c>
      <c r="X23" s="16" t="s">
        <v>957</v>
      </c>
      <c r="Y23" s="16" t="s">
        <v>979</v>
      </c>
      <c r="Z23" s="16" t="s">
        <v>1069</v>
      </c>
      <c r="AA23" s="16">
        <v>11</v>
      </c>
      <c r="AB23" s="16">
        <v>11</v>
      </c>
      <c r="AC23" s="16" t="s">
        <v>906</v>
      </c>
      <c r="AD23" s="31">
        <v>10742</v>
      </c>
    </row>
    <row r="24" spans="1:31" x14ac:dyDescent="0.2">
      <c r="D24">
        <f>SUM(D4:D23)</f>
        <v>1680</v>
      </c>
      <c r="E24">
        <f>SUM(E4:E23)</f>
        <v>946.39999999999986</v>
      </c>
      <c r="G24" s="22"/>
      <c r="J24" s="38">
        <f>SUM(J4:J23)</f>
        <v>852</v>
      </c>
      <c r="M24" s="16" t="s">
        <v>930</v>
      </c>
      <c r="N24" s="16" t="s">
        <v>1122</v>
      </c>
      <c r="O24" s="16" t="s">
        <v>1069</v>
      </c>
      <c r="P24" s="16">
        <v>240</v>
      </c>
      <c r="Q24" s="16">
        <v>240</v>
      </c>
      <c r="R24" s="16" t="s">
        <v>1582</v>
      </c>
      <c r="S24" s="31">
        <v>7100</v>
      </c>
      <c r="T24" s="31">
        <f t="shared" si="1"/>
        <v>240</v>
      </c>
      <c r="U24">
        <f t="shared" si="0"/>
        <v>0</v>
      </c>
      <c r="X24" s="16" t="s">
        <v>932</v>
      </c>
      <c r="Y24" s="16" t="s">
        <v>979</v>
      </c>
      <c r="Z24" s="16" t="s">
        <v>1010</v>
      </c>
      <c r="AA24" s="16">
        <v>10</v>
      </c>
      <c r="AB24" s="16">
        <v>10</v>
      </c>
      <c r="AC24" s="16" t="s">
        <v>906</v>
      </c>
      <c r="AD24" s="31">
        <v>10742</v>
      </c>
    </row>
    <row r="25" spans="1:31" x14ac:dyDescent="0.2">
      <c r="F25" t="s">
        <v>1504</v>
      </c>
      <c r="G25">
        <f>SUMIF(H4:H23,"&lt;=9000",E4:E23)</f>
        <v>734.8</v>
      </c>
      <c r="M25" s="16" t="s">
        <v>845</v>
      </c>
      <c r="N25" s="16" t="s">
        <v>976</v>
      </c>
      <c r="O25" s="16" t="s">
        <v>917</v>
      </c>
      <c r="P25" s="16">
        <v>560</v>
      </c>
      <c r="Q25" s="16">
        <v>560</v>
      </c>
      <c r="R25" s="16" t="s">
        <v>1582</v>
      </c>
      <c r="S25" s="31">
        <v>7100</v>
      </c>
      <c r="T25" s="31">
        <f t="shared" si="1"/>
        <v>560</v>
      </c>
      <c r="U25">
        <f t="shared" si="0"/>
        <v>0</v>
      </c>
      <c r="X25" s="16"/>
      <c r="Y25" s="16"/>
      <c r="Z25" s="16"/>
      <c r="AA25" s="16"/>
      <c r="AB25" s="16">
        <f>SUM(AB3:AB24)</f>
        <v>324.60000000000002</v>
      </c>
      <c r="AC25" s="16"/>
      <c r="AD25" s="31"/>
    </row>
    <row r="26" spans="1:31" x14ac:dyDescent="0.2">
      <c r="F26" s="24" t="s">
        <v>1505</v>
      </c>
      <c r="G26">
        <f>(SUMIF(H4:H23,"&lt;11000",E4:E23))-'online plants'!G25</f>
        <v>211.59999999999991</v>
      </c>
      <c r="M26" s="16" t="s">
        <v>911</v>
      </c>
      <c r="N26" s="16" t="s">
        <v>976</v>
      </c>
      <c r="O26" s="16" t="s">
        <v>977</v>
      </c>
      <c r="P26" s="16">
        <v>50</v>
      </c>
      <c r="Q26" s="16">
        <v>0</v>
      </c>
      <c r="R26" s="16" t="s">
        <v>1582</v>
      </c>
      <c r="S26" s="31">
        <v>7100</v>
      </c>
      <c r="T26" s="31">
        <f t="shared" si="1"/>
        <v>0</v>
      </c>
      <c r="U26">
        <f t="shared" si="0"/>
        <v>0</v>
      </c>
      <c r="X26" s="16"/>
      <c r="Y26" s="16"/>
      <c r="Z26" s="16"/>
      <c r="AA26" s="16"/>
      <c r="AB26" s="16"/>
      <c r="AC26" s="16"/>
      <c r="AD26" s="31"/>
    </row>
    <row r="27" spans="1:31" x14ac:dyDescent="0.2">
      <c r="F27" t="s">
        <v>1506</v>
      </c>
      <c r="G27">
        <f>SUMIF(H4:H23,"&gt;=11000",E4:E23)</f>
        <v>0</v>
      </c>
      <c r="M27" s="16" t="s">
        <v>1112</v>
      </c>
      <c r="N27" s="16" t="s">
        <v>976</v>
      </c>
      <c r="O27" s="16" t="s">
        <v>917</v>
      </c>
      <c r="P27" s="16">
        <v>590</v>
      </c>
      <c r="Q27" s="16">
        <v>590</v>
      </c>
      <c r="R27" s="16" t="s">
        <v>1582</v>
      </c>
      <c r="S27" s="31">
        <v>7100</v>
      </c>
      <c r="T27" s="31">
        <f t="shared" si="1"/>
        <v>590</v>
      </c>
      <c r="U27">
        <f t="shared" si="0"/>
        <v>0</v>
      </c>
      <c r="X27" s="16"/>
      <c r="Y27" s="16"/>
      <c r="Z27" s="16"/>
      <c r="AA27" s="16"/>
      <c r="AB27" s="16"/>
      <c r="AC27" s="16"/>
      <c r="AD27" s="31"/>
    </row>
    <row r="28" spans="1:31" x14ac:dyDescent="0.2">
      <c r="G28" s="22"/>
      <c r="M28" s="16" t="s">
        <v>963</v>
      </c>
      <c r="N28" s="16" t="s">
        <v>964</v>
      </c>
      <c r="O28" s="16" t="s">
        <v>964</v>
      </c>
      <c r="P28" s="16">
        <v>541</v>
      </c>
      <c r="Q28" s="16">
        <v>541</v>
      </c>
      <c r="R28" s="16" t="s">
        <v>1582</v>
      </c>
      <c r="S28" s="31">
        <v>7100</v>
      </c>
      <c r="T28" s="31">
        <f t="shared" si="1"/>
        <v>541</v>
      </c>
      <c r="U28">
        <f t="shared" si="0"/>
        <v>0</v>
      </c>
      <c r="X28" s="16" t="s">
        <v>1042</v>
      </c>
      <c r="Y28" s="16"/>
      <c r="Z28" s="16"/>
      <c r="AA28" s="16"/>
      <c r="AB28" s="16"/>
      <c r="AC28" s="16"/>
      <c r="AD28" s="31"/>
      <c r="AE28" s="23"/>
    </row>
    <row r="29" spans="1:31" ht="13.5" thickBot="1" x14ac:dyDescent="0.25">
      <c r="A29" s="11" t="s">
        <v>1589</v>
      </c>
      <c r="G29" s="22"/>
      <c r="M29" s="16" t="s">
        <v>839</v>
      </c>
      <c r="N29" s="16" t="s">
        <v>841</v>
      </c>
      <c r="O29" s="16" t="s">
        <v>927</v>
      </c>
      <c r="P29" s="16">
        <v>547</v>
      </c>
      <c r="Q29" s="16">
        <v>547</v>
      </c>
      <c r="R29" s="16" t="s">
        <v>1582</v>
      </c>
      <c r="S29" s="31">
        <v>7100</v>
      </c>
      <c r="T29" s="31">
        <f t="shared" si="1"/>
        <v>547</v>
      </c>
      <c r="U29">
        <f t="shared" si="0"/>
        <v>0</v>
      </c>
      <c r="X29" s="50"/>
      <c r="Y29" s="45" t="s">
        <v>1589</v>
      </c>
      <c r="Z29" s="45" t="s">
        <v>1559</v>
      </c>
      <c r="AA29" s="45" t="s">
        <v>1645</v>
      </c>
      <c r="AB29" s="45" t="s">
        <v>1547</v>
      </c>
      <c r="AC29" s="45" t="s">
        <v>1555</v>
      </c>
      <c r="AD29" s="45" t="s">
        <v>1027</v>
      </c>
      <c r="AE29" s="46" t="s">
        <v>1526</v>
      </c>
    </row>
    <row r="30" spans="1:31" x14ac:dyDescent="0.2">
      <c r="A30" s="21" t="s">
        <v>894</v>
      </c>
      <c r="B30" s="21" t="s">
        <v>886</v>
      </c>
      <c r="C30" s="21" t="s">
        <v>1532</v>
      </c>
      <c r="D30" s="21" t="s">
        <v>904</v>
      </c>
      <c r="E30" s="21" t="s">
        <v>905</v>
      </c>
      <c r="F30" s="21" t="s">
        <v>895</v>
      </c>
      <c r="G30" s="21" t="s">
        <v>896</v>
      </c>
      <c r="H30" s="21" t="s">
        <v>888</v>
      </c>
      <c r="M30" s="16" t="s">
        <v>840</v>
      </c>
      <c r="N30" s="16" t="s">
        <v>841</v>
      </c>
      <c r="O30" s="16" t="s">
        <v>927</v>
      </c>
      <c r="P30" s="16">
        <v>495</v>
      </c>
      <c r="Q30" s="16">
        <v>495</v>
      </c>
      <c r="R30" s="16" t="s">
        <v>1582</v>
      </c>
      <c r="S30" s="31">
        <v>7100</v>
      </c>
      <c r="T30" s="31">
        <f t="shared" si="1"/>
        <v>495</v>
      </c>
      <c r="U30">
        <f t="shared" si="0"/>
        <v>0</v>
      </c>
      <c r="X30" s="43" t="s">
        <v>1577</v>
      </c>
      <c r="Y30" s="16">
        <f>SUMIF($Y4,"=dsw",$AB4)</f>
        <v>0</v>
      </c>
      <c r="Z30" s="16">
        <f>SUMIF($Y4,"=sp15",$AB4)</f>
        <v>0</v>
      </c>
      <c r="AA30" s="16">
        <f>SUMIF($Y4,"=zp26",$AB4)</f>
        <v>0</v>
      </c>
      <c r="AB30" s="16">
        <f>SUMIF($Y4,"=pn15",$AB4)</f>
        <v>0</v>
      </c>
      <c r="AC30" s="16">
        <f>SUMIF($Y4,"=pnw",$AB4)</f>
        <v>0</v>
      </c>
      <c r="AD30" s="16">
        <f>SUMIF($Y4,"=ro",$AB4)</f>
        <v>0</v>
      </c>
      <c r="AE30" s="41">
        <f>SUMIF($Y4,"=can",$AB4)</f>
        <v>34</v>
      </c>
    </row>
    <row r="31" spans="1:31" x14ac:dyDescent="0.2">
      <c r="A31" t="s">
        <v>965</v>
      </c>
      <c r="B31" t="s">
        <v>976</v>
      </c>
      <c r="C31" t="s">
        <v>917</v>
      </c>
      <c r="D31">
        <v>555</v>
      </c>
      <c r="E31">
        <v>555</v>
      </c>
      <c r="F31" t="s">
        <v>1582</v>
      </c>
      <c r="G31" s="22">
        <v>37017</v>
      </c>
      <c r="H31" s="23">
        <v>6793</v>
      </c>
      <c r="I31" t="s">
        <v>1113</v>
      </c>
      <c r="J31">
        <f t="shared" ref="J31:J37" si="3">SUMIF(F31,"=ng",E31)</f>
        <v>555</v>
      </c>
      <c r="M31" s="16" t="s">
        <v>855</v>
      </c>
      <c r="N31" s="16" t="s">
        <v>979</v>
      </c>
      <c r="O31" s="16" t="s">
        <v>1010</v>
      </c>
      <c r="P31" s="16">
        <v>484</v>
      </c>
      <c r="Q31" s="16">
        <v>484</v>
      </c>
      <c r="R31" s="16" t="s">
        <v>1582</v>
      </c>
      <c r="S31" s="31">
        <v>7100</v>
      </c>
      <c r="T31" s="31">
        <f t="shared" si="1"/>
        <v>484</v>
      </c>
      <c r="U31">
        <f t="shared" si="0"/>
        <v>0</v>
      </c>
      <c r="X31" s="43" t="s">
        <v>907</v>
      </c>
      <c r="Y31" s="16">
        <f>SUMIF($Y$6:$Y$18,"=dsw",$AB$6:$AB$18)</f>
        <v>0</v>
      </c>
      <c r="Z31" s="16">
        <f>SUMIF($Y$6:$Y$18,"=sp15",$AB$6:$AB$18)</f>
        <v>20.399999999999999</v>
      </c>
      <c r="AA31" s="16">
        <f>SUMIF($Y$6:$Y$18,"=zp26",$AB$6:$AB$18)</f>
        <v>0</v>
      </c>
      <c r="AB31" s="16">
        <f>SUMIF($Y$6:$Y$18,"=np15",$AB$6:$AB$18)</f>
        <v>0</v>
      </c>
      <c r="AC31" s="16">
        <f>SUMIF($Y$6:$Y$18,"=pnw",$AB$6:$AB$18)</f>
        <v>119.9</v>
      </c>
      <c r="AD31" s="16">
        <f>SUMIF($Y$6:$Y$18,"=ro",$AB$6:$AB$18)</f>
        <v>11.9</v>
      </c>
      <c r="AE31" s="41">
        <f>SUMIF($Y$6:$Y$18,"=can",$AB$6:$AB$18)</f>
        <v>8.8000000000000007</v>
      </c>
    </row>
    <row r="32" spans="1:31" x14ac:dyDescent="0.2">
      <c r="A32" t="s">
        <v>845</v>
      </c>
      <c r="B32" t="s">
        <v>976</v>
      </c>
      <c r="C32" t="s">
        <v>917</v>
      </c>
      <c r="D32">
        <v>560</v>
      </c>
      <c r="E32">
        <v>560</v>
      </c>
      <c r="F32" t="s">
        <v>1582</v>
      </c>
      <c r="G32" s="22">
        <v>37060</v>
      </c>
      <c r="H32" s="23">
        <v>7100</v>
      </c>
      <c r="I32" t="s">
        <v>1113</v>
      </c>
      <c r="J32">
        <f t="shared" si="3"/>
        <v>560</v>
      </c>
      <c r="M32" s="16" t="s">
        <v>520</v>
      </c>
      <c r="N32" s="16" t="s">
        <v>979</v>
      </c>
      <c r="O32" s="16" t="s">
        <v>944</v>
      </c>
      <c r="P32" s="16">
        <v>270</v>
      </c>
      <c r="Q32" s="16">
        <v>270</v>
      </c>
      <c r="R32" s="16" t="s">
        <v>1582</v>
      </c>
      <c r="S32" s="31">
        <v>7100</v>
      </c>
      <c r="T32" s="31">
        <f t="shared" si="1"/>
        <v>270</v>
      </c>
      <c r="U32">
        <f t="shared" si="0"/>
        <v>0</v>
      </c>
      <c r="X32" s="43" t="s">
        <v>906</v>
      </c>
      <c r="Y32" s="16">
        <f>SUMIF($Y$19:$Y$24,"=dsw",$AB$19:$AB$24)</f>
        <v>0</v>
      </c>
      <c r="Z32" s="16">
        <f>SUMIF($Y$19:$Y$24,"=sp15",$AB$19:$AB$24)</f>
        <v>0</v>
      </c>
      <c r="AA32" s="16">
        <f>SUMIF($Y$19:$Y$24,"=zp26",$AB$19:$AB$24)</f>
        <v>0</v>
      </c>
      <c r="AB32" s="16">
        <f>SUMIF($Y$19:$Y$24,"=npo15",$AB$19:$AB$24)</f>
        <v>0</v>
      </c>
      <c r="AC32" s="16">
        <f>SUMIF($Y$19:$Y$24,"=pnw",$AB$19:$AB$24)</f>
        <v>21</v>
      </c>
      <c r="AD32" s="16">
        <f>SUMIF($Y$19:$Y$24,"=ro",$AB$19:$AB$24)</f>
        <v>0</v>
      </c>
      <c r="AE32" s="41">
        <f>SUMIF($Y$19:$Y$24,"=can",$AB$19:$AB$24)</f>
        <v>51.6</v>
      </c>
    </row>
    <row r="33" spans="1:32" x14ac:dyDescent="0.2">
      <c r="A33" t="s">
        <v>911</v>
      </c>
      <c r="B33" t="s">
        <v>976</v>
      </c>
      <c r="C33" t="s">
        <v>977</v>
      </c>
      <c r="D33">
        <v>50</v>
      </c>
      <c r="E33">
        <v>0</v>
      </c>
      <c r="F33" t="s">
        <v>1582</v>
      </c>
      <c r="G33" s="22">
        <v>37104</v>
      </c>
      <c r="H33" s="23">
        <v>7100</v>
      </c>
      <c r="I33" t="s">
        <v>1113</v>
      </c>
      <c r="J33">
        <f t="shared" si="3"/>
        <v>0</v>
      </c>
      <c r="M33" s="16" t="s">
        <v>928</v>
      </c>
      <c r="N33" s="16" t="s">
        <v>1109</v>
      </c>
      <c r="O33" s="16" t="s">
        <v>927</v>
      </c>
      <c r="P33" s="16">
        <v>110</v>
      </c>
      <c r="Q33" s="16">
        <v>30</v>
      </c>
      <c r="R33" s="16" t="s">
        <v>1582</v>
      </c>
      <c r="S33" s="31">
        <v>7100</v>
      </c>
      <c r="T33" s="31">
        <f t="shared" si="1"/>
        <v>30</v>
      </c>
      <c r="U33">
        <f t="shared" si="0"/>
        <v>0</v>
      </c>
      <c r="X33" s="43" t="s">
        <v>924</v>
      </c>
      <c r="Y33" s="16">
        <f>SUMIF($Y$3,"=dsw",$AB$3)</f>
        <v>0</v>
      </c>
      <c r="Z33" s="16">
        <f>SUMIF($Y$3,"=sp15",$AB$3)</f>
        <v>0</v>
      </c>
      <c r="AA33" s="16">
        <f>SUMIF($Y$3,"=zp26",$AB$3)</f>
        <v>25</v>
      </c>
      <c r="AB33" s="16">
        <f>SUMIF($Y$3,"=np15",$AB$3)</f>
        <v>0</v>
      </c>
      <c r="AC33" s="16">
        <f>SUMIF($Y$3,"=pnw",$AB$3)</f>
        <v>0</v>
      </c>
      <c r="AD33" s="16">
        <f>SUMIF($Y$3,"=ro",$AB$3)</f>
        <v>0</v>
      </c>
      <c r="AE33" s="41">
        <f>SUMIF($Y$3,"=can",$AB$3)</f>
        <v>0</v>
      </c>
    </row>
    <row r="34" spans="1:32" x14ac:dyDescent="0.2">
      <c r="A34" t="s">
        <v>1112</v>
      </c>
      <c r="B34" t="s">
        <v>976</v>
      </c>
      <c r="C34" t="s">
        <v>917</v>
      </c>
      <c r="D34">
        <v>590</v>
      </c>
      <c r="E34">
        <v>590</v>
      </c>
      <c r="F34" t="s">
        <v>1582</v>
      </c>
      <c r="G34" s="22">
        <v>37106</v>
      </c>
      <c r="H34" s="23">
        <v>7100</v>
      </c>
      <c r="I34" t="s">
        <v>1113</v>
      </c>
      <c r="J34">
        <f t="shared" si="3"/>
        <v>590</v>
      </c>
      <c r="M34" s="16" t="s">
        <v>928</v>
      </c>
      <c r="N34" s="16" t="s">
        <v>1109</v>
      </c>
      <c r="O34" s="16" t="s">
        <v>927</v>
      </c>
      <c r="P34" s="16">
        <v>240</v>
      </c>
      <c r="Q34" s="16">
        <v>240</v>
      </c>
      <c r="R34" s="16" t="s">
        <v>1582</v>
      </c>
      <c r="S34" s="31">
        <v>7100</v>
      </c>
      <c r="T34" s="31">
        <f t="shared" si="1"/>
        <v>240</v>
      </c>
      <c r="U34">
        <f t="shared" ref="U34:U65" si="4">SUMIF($T34,"=0",$Q34)</f>
        <v>0</v>
      </c>
      <c r="X34" s="43" t="s">
        <v>1600</v>
      </c>
      <c r="Y34" s="16">
        <f>SUMIF($Y$5,"=dsw",$AB$5)</f>
        <v>0</v>
      </c>
      <c r="Z34" s="16">
        <f>SUMIF($Y$5,"=sp15",$AB$5)</f>
        <v>0</v>
      </c>
      <c r="AA34" s="16">
        <f>SUMIF($Y$5,"=zp26",$AB$5)</f>
        <v>0</v>
      </c>
      <c r="AB34" s="16">
        <f>SUMIF($Y$5,"=np15",$AB$5)</f>
        <v>0</v>
      </c>
      <c r="AC34" s="16">
        <f>SUMIF($Y$5,"=pnw",$AB$5)</f>
        <v>32</v>
      </c>
      <c r="AD34" s="16">
        <f>SUMIF($Y$5,"=dsw",$AB$5)</f>
        <v>0</v>
      </c>
      <c r="AE34" s="41">
        <f>SUMIF($Y$5,"=can",$AB$5)</f>
        <v>0</v>
      </c>
    </row>
    <row r="35" spans="1:32" x14ac:dyDescent="0.2">
      <c r="A35" t="s">
        <v>949</v>
      </c>
      <c r="B35" t="s">
        <v>976</v>
      </c>
      <c r="C35" t="s">
        <v>917</v>
      </c>
      <c r="D35">
        <v>23</v>
      </c>
      <c r="E35">
        <v>0</v>
      </c>
      <c r="F35" t="s">
        <v>1582</v>
      </c>
      <c r="G35" s="22">
        <v>37043</v>
      </c>
      <c r="H35" s="23">
        <v>9700</v>
      </c>
      <c r="I35" t="s">
        <v>1113</v>
      </c>
      <c r="J35">
        <f t="shared" si="3"/>
        <v>0</v>
      </c>
      <c r="M35" s="16" t="s">
        <v>850</v>
      </c>
      <c r="N35" s="16" t="s">
        <v>979</v>
      </c>
      <c r="O35" s="16" t="s">
        <v>1075</v>
      </c>
      <c r="P35" s="16">
        <v>86.8</v>
      </c>
      <c r="Q35" s="16">
        <v>86.8</v>
      </c>
      <c r="R35" s="16" t="s">
        <v>1582</v>
      </c>
      <c r="S35" s="31">
        <v>8393</v>
      </c>
      <c r="T35" s="31">
        <f t="shared" si="1"/>
        <v>86.8</v>
      </c>
      <c r="U35">
        <f t="shared" si="4"/>
        <v>0</v>
      </c>
      <c r="X35" s="43" t="s">
        <v>1043</v>
      </c>
      <c r="Y35" s="16">
        <v>0</v>
      </c>
      <c r="Z35" s="16">
        <v>0</v>
      </c>
      <c r="AA35" s="16">
        <v>0</v>
      </c>
      <c r="AB35" s="38">
        <v>0</v>
      </c>
      <c r="AC35" s="38">
        <v>0</v>
      </c>
      <c r="AD35" s="31">
        <v>0</v>
      </c>
      <c r="AE35" s="61">
        <v>0</v>
      </c>
    </row>
    <row r="36" spans="1:32" x14ac:dyDescent="0.2">
      <c r="A36" t="s">
        <v>916</v>
      </c>
      <c r="B36" t="s">
        <v>976</v>
      </c>
      <c r="C36" t="s">
        <v>917</v>
      </c>
      <c r="D36">
        <v>75</v>
      </c>
      <c r="E36">
        <v>75</v>
      </c>
      <c r="F36" t="s">
        <v>1582</v>
      </c>
      <c r="G36" s="22">
        <v>37057</v>
      </c>
      <c r="H36" s="23">
        <v>11000</v>
      </c>
      <c r="I36" t="s">
        <v>1113</v>
      </c>
      <c r="J36">
        <f t="shared" si="3"/>
        <v>75</v>
      </c>
      <c r="M36" s="16" t="s">
        <v>958</v>
      </c>
      <c r="N36" s="16" t="s">
        <v>1122</v>
      </c>
      <c r="O36" s="16" t="s">
        <v>940</v>
      </c>
      <c r="P36" s="16">
        <v>46</v>
      </c>
      <c r="Q36" s="16">
        <v>46</v>
      </c>
      <c r="R36" s="16" t="s">
        <v>1582</v>
      </c>
      <c r="S36" s="31">
        <v>8891</v>
      </c>
      <c r="T36" s="31">
        <f t="shared" si="1"/>
        <v>46</v>
      </c>
      <c r="U36">
        <f t="shared" si="4"/>
        <v>0</v>
      </c>
      <c r="X36" s="43" t="s">
        <v>1044</v>
      </c>
      <c r="Y36" s="16">
        <v>0</v>
      </c>
      <c r="Z36" s="16">
        <v>0</v>
      </c>
      <c r="AA36" s="16">
        <v>0</v>
      </c>
      <c r="AB36" s="38">
        <v>0</v>
      </c>
      <c r="AC36" s="38">
        <v>0</v>
      </c>
      <c r="AD36" s="31">
        <v>0</v>
      </c>
      <c r="AE36" s="61">
        <v>0</v>
      </c>
    </row>
    <row r="37" spans="1:32" x14ac:dyDescent="0.2">
      <c r="A37" t="s">
        <v>793</v>
      </c>
      <c r="B37" t="s">
        <v>976</v>
      </c>
      <c r="C37" t="s">
        <v>917</v>
      </c>
      <c r="D37" s="35">
        <v>120</v>
      </c>
      <c r="E37" s="35">
        <v>120</v>
      </c>
      <c r="F37" s="35" t="s">
        <v>1582</v>
      </c>
      <c r="G37" s="36">
        <v>37033</v>
      </c>
      <c r="H37" s="37">
        <v>11563</v>
      </c>
      <c r="I37" s="35" t="s">
        <v>1113</v>
      </c>
      <c r="J37">
        <f t="shared" si="3"/>
        <v>120</v>
      </c>
      <c r="M37" s="16" t="s">
        <v>970</v>
      </c>
      <c r="N37" s="16" t="s">
        <v>1109</v>
      </c>
      <c r="O37" s="16" t="s">
        <v>927</v>
      </c>
      <c r="P37" s="16">
        <v>47.4</v>
      </c>
      <c r="Q37" s="16">
        <v>47.4</v>
      </c>
      <c r="R37" s="16" t="s">
        <v>1582</v>
      </c>
      <c r="S37" s="31">
        <v>9157</v>
      </c>
      <c r="T37" s="31">
        <f t="shared" si="1"/>
        <v>47.4</v>
      </c>
      <c r="U37">
        <f t="shared" si="4"/>
        <v>0</v>
      </c>
      <c r="X37" s="64" t="s">
        <v>1045</v>
      </c>
      <c r="Y37" s="35">
        <v>0</v>
      </c>
      <c r="Z37" s="35">
        <v>0</v>
      </c>
      <c r="AA37" s="35">
        <v>0</v>
      </c>
      <c r="AB37" s="62">
        <v>0</v>
      </c>
      <c r="AC37" s="62">
        <v>0</v>
      </c>
      <c r="AD37" s="37">
        <v>0</v>
      </c>
      <c r="AE37" s="63">
        <v>0</v>
      </c>
      <c r="AF37">
        <f>SUM(Y30:AE36)</f>
        <v>324.60000000000002</v>
      </c>
    </row>
    <row r="38" spans="1:32" ht="13.5" customHeight="1" x14ac:dyDescent="0.2">
      <c r="D38">
        <f>SUM(D31:D37)</f>
        <v>1973</v>
      </c>
      <c r="E38">
        <f>SUM(E31:E37)</f>
        <v>1900</v>
      </c>
      <c r="G38" s="22"/>
      <c r="J38" s="38">
        <f>SUM(J31:J37)</f>
        <v>1900</v>
      </c>
      <c r="M38" s="16" t="s">
        <v>960</v>
      </c>
      <c r="N38" s="16" t="s">
        <v>841</v>
      </c>
      <c r="O38" s="16" t="s">
        <v>927</v>
      </c>
      <c r="P38" s="16">
        <v>48</v>
      </c>
      <c r="Q38" s="16">
        <v>48</v>
      </c>
      <c r="R38" s="16" t="s">
        <v>1582</v>
      </c>
      <c r="S38" s="31">
        <v>9468</v>
      </c>
      <c r="T38" s="31">
        <f t="shared" si="1"/>
        <v>48</v>
      </c>
      <c r="U38">
        <f t="shared" si="4"/>
        <v>0</v>
      </c>
      <c r="X38" s="16"/>
      <c r="Y38" s="16"/>
      <c r="Z38" s="16"/>
      <c r="AA38" s="16"/>
      <c r="AB38" s="16"/>
      <c r="AC38" s="16"/>
      <c r="AD38" s="31"/>
    </row>
    <row r="39" spans="1:32" ht="13.5" customHeight="1" x14ac:dyDescent="0.2">
      <c r="F39" t="s">
        <v>1504</v>
      </c>
      <c r="G39">
        <f>SUMIF(H31:H37,"&lt;=9000",E31:E37)</f>
        <v>1705</v>
      </c>
      <c r="M39" s="16" t="s">
        <v>967</v>
      </c>
      <c r="N39" s="16" t="s">
        <v>1122</v>
      </c>
      <c r="O39" s="16" t="s">
        <v>940</v>
      </c>
      <c r="P39" s="16">
        <v>400</v>
      </c>
      <c r="Q39" s="16">
        <v>34</v>
      </c>
      <c r="R39" s="16" t="s">
        <v>946</v>
      </c>
      <c r="S39" s="31">
        <v>9540</v>
      </c>
      <c r="T39" s="31">
        <f t="shared" si="1"/>
        <v>0</v>
      </c>
      <c r="U39">
        <f t="shared" si="4"/>
        <v>34</v>
      </c>
      <c r="X39" s="16"/>
      <c r="Y39" s="16"/>
      <c r="Z39" s="16"/>
      <c r="AA39" s="16"/>
      <c r="AB39" s="16"/>
      <c r="AC39" s="16"/>
      <c r="AD39" s="31"/>
    </row>
    <row r="40" spans="1:32" ht="13.5" customHeight="1" x14ac:dyDescent="0.2">
      <c r="F40" s="24" t="s">
        <v>1505</v>
      </c>
      <c r="G40">
        <f>(SUMIF(H31:H37,"&lt;11000",E31:E37))-'online plants'!G39</f>
        <v>0</v>
      </c>
      <c r="M40" s="16" t="s">
        <v>910</v>
      </c>
      <c r="N40" s="16" t="s">
        <v>1122</v>
      </c>
      <c r="O40" s="16" t="s">
        <v>940</v>
      </c>
      <c r="P40" s="16">
        <v>80</v>
      </c>
      <c r="Q40" s="16">
        <v>80</v>
      </c>
      <c r="R40" s="16" t="s">
        <v>1582</v>
      </c>
      <c r="S40" s="31">
        <v>9700</v>
      </c>
      <c r="T40" s="31">
        <f t="shared" si="1"/>
        <v>80</v>
      </c>
      <c r="U40">
        <f t="shared" si="4"/>
        <v>0</v>
      </c>
      <c r="X40" s="16"/>
      <c r="Y40" s="16"/>
      <c r="Z40" s="16"/>
      <c r="AA40" s="16"/>
      <c r="AB40" s="16"/>
      <c r="AC40" s="16"/>
      <c r="AD40" s="31"/>
    </row>
    <row r="41" spans="1:32" ht="13.5" customHeight="1" x14ac:dyDescent="0.2">
      <c r="F41" t="s">
        <v>1506</v>
      </c>
      <c r="G41">
        <f>SUMIF(H31:H37,"&gt;=11000",E31:E37)</f>
        <v>195</v>
      </c>
      <c r="M41" s="16" t="s">
        <v>971</v>
      </c>
      <c r="N41" s="16" t="s">
        <v>1122</v>
      </c>
      <c r="O41" s="16" t="s">
        <v>940</v>
      </c>
      <c r="P41" s="16">
        <v>46</v>
      </c>
      <c r="Q41" s="16">
        <v>46</v>
      </c>
      <c r="R41" s="16" t="s">
        <v>1582</v>
      </c>
      <c r="S41" s="31">
        <v>9700</v>
      </c>
      <c r="T41" s="31">
        <f t="shared" si="1"/>
        <v>46</v>
      </c>
      <c r="U41">
        <f t="shared" si="4"/>
        <v>0</v>
      </c>
      <c r="X41" s="16"/>
      <c r="Y41" s="16"/>
      <c r="Z41" s="16"/>
      <c r="AA41" s="16"/>
      <c r="AB41" s="16"/>
      <c r="AC41" s="16"/>
      <c r="AD41" s="31"/>
    </row>
    <row r="42" spans="1:32" ht="13.5" customHeight="1" x14ac:dyDescent="0.2">
      <c r="G42" s="22"/>
      <c r="M42" s="16" t="s">
        <v>949</v>
      </c>
      <c r="N42" s="16" t="s">
        <v>976</v>
      </c>
      <c r="O42" s="16" t="s">
        <v>917</v>
      </c>
      <c r="P42" s="16">
        <v>23</v>
      </c>
      <c r="Q42" s="16">
        <v>0</v>
      </c>
      <c r="R42" s="16" t="s">
        <v>1582</v>
      </c>
      <c r="S42" s="31">
        <v>9700</v>
      </c>
      <c r="T42" s="31">
        <f t="shared" si="1"/>
        <v>0</v>
      </c>
      <c r="U42">
        <f t="shared" si="4"/>
        <v>0</v>
      </c>
      <c r="X42" s="16"/>
      <c r="Y42" s="16"/>
      <c r="Z42" s="16"/>
      <c r="AA42" s="16"/>
      <c r="AB42" s="16"/>
      <c r="AC42" s="16"/>
      <c r="AD42" s="31"/>
    </row>
    <row r="43" spans="1:32" x14ac:dyDescent="0.2">
      <c r="G43" s="22"/>
      <c r="M43" s="16" t="s">
        <v>938</v>
      </c>
      <c r="N43" s="16" t="s">
        <v>841</v>
      </c>
      <c r="O43" s="16" t="s">
        <v>927</v>
      </c>
      <c r="P43" s="16">
        <v>22</v>
      </c>
      <c r="Q43" s="16">
        <v>22</v>
      </c>
      <c r="R43" s="16" t="s">
        <v>1582</v>
      </c>
      <c r="S43" s="31">
        <v>9700</v>
      </c>
      <c r="T43" s="31">
        <f t="shared" si="1"/>
        <v>22</v>
      </c>
      <c r="U43">
        <f t="shared" si="4"/>
        <v>0</v>
      </c>
      <c r="X43" s="16"/>
      <c r="Y43" s="16"/>
      <c r="Z43" s="16"/>
      <c r="AA43" s="16"/>
      <c r="AB43" s="16"/>
      <c r="AC43" s="16"/>
      <c r="AD43" s="31"/>
    </row>
    <row r="44" spans="1:32" x14ac:dyDescent="0.2">
      <c r="A44" s="11" t="s">
        <v>1522</v>
      </c>
      <c r="G44" s="22"/>
      <c r="M44" s="16" t="s">
        <v>956</v>
      </c>
      <c r="N44" s="16" t="s">
        <v>841</v>
      </c>
      <c r="O44" s="16" t="s">
        <v>927</v>
      </c>
      <c r="P44" s="16">
        <v>44</v>
      </c>
      <c r="Q44" s="16">
        <v>44</v>
      </c>
      <c r="R44" s="16" t="s">
        <v>1582</v>
      </c>
      <c r="S44" s="31">
        <v>9700</v>
      </c>
      <c r="T44" s="31">
        <f t="shared" si="1"/>
        <v>44</v>
      </c>
      <c r="U44">
        <f t="shared" si="4"/>
        <v>0</v>
      </c>
      <c r="X44" s="16"/>
      <c r="Y44" s="16"/>
      <c r="Z44" s="16"/>
      <c r="AA44" s="16"/>
      <c r="AB44" s="16"/>
      <c r="AC44" s="16"/>
      <c r="AD44" s="31"/>
    </row>
    <row r="45" spans="1:32" x14ac:dyDescent="0.2">
      <c r="A45" s="21" t="s">
        <v>894</v>
      </c>
      <c r="B45" s="21" t="s">
        <v>886</v>
      </c>
      <c r="C45" s="21" t="s">
        <v>1532</v>
      </c>
      <c r="D45" s="21" t="s">
        <v>904</v>
      </c>
      <c r="E45" s="21" t="s">
        <v>905</v>
      </c>
      <c r="F45" s="21" t="s">
        <v>895</v>
      </c>
      <c r="G45" s="21" t="s">
        <v>896</v>
      </c>
      <c r="H45" s="21" t="s">
        <v>888</v>
      </c>
      <c r="M45" s="16" t="s">
        <v>922</v>
      </c>
      <c r="N45" s="16" t="s">
        <v>841</v>
      </c>
      <c r="O45" s="16" t="s">
        <v>927</v>
      </c>
      <c r="P45" s="16">
        <v>21.3</v>
      </c>
      <c r="Q45" s="16">
        <v>21.3</v>
      </c>
      <c r="R45" s="16" t="s">
        <v>1582</v>
      </c>
      <c r="S45" s="31">
        <v>9700</v>
      </c>
      <c r="T45" s="31">
        <f t="shared" si="1"/>
        <v>21.3</v>
      </c>
      <c r="U45">
        <f t="shared" si="4"/>
        <v>0</v>
      </c>
      <c r="X45" s="16"/>
      <c r="Y45" s="16"/>
      <c r="Z45" s="16"/>
      <c r="AA45" s="16"/>
      <c r="AB45" s="16"/>
      <c r="AC45" s="16"/>
      <c r="AD45" s="31"/>
    </row>
    <row r="46" spans="1:32" x14ac:dyDescent="0.2">
      <c r="A46" t="s">
        <v>963</v>
      </c>
      <c r="B46" t="s">
        <v>964</v>
      </c>
      <c r="C46" t="s">
        <v>964</v>
      </c>
      <c r="D46" s="35">
        <v>541</v>
      </c>
      <c r="E46" s="35">
        <v>541</v>
      </c>
      <c r="F46" s="35" t="s">
        <v>1582</v>
      </c>
      <c r="G46" s="36">
        <v>37073</v>
      </c>
      <c r="H46" s="37">
        <v>7100</v>
      </c>
      <c r="I46" s="35" t="s">
        <v>1524</v>
      </c>
      <c r="J46">
        <f>SUMIF(F46,"=ng",E46)</f>
        <v>541</v>
      </c>
      <c r="M46" s="16" t="s">
        <v>923</v>
      </c>
      <c r="N46" s="16" t="s">
        <v>841</v>
      </c>
      <c r="O46" s="16" t="s">
        <v>927</v>
      </c>
      <c r="P46" s="16">
        <v>49.9</v>
      </c>
      <c r="Q46" s="16">
        <v>49.9</v>
      </c>
      <c r="R46" s="16" t="s">
        <v>1582</v>
      </c>
      <c r="S46" s="31">
        <v>9700</v>
      </c>
      <c r="T46" s="31">
        <f t="shared" si="1"/>
        <v>49.9</v>
      </c>
      <c r="U46">
        <f t="shared" si="4"/>
        <v>0</v>
      </c>
      <c r="X46" s="16"/>
      <c r="Y46" s="16"/>
      <c r="Z46" s="16"/>
      <c r="AA46" s="16"/>
      <c r="AB46" s="16"/>
      <c r="AC46" s="16"/>
      <c r="AD46" s="31"/>
    </row>
    <row r="47" spans="1:32" x14ac:dyDescent="0.2">
      <c r="D47">
        <f>SUM(D46)</f>
        <v>541</v>
      </c>
      <c r="E47">
        <f>SUM(E46)</f>
        <v>541</v>
      </c>
      <c r="G47" s="22"/>
      <c r="J47">
        <f>J46</f>
        <v>541</v>
      </c>
      <c r="M47" s="16" t="s">
        <v>950</v>
      </c>
      <c r="N47" s="16" t="s">
        <v>841</v>
      </c>
      <c r="O47" s="16" t="s">
        <v>927</v>
      </c>
      <c r="P47" s="16">
        <v>49</v>
      </c>
      <c r="Q47" s="16">
        <v>49</v>
      </c>
      <c r="R47" s="16" t="s">
        <v>1582</v>
      </c>
      <c r="S47" s="31">
        <v>9700</v>
      </c>
      <c r="T47" s="31">
        <f t="shared" si="1"/>
        <v>49</v>
      </c>
      <c r="U47">
        <f t="shared" si="4"/>
        <v>0</v>
      </c>
      <c r="X47" s="16"/>
      <c r="Y47" s="16"/>
      <c r="Z47" s="16"/>
      <c r="AA47" s="16"/>
      <c r="AB47" s="16"/>
      <c r="AC47" s="16"/>
      <c r="AD47" s="31"/>
    </row>
    <row r="48" spans="1:32" x14ac:dyDescent="0.2">
      <c r="F48" t="s">
        <v>1504</v>
      </c>
      <c r="G48">
        <f>SUMIF(H46,"&lt;=9000",E46)</f>
        <v>541</v>
      </c>
      <c r="M48" s="16" t="s">
        <v>936</v>
      </c>
      <c r="N48" s="16" t="s">
        <v>841</v>
      </c>
      <c r="O48" s="16" t="s">
        <v>927</v>
      </c>
      <c r="P48" s="16">
        <v>49</v>
      </c>
      <c r="Q48" s="16">
        <v>49</v>
      </c>
      <c r="R48" s="16" t="s">
        <v>1582</v>
      </c>
      <c r="S48" s="31">
        <v>9700</v>
      </c>
      <c r="T48" s="31">
        <f t="shared" si="1"/>
        <v>49</v>
      </c>
      <c r="U48">
        <f t="shared" si="4"/>
        <v>0</v>
      </c>
      <c r="X48" s="16"/>
      <c r="Y48" s="16"/>
      <c r="Z48" s="16"/>
      <c r="AA48" s="16"/>
      <c r="AB48" s="16"/>
      <c r="AC48" s="16"/>
      <c r="AD48" s="31"/>
    </row>
    <row r="49" spans="1:30" x14ac:dyDescent="0.2">
      <c r="F49" s="24" t="s">
        <v>1505</v>
      </c>
      <c r="G49">
        <f>(SUMIF(H46,"&lt;11000",E46))-'online plants'!G48</f>
        <v>0</v>
      </c>
      <c r="M49" s="16" t="s">
        <v>974</v>
      </c>
      <c r="N49" s="16" t="s">
        <v>979</v>
      </c>
      <c r="O49" s="16" t="s">
        <v>948</v>
      </c>
      <c r="P49" s="16">
        <v>40</v>
      </c>
      <c r="Q49" s="16">
        <v>40</v>
      </c>
      <c r="R49" s="16" t="s">
        <v>1582</v>
      </c>
      <c r="S49" s="31">
        <v>9700</v>
      </c>
      <c r="T49" s="31">
        <f t="shared" si="1"/>
        <v>40</v>
      </c>
      <c r="U49">
        <f t="shared" si="4"/>
        <v>0</v>
      </c>
      <c r="X49" s="16"/>
      <c r="Y49" s="16"/>
      <c r="Z49" s="16"/>
      <c r="AA49" s="16"/>
      <c r="AB49" s="16"/>
      <c r="AC49" s="16"/>
      <c r="AD49" s="31"/>
    </row>
    <row r="50" spans="1:30" x14ac:dyDescent="0.2">
      <c r="F50" t="s">
        <v>1506</v>
      </c>
      <c r="G50">
        <f>SUMIF(H46,"&gt;=11000",E46)</f>
        <v>0</v>
      </c>
      <c r="M50" s="16" t="s">
        <v>947</v>
      </c>
      <c r="N50" s="16" t="s">
        <v>979</v>
      </c>
      <c r="O50" s="16" t="s">
        <v>1075</v>
      </c>
      <c r="P50" s="16">
        <v>10</v>
      </c>
      <c r="Q50" s="16">
        <v>10</v>
      </c>
      <c r="R50" s="16" t="s">
        <v>1582</v>
      </c>
      <c r="S50" s="31">
        <v>9700</v>
      </c>
      <c r="T50" s="31">
        <f t="shared" si="1"/>
        <v>10</v>
      </c>
      <c r="U50">
        <f t="shared" si="4"/>
        <v>0</v>
      </c>
      <c r="X50" s="16"/>
      <c r="Y50" s="16"/>
      <c r="Z50" s="16"/>
      <c r="AA50" s="16"/>
      <c r="AB50" s="16"/>
      <c r="AC50" s="16"/>
      <c r="AD50" s="31"/>
    </row>
    <row r="51" spans="1:30" x14ac:dyDescent="0.2">
      <c r="G51" s="22"/>
      <c r="M51" s="16" t="s">
        <v>75</v>
      </c>
      <c r="N51" s="16" t="s">
        <v>979</v>
      </c>
      <c r="O51" s="16" t="s">
        <v>1075</v>
      </c>
      <c r="P51" s="16">
        <v>100</v>
      </c>
      <c r="Q51" s="16">
        <v>100</v>
      </c>
      <c r="R51" s="16" t="s">
        <v>1582</v>
      </c>
      <c r="S51" s="31">
        <v>9700</v>
      </c>
      <c r="T51" s="31">
        <f t="shared" si="1"/>
        <v>100</v>
      </c>
      <c r="U51">
        <f t="shared" si="4"/>
        <v>0</v>
      </c>
      <c r="X51" s="16"/>
      <c r="Y51" s="16"/>
      <c r="Z51" s="16"/>
      <c r="AA51" s="16"/>
      <c r="AB51" s="16"/>
      <c r="AC51" s="16"/>
      <c r="AD51" s="31"/>
    </row>
    <row r="52" spans="1:30" x14ac:dyDescent="0.2">
      <c r="A52" s="11" t="s">
        <v>1547</v>
      </c>
      <c r="G52" s="22"/>
      <c r="M52" s="16" t="s">
        <v>900</v>
      </c>
      <c r="N52" s="16" t="s">
        <v>979</v>
      </c>
      <c r="O52" s="16" t="s">
        <v>1010</v>
      </c>
      <c r="P52" s="16">
        <v>25</v>
      </c>
      <c r="Q52" s="16">
        <v>25</v>
      </c>
      <c r="R52" s="16" t="s">
        <v>1582</v>
      </c>
      <c r="S52" s="31">
        <v>9700</v>
      </c>
      <c r="T52" s="31">
        <f t="shared" si="1"/>
        <v>25</v>
      </c>
      <c r="U52">
        <f t="shared" si="4"/>
        <v>0</v>
      </c>
      <c r="X52" s="16"/>
      <c r="Y52" s="16"/>
      <c r="Z52" s="16"/>
      <c r="AA52" s="16"/>
      <c r="AB52" s="16"/>
      <c r="AC52" s="16"/>
      <c r="AD52" s="31"/>
    </row>
    <row r="53" spans="1:30" x14ac:dyDescent="0.2">
      <c r="A53" s="21" t="s">
        <v>894</v>
      </c>
      <c r="B53" s="21" t="s">
        <v>886</v>
      </c>
      <c r="C53" s="21" t="s">
        <v>1532</v>
      </c>
      <c r="D53" s="21" t="s">
        <v>904</v>
      </c>
      <c r="E53" s="21" t="s">
        <v>905</v>
      </c>
      <c r="F53" s="21" t="s">
        <v>895</v>
      </c>
      <c r="G53" s="21" t="s">
        <v>896</v>
      </c>
      <c r="H53" s="21" t="s">
        <v>888</v>
      </c>
      <c r="M53" s="16" t="s">
        <v>943</v>
      </c>
      <c r="N53" s="16" t="s">
        <v>979</v>
      </c>
      <c r="O53" s="16" t="s">
        <v>944</v>
      </c>
      <c r="P53" s="16">
        <v>90</v>
      </c>
      <c r="Q53" s="16">
        <v>90</v>
      </c>
      <c r="R53" s="16" t="s">
        <v>1582</v>
      </c>
      <c r="S53" s="31">
        <v>9700</v>
      </c>
      <c r="T53" s="31">
        <f t="shared" si="1"/>
        <v>90</v>
      </c>
      <c r="U53">
        <f t="shared" si="4"/>
        <v>0</v>
      </c>
      <c r="X53" s="16"/>
      <c r="Y53" s="16"/>
      <c r="Z53" s="16"/>
      <c r="AA53" s="16"/>
      <c r="AB53" s="16"/>
      <c r="AC53" s="16"/>
      <c r="AD53" s="31"/>
    </row>
    <row r="54" spans="1:30" x14ac:dyDescent="0.2">
      <c r="A54" t="s">
        <v>839</v>
      </c>
      <c r="B54" t="s">
        <v>841</v>
      </c>
      <c r="C54" t="s">
        <v>927</v>
      </c>
      <c r="D54">
        <v>547</v>
      </c>
      <c r="E54">
        <v>547</v>
      </c>
      <c r="F54" t="s">
        <v>1582</v>
      </c>
      <c r="G54" s="22">
        <v>37074</v>
      </c>
      <c r="H54" s="23">
        <v>7100</v>
      </c>
      <c r="I54" t="s">
        <v>1113</v>
      </c>
      <c r="J54">
        <f t="shared" ref="J54:J64" si="5">SUMIF(F54,"=ng",E54)</f>
        <v>547</v>
      </c>
      <c r="M54" s="16" t="s">
        <v>954</v>
      </c>
      <c r="N54" s="16" t="s">
        <v>979</v>
      </c>
      <c r="O54" s="16" t="s">
        <v>953</v>
      </c>
      <c r="P54" s="16">
        <v>154</v>
      </c>
      <c r="Q54" s="16">
        <v>154</v>
      </c>
      <c r="R54" s="16" t="s">
        <v>1582</v>
      </c>
      <c r="S54" s="31">
        <v>9700</v>
      </c>
      <c r="T54" s="31">
        <f t="shared" si="1"/>
        <v>154</v>
      </c>
      <c r="U54">
        <f t="shared" si="4"/>
        <v>0</v>
      </c>
      <c r="X54" s="16"/>
      <c r="Y54" s="16"/>
      <c r="Z54" s="16"/>
      <c r="AA54" s="16"/>
      <c r="AB54" s="16"/>
      <c r="AC54" s="16"/>
      <c r="AD54" s="31"/>
    </row>
    <row r="55" spans="1:30" x14ac:dyDescent="0.2">
      <c r="A55" t="s">
        <v>840</v>
      </c>
      <c r="B55" t="s">
        <v>841</v>
      </c>
      <c r="C55" t="s">
        <v>927</v>
      </c>
      <c r="D55">
        <v>495</v>
      </c>
      <c r="E55">
        <v>495</v>
      </c>
      <c r="F55" t="s">
        <v>1582</v>
      </c>
      <c r="G55" s="22">
        <v>37081</v>
      </c>
      <c r="H55" s="23">
        <v>7100</v>
      </c>
      <c r="I55" t="s">
        <v>1113</v>
      </c>
      <c r="J55">
        <f t="shared" si="5"/>
        <v>495</v>
      </c>
      <c r="M55" s="16" t="s">
        <v>947</v>
      </c>
      <c r="N55" s="16" t="s">
        <v>979</v>
      </c>
      <c r="O55" s="16" t="s">
        <v>1075</v>
      </c>
      <c r="P55" s="16">
        <v>10</v>
      </c>
      <c r="Q55" s="16">
        <v>10</v>
      </c>
      <c r="R55" s="16" t="s">
        <v>1582</v>
      </c>
      <c r="S55" s="31">
        <v>9700</v>
      </c>
      <c r="T55" s="31">
        <f t="shared" si="1"/>
        <v>10</v>
      </c>
      <c r="U55">
        <f t="shared" si="4"/>
        <v>0</v>
      </c>
      <c r="X55" s="16"/>
      <c r="Y55" s="16"/>
      <c r="Z55" s="16"/>
      <c r="AA55" s="16"/>
      <c r="AB55" s="16"/>
      <c r="AC55" s="16"/>
      <c r="AD55" s="31"/>
    </row>
    <row r="56" spans="1:30" x14ac:dyDescent="0.2">
      <c r="A56" t="s">
        <v>960</v>
      </c>
      <c r="B56" t="s">
        <v>841</v>
      </c>
      <c r="C56" t="s">
        <v>927</v>
      </c>
      <c r="D56">
        <v>48</v>
      </c>
      <c r="E56">
        <v>48</v>
      </c>
      <c r="F56" t="s">
        <v>1582</v>
      </c>
      <c r="G56" s="22">
        <v>37135</v>
      </c>
      <c r="H56" s="23">
        <v>9468</v>
      </c>
      <c r="I56" t="s">
        <v>1113</v>
      </c>
      <c r="J56">
        <f t="shared" si="5"/>
        <v>48</v>
      </c>
      <c r="M56" s="16" t="s">
        <v>913</v>
      </c>
      <c r="N56" s="16" t="s">
        <v>979</v>
      </c>
      <c r="O56" s="16" t="s">
        <v>1010</v>
      </c>
      <c r="P56" s="16">
        <v>11</v>
      </c>
      <c r="Q56" s="16">
        <v>11</v>
      </c>
      <c r="R56" s="16" t="s">
        <v>1582</v>
      </c>
      <c r="S56" s="31">
        <v>9700</v>
      </c>
      <c r="T56" s="31">
        <f t="shared" si="1"/>
        <v>11</v>
      </c>
      <c r="U56">
        <f t="shared" si="4"/>
        <v>0</v>
      </c>
      <c r="X56" s="16"/>
      <c r="Y56" s="16"/>
      <c r="Z56" s="16"/>
      <c r="AA56" s="16"/>
      <c r="AB56" s="16"/>
      <c r="AC56" s="16"/>
      <c r="AD56" s="31"/>
    </row>
    <row r="57" spans="1:30" x14ac:dyDescent="0.2">
      <c r="A57" t="s">
        <v>938</v>
      </c>
      <c r="B57" t="s">
        <v>841</v>
      </c>
      <c r="C57" t="s">
        <v>927</v>
      </c>
      <c r="D57">
        <v>22</v>
      </c>
      <c r="E57">
        <v>22</v>
      </c>
      <c r="F57" t="s">
        <v>1582</v>
      </c>
      <c r="G57" s="22">
        <v>36963</v>
      </c>
      <c r="H57" s="23">
        <v>9700</v>
      </c>
      <c r="I57" t="s">
        <v>1113</v>
      </c>
      <c r="J57">
        <f t="shared" si="5"/>
        <v>22</v>
      </c>
      <c r="M57" s="16" t="s">
        <v>919</v>
      </c>
      <c r="N57" s="16" t="s">
        <v>979</v>
      </c>
      <c r="O57" s="16" t="s">
        <v>953</v>
      </c>
      <c r="P57" s="16">
        <v>27</v>
      </c>
      <c r="Q57" s="16">
        <v>27</v>
      </c>
      <c r="R57" s="16" t="s">
        <v>1582</v>
      </c>
      <c r="S57" s="31">
        <v>9700</v>
      </c>
      <c r="T57" s="31">
        <f t="shared" si="1"/>
        <v>27</v>
      </c>
      <c r="U57">
        <f t="shared" si="4"/>
        <v>0</v>
      </c>
      <c r="X57" s="16"/>
      <c r="Y57" s="16"/>
      <c r="Z57" s="16"/>
      <c r="AA57" s="16"/>
      <c r="AB57" s="16"/>
      <c r="AC57" s="16"/>
      <c r="AD57" s="31"/>
    </row>
    <row r="58" spans="1:30" x14ac:dyDescent="0.2">
      <c r="A58" t="s">
        <v>956</v>
      </c>
      <c r="B58" t="s">
        <v>841</v>
      </c>
      <c r="C58" t="s">
        <v>927</v>
      </c>
      <c r="D58">
        <v>44</v>
      </c>
      <c r="E58">
        <v>44</v>
      </c>
      <c r="F58" t="s">
        <v>1582</v>
      </c>
      <c r="G58" s="22">
        <v>37021</v>
      </c>
      <c r="H58" s="23">
        <v>9700</v>
      </c>
      <c r="I58" t="s">
        <v>1113</v>
      </c>
      <c r="J58">
        <f t="shared" si="5"/>
        <v>44</v>
      </c>
      <c r="M58" s="16" t="s">
        <v>972</v>
      </c>
      <c r="N58" s="16" t="s">
        <v>982</v>
      </c>
      <c r="O58" s="16" t="s">
        <v>935</v>
      </c>
      <c r="P58" s="16">
        <v>37</v>
      </c>
      <c r="Q58" s="16">
        <v>37</v>
      </c>
      <c r="R58" s="16" t="s">
        <v>1582</v>
      </c>
      <c r="S58" s="31">
        <v>9700</v>
      </c>
      <c r="T58" s="31">
        <f t="shared" si="1"/>
        <v>37</v>
      </c>
      <c r="U58">
        <f t="shared" si="4"/>
        <v>0</v>
      </c>
      <c r="X58" s="16"/>
      <c r="Y58" s="16"/>
      <c r="Z58" s="16"/>
      <c r="AA58" s="16"/>
      <c r="AB58" s="16"/>
      <c r="AC58" s="16"/>
      <c r="AD58" s="31"/>
    </row>
    <row r="59" spans="1:30" x14ac:dyDescent="0.2">
      <c r="A59" t="s">
        <v>922</v>
      </c>
      <c r="B59" t="s">
        <v>841</v>
      </c>
      <c r="C59" t="s">
        <v>927</v>
      </c>
      <c r="D59">
        <v>21.3</v>
      </c>
      <c r="E59">
        <v>21.3</v>
      </c>
      <c r="F59" t="s">
        <v>1582</v>
      </c>
      <c r="G59" s="22">
        <v>37119</v>
      </c>
      <c r="H59" s="23">
        <v>9700</v>
      </c>
      <c r="I59" t="s">
        <v>1113</v>
      </c>
      <c r="J59">
        <f t="shared" si="5"/>
        <v>21.3</v>
      </c>
      <c r="M59" s="16" t="s">
        <v>493</v>
      </c>
      <c r="N59" s="16" t="s">
        <v>982</v>
      </c>
      <c r="O59" s="16" t="s">
        <v>935</v>
      </c>
      <c r="P59" s="16">
        <v>120</v>
      </c>
      <c r="Q59" s="16">
        <v>120</v>
      </c>
      <c r="R59" s="16" t="s">
        <v>1582</v>
      </c>
      <c r="S59" s="31">
        <v>9700</v>
      </c>
      <c r="T59" s="31">
        <f t="shared" si="1"/>
        <v>120</v>
      </c>
      <c r="U59">
        <f t="shared" si="4"/>
        <v>0</v>
      </c>
      <c r="X59" s="16"/>
      <c r="Y59" s="16"/>
      <c r="Z59" s="16"/>
      <c r="AA59" s="16"/>
      <c r="AB59" s="16"/>
      <c r="AC59" s="16"/>
      <c r="AD59" s="31"/>
    </row>
    <row r="60" spans="1:30" x14ac:dyDescent="0.2">
      <c r="A60" t="s">
        <v>923</v>
      </c>
      <c r="B60" t="s">
        <v>841</v>
      </c>
      <c r="C60" t="s">
        <v>927</v>
      </c>
      <c r="D60">
        <v>49.9</v>
      </c>
      <c r="E60">
        <v>49.9</v>
      </c>
      <c r="F60" t="s">
        <v>1582</v>
      </c>
      <c r="G60" s="22">
        <v>37240</v>
      </c>
      <c r="H60" s="23">
        <v>9700</v>
      </c>
      <c r="I60" t="s">
        <v>1113</v>
      </c>
      <c r="J60">
        <f t="shared" si="5"/>
        <v>49.9</v>
      </c>
      <c r="M60" s="16" t="s">
        <v>493</v>
      </c>
      <c r="N60" s="16" t="s">
        <v>982</v>
      </c>
      <c r="O60" s="16" t="s">
        <v>935</v>
      </c>
      <c r="P60" s="16">
        <v>120</v>
      </c>
      <c r="Q60" s="16">
        <v>120</v>
      </c>
      <c r="R60" s="16" t="s">
        <v>1582</v>
      </c>
      <c r="S60" s="31">
        <v>9700</v>
      </c>
      <c r="T60" s="31">
        <f t="shared" si="1"/>
        <v>120</v>
      </c>
      <c r="U60">
        <f t="shared" si="4"/>
        <v>0</v>
      </c>
      <c r="X60" s="16"/>
      <c r="Y60" s="16"/>
      <c r="Z60" s="16"/>
      <c r="AA60" s="16"/>
      <c r="AB60" s="16"/>
      <c r="AC60" s="16"/>
      <c r="AD60" s="31"/>
    </row>
    <row r="61" spans="1:30" x14ac:dyDescent="0.2">
      <c r="A61" t="s">
        <v>950</v>
      </c>
      <c r="B61" t="s">
        <v>841</v>
      </c>
      <c r="C61" t="s">
        <v>927</v>
      </c>
      <c r="D61">
        <v>49</v>
      </c>
      <c r="E61">
        <v>49</v>
      </c>
      <c r="F61" t="s">
        <v>1582</v>
      </c>
      <c r="G61" s="22">
        <v>37240</v>
      </c>
      <c r="H61" s="23">
        <v>9700</v>
      </c>
      <c r="I61" t="s">
        <v>1113</v>
      </c>
      <c r="J61">
        <f t="shared" si="5"/>
        <v>49</v>
      </c>
      <c r="M61" s="16" t="s">
        <v>952</v>
      </c>
      <c r="N61" s="16" t="s">
        <v>1109</v>
      </c>
      <c r="O61" s="16" t="s">
        <v>927</v>
      </c>
      <c r="P61" s="16">
        <v>44</v>
      </c>
      <c r="Q61" s="16">
        <v>44</v>
      </c>
      <c r="R61" s="16" t="s">
        <v>1582</v>
      </c>
      <c r="S61" s="31">
        <v>9700</v>
      </c>
      <c r="T61" s="31">
        <f t="shared" si="1"/>
        <v>44</v>
      </c>
      <c r="U61">
        <f t="shared" si="4"/>
        <v>0</v>
      </c>
      <c r="X61" s="16"/>
      <c r="Y61" s="16"/>
      <c r="Z61" s="16"/>
      <c r="AA61" s="16"/>
      <c r="AB61" s="16"/>
      <c r="AC61" s="16"/>
      <c r="AD61" s="31"/>
    </row>
    <row r="62" spans="1:30" x14ac:dyDescent="0.2">
      <c r="A62" t="s">
        <v>936</v>
      </c>
      <c r="B62" t="s">
        <v>841</v>
      </c>
      <c r="C62" t="s">
        <v>927</v>
      </c>
      <c r="D62">
        <v>49</v>
      </c>
      <c r="E62">
        <v>49</v>
      </c>
      <c r="F62" t="s">
        <v>1582</v>
      </c>
      <c r="G62" s="22">
        <v>37256</v>
      </c>
      <c r="H62" s="23">
        <v>9700</v>
      </c>
      <c r="I62" t="s">
        <v>1113</v>
      </c>
      <c r="J62">
        <f t="shared" si="5"/>
        <v>49</v>
      </c>
      <c r="M62" s="16" t="s">
        <v>933</v>
      </c>
      <c r="N62" s="16" t="s">
        <v>1109</v>
      </c>
      <c r="O62" s="16" t="s">
        <v>927</v>
      </c>
      <c r="P62" s="16">
        <v>90</v>
      </c>
      <c r="Q62" s="16">
        <v>90</v>
      </c>
      <c r="R62" s="16" t="s">
        <v>1582</v>
      </c>
      <c r="S62" s="31">
        <v>9700</v>
      </c>
      <c r="T62" s="31">
        <f t="shared" si="1"/>
        <v>90</v>
      </c>
      <c r="U62">
        <f t="shared" si="4"/>
        <v>0</v>
      </c>
      <c r="X62" s="16"/>
      <c r="Y62" s="16"/>
      <c r="Z62" s="16"/>
      <c r="AA62" s="16"/>
      <c r="AB62" s="16"/>
      <c r="AC62" s="16"/>
      <c r="AD62" s="31"/>
    </row>
    <row r="63" spans="1:30" x14ac:dyDescent="0.2">
      <c r="A63" t="s">
        <v>903</v>
      </c>
      <c r="B63" t="s">
        <v>841</v>
      </c>
      <c r="C63" t="s">
        <v>927</v>
      </c>
      <c r="D63">
        <v>90</v>
      </c>
      <c r="E63">
        <v>90</v>
      </c>
      <c r="F63" t="s">
        <v>1582</v>
      </c>
      <c r="G63" s="22">
        <v>37239</v>
      </c>
      <c r="H63" s="23">
        <v>11000</v>
      </c>
      <c r="I63" t="s">
        <v>1524</v>
      </c>
      <c r="J63">
        <f t="shared" si="5"/>
        <v>90</v>
      </c>
      <c r="M63" s="16" t="s">
        <v>929</v>
      </c>
      <c r="N63" s="16" t="s">
        <v>1109</v>
      </c>
      <c r="O63" s="16" t="s">
        <v>927</v>
      </c>
      <c r="P63" s="16">
        <v>90</v>
      </c>
      <c r="Q63" s="16">
        <v>90</v>
      </c>
      <c r="R63" s="16" t="s">
        <v>1582</v>
      </c>
      <c r="S63" s="31">
        <v>9700</v>
      </c>
      <c r="T63" s="31">
        <f t="shared" si="1"/>
        <v>90</v>
      </c>
      <c r="U63">
        <f t="shared" si="4"/>
        <v>0</v>
      </c>
      <c r="X63" s="16"/>
      <c r="Y63" s="16"/>
      <c r="Z63" s="16"/>
      <c r="AA63" s="16"/>
      <c r="AB63" s="16"/>
      <c r="AC63" s="16"/>
      <c r="AD63" s="31"/>
    </row>
    <row r="64" spans="1:30" x14ac:dyDescent="0.2">
      <c r="A64" t="s">
        <v>903</v>
      </c>
      <c r="B64" t="s">
        <v>841</v>
      </c>
      <c r="C64" t="s">
        <v>927</v>
      </c>
      <c r="D64" s="35">
        <v>45</v>
      </c>
      <c r="E64" s="35">
        <v>45</v>
      </c>
      <c r="F64" s="35" t="s">
        <v>1582</v>
      </c>
      <c r="G64" s="36">
        <v>37288</v>
      </c>
      <c r="H64" s="37">
        <v>11000</v>
      </c>
      <c r="I64" s="35" t="s">
        <v>1524</v>
      </c>
      <c r="J64">
        <f t="shared" si="5"/>
        <v>45</v>
      </c>
      <c r="M64" s="16" t="s">
        <v>898</v>
      </c>
      <c r="N64" s="16" t="s">
        <v>1109</v>
      </c>
      <c r="O64" s="16" t="s">
        <v>927</v>
      </c>
      <c r="P64" s="16">
        <v>40</v>
      </c>
      <c r="Q64" s="16">
        <v>40</v>
      </c>
      <c r="R64" s="16" t="s">
        <v>1582</v>
      </c>
      <c r="S64" s="31">
        <v>9700</v>
      </c>
      <c r="T64" s="31">
        <f t="shared" si="1"/>
        <v>40</v>
      </c>
      <c r="U64">
        <f t="shared" si="4"/>
        <v>0</v>
      </c>
      <c r="X64" s="16"/>
      <c r="Y64" s="16"/>
      <c r="Z64" s="16"/>
      <c r="AA64" s="16"/>
      <c r="AB64" s="16"/>
      <c r="AC64" s="16"/>
      <c r="AD64" s="31"/>
    </row>
    <row r="65" spans="1:30" x14ac:dyDescent="0.2">
      <c r="D65">
        <f>SUM(D54:D64)</f>
        <v>1460.2</v>
      </c>
      <c r="E65">
        <f>SUM(E54:E64)</f>
        <v>1460.2</v>
      </c>
      <c r="G65" s="22"/>
      <c r="J65" s="38">
        <f>SUM(J54:J64)</f>
        <v>1460.2</v>
      </c>
      <c r="M65" s="16" t="s">
        <v>959</v>
      </c>
      <c r="N65" s="16" t="s">
        <v>1109</v>
      </c>
      <c r="O65" s="16" t="s">
        <v>927</v>
      </c>
      <c r="P65" s="16">
        <v>49.5</v>
      </c>
      <c r="Q65" s="16">
        <v>49.5</v>
      </c>
      <c r="R65" s="16" t="s">
        <v>1582</v>
      </c>
      <c r="S65" s="31">
        <v>9700</v>
      </c>
      <c r="T65" s="31">
        <f t="shared" si="1"/>
        <v>49.5</v>
      </c>
      <c r="U65">
        <f t="shared" si="4"/>
        <v>0</v>
      </c>
      <c r="X65" s="16"/>
      <c r="Y65" s="16"/>
      <c r="Z65" s="16"/>
      <c r="AA65" s="16"/>
      <c r="AB65" s="16"/>
      <c r="AC65" s="16"/>
      <c r="AD65" s="31"/>
    </row>
    <row r="66" spans="1:30" x14ac:dyDescent="0.2">
      <c r="F66" t="s">
        <v>1504</v>
      </c>
      <c r="G66">
        <f>SUMIF(H54:H64,"&lt;=9000",E54:E64)</f>
        <v>1042</v>
      </c>
      <c r="M66" s="16" t="s">
        <v>929</v>
      </c>
      <c r="N66" s="16" t="s">
        <v>1109</v>
      </c>
      <c r="O66" s="16" t="s">
        <v>927</v>
      </c>
      <c r="P66" s="16">
        <v>45</v>
      </c>
      <c r="Q66" s="16">
        <v>45</v>
      </c>
      <c r="R66" s="16" t="s">
        <v>1582</v>
      </c>
      <c r="S66" s="31">
        <v>9700</v>
      </c>
      <c r="T66" s="31">
        <f t="shared" si="1"/>
        <v>45</v>
      </c>
      <c r="U66">
        <f t="shared" ref="U66:U89" si="6">SUMIF($T66,"=0",$Q66)</f>
        <v>0</v>
      </c>
      <c r="X66" s="16"/>
      <c r="Y66" s="16"/>
      <c r="Z66" s="16"/>
      <c r="AA66" s="16"/>
      <c r="AB66" s="16"/>
      <c r="AC66" s="16"/>
      <c r="AD66" s="31"/>
    </row>
    <row r="67" spans="1:30" x14ac:dyDescent="0.2">
      <c r="F67" s="24" t="s">
        <v>1505</v>
      </c>
      <c r="G67">
        <f>(SUMIF(H54:H64,"&lt;11000",E54:E64))-'online plants'!G66</f>
        <v>283.20000000000005</v>
      </c>
      <c r="M67" s="16" t="s">
        <v>897</v>
      </c>
      <c r="N67" s="16" t="s">
        <v>1109</v>
      </c>
      <c r="O67" s="16" t="s">
        <v>927</v>
      </c>
      <c r="P67" s="16">
        <v>40</v>
      </c>
      <c r="Q67" s="16">
        <v>40</v>
      </c>
      <c r="R67" s="16" t="s">
        <v>1582</v>
      </c>
      <c r="S67" s="31">
        <v>9700</v>
      </c>
      <c r="T67" s="31">
        <f t="shared" ref="T67:T89" si="7">SUMIF(R67,"=ng",Q67)</f>
        <v>40</v>
      </c>
      <c r="U67">
        <f t="shared" si="6"/>
        <v>0</v>
      </c>
      <c r="X67" s="16"/>
      <c r="Y67" s="16"/>
      <c r="Z67" s="16"/>
      <c r="AA67" s="16"/>
      <c r="AB67" s="16"/>
      <c r="AC67" s="16"/>
      <c r="AD67" s="31"/>
    </row>
    <row r="68" spans="1:30" x14ac:dyDescent="0.2">
      <c r="F68" t="s">
        <v>1506</v>
      </c>
      <c r="G68">
        <f>SUMIF(H54:H64,"&gt;=11000",E54:E64)</f>
        <v>135</v>
      </c>
      <c r="M68" s="16" t="s">
        <v>902</v>
      </c>
      <c r="N68" s="16" t="s">
        <v>1109</v>
      </c>
      <c r="O68" s="16" t="s">
        <v>927</v>
      </c>
      <c r="P68" s="16">
        <v>49.9</v>
      </c>
      <c r="Q68" s="16">
        <v>49.9</v>
      </c>
      <c r="R68" s="16" t="s">
        <v>1582</v>
      </c>
      <c r="S68" s="31">
        <v>9700</v>
      </c>
      <c r="T68" s="31">
        <f t="shared" si="7"/>
        <v>49.9</v>
      </c>
      <c r="U68">
        <f t="shared" si="6"/>
        <v>0</v>
      </c>
      <c r="X68" s="16"/>
      <c r="Y68" s="16"/>
      <c r="Z68" s="16"/>
      <c r="AA68" s="16"/>
      <c r="AB68" s="16"/>
      <c r="AC68" s="16"/>
      <c r="AD68" s="31"/>
    </row>
    <row r="69" spans="1:30" x14ac:dyDescent="0.2">
      <c r="G69" s="22"/>
      <c r="M69" s="16" t="s">
        <v>901</v>
      </c>
      <c r="N69" s="16" t="s">
        <v>1109</v>
      </c>
      <c r="O69" s="16" t="s">
        <v>927</v>
      </c>
      <c r="P69" s="16">
        <v>49.5</v>
      </c>
      <c r="Q69" s="16">
        <v>49.5</v>
      </c>
      <c r="R69" s="16" t="s">
        <v>1582</v>
      </c>
      <c r="S69" s="31">
        <v>9700</v>
      </c>
      <c r="T69" s="31">
        <f t="shared" si="7"/>
        <v>49.5</v>
      </c>
      <c r="U69">
        <f t="shared" si="6"/>
        <v>0</v>
      </c>
      <c r="X69" s="16"/>
      <c r="Y69" s="16"/>
      <c r="Z69" s="16"/>
      <c r="AA69" s="16"/>
      <c r="AB69" s="16"/>
      <c r="AC69" s="16"/>
      <c r="AD69" s="31"/>
    </row>
    <row r="70" spans="1:30" x14ac:dyDescent="0.2">
      <c r="A70" s="11" t="s">
        <v>1555</v>
      </c>
      <c r="G70" s="22"/>
      <c r="M70" s="16" t="s">
        <v>912</v>
      </c>
      <c r="N70" s="16" t="s">
        <v>1110</v>
      </c>
      <c r="O70" s="16" t="s">
        <v>927</v>
      </c>
      <c r="P70" s="16">
        <v>49</v>
      </c>
      <c r="Q70" s="16">
        <v>49</v>
      </c>
      <c r="R70" s="16" t="s">
        <v>1582</v>
      </c>
      <c r="S70" s="31">
        <v>9700</v>
      </c>
      <c r="T70" s="31">
        <f t="shared" si="7"/>
        <v>49</v>
      </c>
      <c r="U70">
        <f t="shared" si="6"/>
        <v>0</v>
      </c>
      <c r="X70" s="16"/>
      <c r="Y70" s="16"/>
      <c r="Z70" s="16"/>
      <c r="AA70" s="16"/>
      <c r="AB70" s="16"/>
      <c r="AC70" s="16"/>
      <c r="AD70" s="31"/>
    </row>
    <row r="71" spans="1:30" x14ac:dyDescent="0.2">
      <c r="A71" s="21" t="s">
        <v>894</v>
      </c>
      <c r="B71" s="21" t="s">
        <v>886</v>
      </c>
      <c r="C71" s="21" t="s">
        <v>1532</v>
      </c>
      <c r="D71" s="21" t="s">
        <v>904</v>
      </c>
      <c r="E71" s="21" t="s">
        <v>905</v>
      </c>
      <c r="F71" s="21" t="s">
        <v>895</v>
      </c>
      <c r="G71" s="21" t="s">
        <v>896</v>
      </c>
      <c r="H71" s="21" t="s">
        <v>888</v>
      </c>
      <c r="M71" s="16" t="s">
        <v>926</v>
      </c>
      <c r="N71" s="16" t="s">
        <v>1110</v>
      </c>
      <c r="O71" s="16" t="s">
        <v>927</v>
      </c>
      <c r="P71" s="16">
        <v>95</v>
      </c>
      <c r="Q71" s="16">
        <v>95</v>
      </c>
      <c r="R71" s="16" t="s">
        <v>1582</v>
      </c>
      <c r="S71" s="31">
        <v>9700</v>
      </c>
      <c r="T71" s="31">
        <f t="shared" si="7"/>
        <v>95</v>
      </c>
      <c r="U71">
        <f t="shared" si="6"/>
        <v>0</v>
      </c>
    </row>
    <row r="72" spans="1:30" x14ac:dyDescent="0.2">
      <c r="A72" t="s">
        <v>962</v>
      </c>
      <c r="B72" t="s">
        <v>979</v>
      </c>
      <c r="C72" t="s">
        <v>948</v>
      </c>
      <c r="D72">
        <v>50</v>
      </c>
      <c r="E72">
        <v>12.5</v>
      </c>
      <c r="F72" t="s">
        <v>907</v>
      </c>
      <c r="G72" s="22">
        <v>37196</v>
      </c>
      <c r="H72" s="23">
        <v>0</v>
      </c>
      <c r="I72" t="s">
        <v>1113</v>
      </c>
      <c r="J72">
        <f t="shared" ref="J72:J94" si="8">SUMIF(F72,"=ng",E72)</f>
        <v>0</v>
      </c>
      <c r="M72" s="16" t="s">
        <v>931</v>
      </c>
      <c r="N72" s="16" t="s">
        <v>1110</v>
      </c>
      <c r="O72" s="16" t="s">
        <v>927</v>
      </c>
      <c r="P72" s="16">
        <v>50</v>
      </c>
      <c r="Q72" s="16">
        <v>50</v>
      </c>
      <c r="R72" s="16" t="s">
        <v>1582</v>
      </c>
      <c r="S72" s="31">
        <v>9700</v>
      </c>
      <c r="T72" s="31">
        <f t="shared" si="7"/>
        <v>50</v>
      </c>
      <c r="U72">
        <f t="shared" si="6"/>
        <v>0</v>
      </c>
    </row>
    <row r="73" spans="1:30" x14ac:dyDescent="0.2">
      <c r="A73" t="s">
        <v>966</v>
      </c>
      <c r="B73" t="s">
        <v>979</v>
      </c>
      <c r="C73" t="s">
        <v>1010</v>
      </c>
      <c r="D73">
        <v>83.8</v>
      </c>
      <c r="E73">
        <v>29.3</v>
      </c>
      <c r="F73" t="s">
        <v>907</v>
      </c>
      <c r="G73" s="22">
        <v>37245</v>
      </c>
      <c r="H73" s="23">
        <v>0</v>
      </c>
      <c r="I73" t="s">
        <v>1113</v>
      </c>
      <c r="J73">
        <f t="shared" si="8"/>
        <v>0</v>
      </c>
      <c r="M73" s="16" t="s">
        <v>937</v>
      </c>
      <c r="N73" s="16" t="s">
        <v>1110</v>
      </c>
      <c r="O73" s="16" t="s">
        <v>927</v>
      </c>
      <c r="P73" s="16">
        <v>25</v>
      </c>
      <c r="Q73" s="16">
        <v>25</v>
      </c>
      <c r="R73" s="16" t="s">
        <v>924</v>
      </c>
      <c r="S73" s="31">
        <v>10000</v>
      </c>
      <c r="T73" s="31">
        <f t="shared" si="7"/>
        <v>0</v>
      </c>
      <c r="U73">
        <f t="shared" si="6"/>
        <v>25</v>
      </c>
    </row>
    <row r="74" spans="1:30" x14ac:dyDescent="0.2">
      <c r="A74" t="s">
        <v>966</v>
      </c>
      <c r="B74" t="s">
        <v>979</v>
      </c>
      <c r="C74" t="s">
        <v>953</v>
      </c>
      <c r="D74">
        <v>181.5</v>
      </c>
      <c r="E74">
        <v>63.5</v>
      </c>
      <c r="F74" t="s">
        <v>907</v>
      </c>
      <c r="G74" s="22">
        <v>37245</v>
      </c>
      <c r="H74" s="23">
        <v>0</v>
      </c>
      <c r="I74" t="s">
        <v>1113</v>
      </c>
      <c r="J74">
        <f t="shared" si="8"/>
        <v>0</v>
      </c>
      <c r="M74" s="16" t="s">
        <v>915</v>
      </c>
      <c r="N74" s="16" t="s">
        <v>1122</v>
      </c>
      <c r="O74" s="16" t="s">
        <v>940</v>
      </c>
      <c r="P74" s="16">
        <v>50.3</v>
      </c>
      <c r="Q74" s="16">
        <v>14.3</v>
      </c>
      <c r="R74" s="16" t="s">
        <v>906</v>
      </c>
      <c r="S74" s="31">
        <v>10000</v>
      </c>
      <c r="T74" s="31">
        <f t="shared" si="7"/>
        <v>0</v>
      </c>
      <c r="U74">
        <f t="shared" si="6"/>
        <v>14.3</v>
      </c>
    </row>
    <row r="75" spans="1:30" x14ac:dyDescent="0.2">
      <c r="A75" t="s">
        <v>914</v>
      </c>
      <c r="B75" t="s">
        <v>979</v>
      </c>
      <c r="C75" t="s">
        <v>1010</v>
      </c>
      <c r="D75">
        <v>24.6</v>
      </c>
      <c r="E75">
        <v>7.4</v>
      </c>
      <c r="F75" t="s">
        <v>907</v>
      </c>
      <c r="G75" s="22">
        <v>37257</v>
      </c>
      <c r="H75" s="23">
        <v>0</v>
      </c>
      <c r="I75" t="s">
        <v>1113</v>
      </c>
      <c r="J75">
        <f t="shared" si="8"/>
        <v>0</v>
      </c>
      <c r="M75" s="16" t="s">
        <v>915</v>
      </c>
      <c r="N75" s="16" t="s">
        <v>1122</v>
      </c>
      <c r="O75" s="16" t="s">
        <v>940</v>
      </c>
      <c r="P75" s="16">
        <v>11.7</v>
      </c>
      <c r="Q75" s="16">
        <v>4.3</v>
      </c>
      <c r="R75" s="16" t="s">
        <v>906</v>
      </c>
      <c r="S75" s="31">
        <v>10000</v>
      </c>
      <c r="T75" s="31">
        <f t="shared" si="7"/>
        <v>0</v>
      </c>
      <c r="U75">
        <f t="shared" si="6"/>
        <v>4.3</v>
      </c>
    </row>
    <row r="76" spans="1:30" x14ac:dyDescent="0.2">
      <c r="A76" t="s">
        <v>925</v>
      </c>
      <c r="B76" t="s">
        <v>979</v>
      </c>
      <c r="C76" t="s">
        <v>1010</v>
      </c>
      <c r="D76">
        <v>24</v>
      </c>
      <c r="E76">
        <v>7.2</v>
      </c>
      <c r="F76" t="s">
        <v>907</v>
      </c>
      <c r="G76" s="22">
        <v>37257</v>
      </c>
      <c r="H76" s="23">
        <v>0</v>
      </c>
      <c r="I76" t="s">
        <v>1113</v>
      </c>
      <c r="J76">
        <f t="shared" si="8"/>
        <v>0</v>
      </c>
      <c r="M76" s="16" t="s">
        <v>942</v>
      </c>
      <c r="N76" s="16" t="s">
        <v>979</v>
      </c>
      <c r="O76" s="16" t="s">
        <v>953</v>
      </c>
      <c r="P76" s="16">
        <v>32</v>
      </c>
      <c r="Q76" s="16">
        <v>32</v>
      </c>
      <c r="R76" s="16" t="s">
        <v>1600</v>
      </c>
      <c r="S76" s="31">
        <v>10457</v>
      </c>
      <c r="T76" s="31">
        <f t="shared" si="7"/>
        <v>0</v>
      </c>
      <c r="U76">
        <f t="shared" si="6"/>
        <v>32</v>
      </c>
    </row>
    <row r="77" spans="1:30" x14ac:dyDescent="0.2">
      <c r="A77" t="s">
        <v>855</v>
      </c>
      <c r="B77" t="s">
        <v>979</v>
      </c>
      <c r="C77" t="s">
        <v>1010</v>
      </c>
      <c r="D77">
        <v>484</v>
      </c>
      <c r="E77">
        <v>484</v>
      </c>
      <c r="F77" t="s">
        <v>1582</v>
      </c>
      <c r="G77" s="22">
        <v>37101</v>
      </c>
      <c r="H77" s="23">
        <v>7100</v>
      </c>
      <c r="I77" t="s">
        <v>1113</v>
      </c>
      <c r="J77">
        <f t="shared" si="8"/>
        <v>484</v>
      </c>
      <c r="M77" s="16" t="s">
        <v>908</v>
      </c>
      <c r="N77" s="16" t="s">
        <v>1122</v>
      </c>
      <c r="O77" s="16" t="s">
        <v>1069</v>
      </c>
      <c r="P77" s="16">
        <v>22</v>
      </c>
      <c r="Q77" s="16">
        <v>22</v>
      </c>
      <c r="R77" s="16" t="s">
        <v>906</v>
      </c>
      <c r="S77" s="31">
        <v>10742</v>
      </c>
      <c r="T77" s="31">
        <f t="shared" si="7"/>
        <v>0</v>
      </c>
      <c r="U77">
        <f t="shared" si="6"/>
        <v>22</v>
      </c>
    </row>
    <row r="78" spans="1:30" x14ac:dyDescent="0.2">
      <c r="A78" t="s">
        <v>520</v>
      </c>
      <c r="B78" t="s">
        <v>979</v>
      </c>
      <c r="C78" t="s">
        <v>944</v>
      </c>
      <c r="D78">
        <v>270</v>
      </c>
      <c r="E78">
        <v>270</v>
      </c>
      <c r="F78" t="s">
        <v>1582</v>
      </c>
      <c r="G78" s="22">
        <v>37149</v>
      </c>
      <c r="H78" s="23">
        <v>7100</v>
      </c>
      <c r="I78" t="s">
        <v>1113</v>
      </c>
      <c r="J78">
        <f t="shared" si="8"/>
        <v>270</v>
      </c>
      <c r="M78" s="16" t="s">
        <v>957</v>
      </c>
      <c r="N78" s="16" t="s">
        <v>1122</v>
      </c>
      <c r="O78" s="16" t="s">
        <v>1069</v>
      </c>
      <c r="P78" s="16">
        <v>11</v>
      </c>
      <c r="Q78" s="16">
        <v>11</v>
      </c>
      <c r="R78" s="16" t="s">
        <v>906</v>
      </c>
      <c r="S78" s="31">
        <v>10742</v>
      </c>
      <c r="T78" s="31">
        <f t="shared" si="7"/>
        <v>0</v>
      </c>
      <c r="U78">
        <f t="shared" si="6"/>
        <v>11</v>
      </c>
    </row>
    <row r="79" spans="1:30" x14ac:dyDescent="0.2">
      <c r="A79" t="s">
        <v>850</v>
      </c>
      <c r="B79" t="s">
        <v>979</v>
      </c>
      <c r="C79" t="s">
        <v>1075</v>
      </c>
      <c r="D79">
        <v>86.8</v>
      </c>
      <c r="E79">
        <v>86.8</v>
      </c>
      <c r="F79" t="s">
        <v>1582</v>
      </c>
      <c r="G79" s="22">
        <v>37246</v>
      </c>
      <c r="H79" s="23">
        <v>8393</v>
      </c>
      <c r="I79" t="s">
        <v>1113</v>
      </c>
      <c r="J79">
        <f t="shared" si="8"/>
        <v>86.8</v>
      </c>
      <c r="M79" s="16" t="s">
        <v>957</v>
      </c>
      <c r="N79" s="16" t="s">
        <v>979</v>
      </c>
      <c r="O79" s="16" t="s">
        <v>1069</v>
      </c>
      <c r="P79" s="16">
        <v>11</v>
      </c>
      <c r="Q79" s="16">
        <v>11</v>
      </c>
      <c r="R79" s="16" t="s">
        <v>906</v>
      </c>
      <c r="S79" s="31">
        <v>10742</v>
      </c>
      <c r="T79" s="31">
        <f t="shared" si="7"/>
        <v>0</v>
      </c>
      <c r="U79">
        <f t="shared" si="6"/>
        <v>11</v>
      </c>
    </row>
    <row r="80" spans="1:30" x14ac:dyDescent="0.2">
      <c r="A80" t="s">
        <v>974</v>
      </c>
      <c r="B80" t="s">
        <v>979</v>
      </c>
      <c r="C80" t="s">
        <v>948</v>
      </c>
      <c r="D80">
        <v>40</v>
      </c>
      <c r="E80">
        <v>40</v>
      </c>
      <c r="F80" t="s">
        <v>1582</v>
      </c>
      <c r="G80" s="22">
        <v>37012</v>
      </c>
      <c r="H80" s="23">
        <v>9700</v>
      </c>
      <c r="I80" t="s">
        <v>1113</v>
      </c>
      <c r="J80">
        <f t="shared" si="8"/>
        <v>40</v>
      </c>
      <c r="M80" s="16" t="s">
        <v>932</v>
      </c>
      <c r="N80" s="16" t="s">
        <v>979</v>
      </c>
      <c r="O80" s="16" t="s">
        <v>1010</v>
      </c>
      <c r="P80" s="16">
        <v>10</v>
      </c>
      <c r="Q80" s="16">
        <v>10</v>
      </c>
      <c r="R80" s="16" t="s">
        <v>906</v>
      </c>
      <c r="S80" s="31">
        <v>10742</v>
      </c>
      <c r="T80" s="31">
        <f t="shared" si="7"/>
        <v>0</v>
      </c>
      <c r="U80">
        <f t="shared" si="6"/>
        <v>10</v>
      </c>
    </row>
    <row r="81" spans="1:22" x14ac:dyDescent="0.2">
      <c r="A81" t="s">
        <v>947</v>
      </c>
      <c r="B81" t="s">
        <v>979</v>
      </c>
      <c r="C81" t="s">
        <v>1075</v>
      </c>
      <c r="D81">
        <v>10</v>
      </c>
      <c r="E81">
        <v>10</v>
      </c>
      <c r="F81" t="s">
        <v>1582</v>
      </c>
      <c r="G81" s="22">
        <v>37057</v>
      </c>
      <c r="H81" s="23">
        <v>9700</v>
      </c>
      <c r="I81" t="s">
        <v>1113</v>
      </c>
      <c r="J81">
        <f t="shared" si="8"/>
        <v>10</v>
      </c>
      <c r="M81" s="16" t="s">
        <v>916</v>
      </c>
      <c r="N81" s="16" t="s">
        <v>976</v>
      </c>
      <c r="O81" s="16" t="s">
        <v>917</v>
      </c>
      <c r="P81" s="16">
        <v>75</v>
      </c>
      <c r="Q81" s="16">
        <v>75</v>
      </c>
      <c r="R81" s="16" t="s">
        <v>1582</v>
      </c>
      <c r="S81" s="31">
        <v>11000</v>
      </c>
      <c r="T81" s="31">
        <f t="shared" si="7"/>
        <v>75</v>
      </c>
      <c r="U81">
        <f t="shared" si="6"/>
        <v>0</v>
      </c>
    </row>
    <row r="82" spans="1:22" x14ac:dyDescent="0.2">
      <c r="A82" t="s">
        <v>75</v>
      </c>
      <c r="B82" t="s">
        <v>979</v>
      </c>
      <c r="C82" t="s">
        <v>1075</v>
      </c>
      <c r="D82">
        <v>100</v>
      </c>
      <c r="E82">
        <v>100</v>
      </c>
      <c r="F82" t="s">
        <v>1582</v>
      </c>
      <c r="G82" s="22">
        <v>37102</v>
      </c>
      <c r="H82" s="23">
        <v>9700</v>
      </c>
      <c r="I82" t="s">
        <v>1113</v>
      </c>
      <c r="J82">
        <f t="shared" si="8"/>
        <v>100</v>
      </c>
      <c r="M82" s="16" t="s">
        <v>903</v>
      </c>
      <c r="N82" s="16" t="s">
        <v>841</v>
      </c>
      <c r="O82" s="16" t="s">
        <v>927</v>
      </c>
      <c r="P82" s="16">
        <v>90</v>
      </c>
      <c r="Q82" s="16">
        <v>90</v>
      </c>
      <c r="R82" s="16" t="s">
        <v>1582</v>
      </c>
      <c r="S82" s="31">
        <v>11000</v>
      </c>
      <c r="T82" s="31">
        <f t="shared" si="7"/>
        <v>90</v>
      </c>
      <c r="U82">
        <f t="shared" si="6"/>
        <v>0</v>
      </c>
    </row>
    <row r="83" spans="1:22" x14ac:dyDescent="0.2">
      <c r="A83" t="s">
        <v>900</v>
      </c>
      <c r="B83" t="s">
        <v>979</v>
      </c>
      <c r="C83" t="s">
        <v>1010</v>
      </c>
      <c r="D83">
        <v>25</v>
      </c>
      <c r="E83">
        <v>25</v>
      </c>
      <c r="F83" t="s">
        <v>1582</v>
      </c>
      <c r="G83" s="22">
        <v>37119</v>
      </c>
      <c r="H83" s="23">
        <v>9700</v>
      </c>
      <c r="I83" t="s">
        <v>1113</v>
      </c>
      <c r="J83">
        <f t="shared" si="8"/>
        <v>25</v>
      </c>
      <c r="M83" s="16" t="s">
        <v>903</v>
      </c>
      <c r="N83" s="16" t="s">
        <v>841</v>
      </c>
      <c r="O83" s="16" t="s">
        <v>927</v>
      </c>
      <c r="P83" s="16">
        <v>45</v>
      </c>
      <c r="Q83" s="16">
        <v>45</v>
      </c>
      <c r="R83" s="16" t="s">
        <v>1582</v>
      </c>
      <c r="S83" s="31">
        <v>11000</v>
      </c>
      <c r="T83" s="31">
        <f t="shared" si="7"/>
        <v>45</v>
      </c>
      <c r="U83">
        <f t="shared" si="6"/>
        <v>0</v>
      </c>
    </row>
    <row r="84" spans="1:22" x14ac:dyDescent="0.2">
      <c r="A84" t="s">
        <v>943</v>
      </c>
      <c r="B84" t="s">
        <v>979</v>
      </c>
      <c r="C84" t="s">
        <v>944</v>
      </c>
      <c r="D84">
        <v>90</v>
      </c>
      <c r="E84">
        <v>90</v>
      </c>
      <c r="F84" t="s">
        <v>1582</v>
      </c>
      <c r="G84" s="22">
        <v>37164</v>
      </c>
      <c r="H84" s="23">
        <v>9700</v>
      </c>
      <c r="I84" t="s">
        <v>1113</v>
      </c>
      <c r="J84">
        <f t="shared" si="8"/>
        <v>90</v>
      </c>
      <c r="M84" s="16" t="s">
        <v>843</v>
      </c>
      <c r="N84" s="16" t="s">
        <v>979</v>
      </c>
      <c r="O84" s="16" t="s">
        <v>969</v>
      </c>
      <c r="P84" s="16">
        <v>240</v>
      </c>
      <c r="Q84" s="16">
        <v>240</v>
      </c>
      <c r="R84" s="16" t="s">
        <v>1582</v>
      </c>
      <c r="S84" s="31">
        <v>11000</v>
      </c>
      <c r="T84" s="31">
        <f t="shared" si="7"/>
        <v>240</v>
      </c>
      <c r="U84">
        <f t="shared" si="6"/>
        <v>0</v>
      </c>
    </row>
    <row r="85" spans="1:22" x14ac:dyDescent="0.2">
      <c r="A85" t="s">
        <v>954</v>
      </c>
      <c r="B85" t="s">
        <v>979</v>
      </c>
      <c r="C85" t="s">
        <v>953</v>
      </c>
      <c r="D85">
        <v>154</v>
      </c>
      <c r="E85">
        <v>154</v>
      </c>
      <c r="F85" t="s">
        <v>1582</v>
      </c>
      <c r="G85" s="22">
        <v>37165</v>
      </c>
      <c r="H85" s="23">
        <v>9700</v>
      </c>
      <c r="I85" t="s">
        <v>1113</v>
      </c>
      <c r="J85">
        <f t="shared" si="8"/>
        <v>154</v>
      </c>
      <c r="M85" s="16" t="s">
        <v>843</v>
      </c>
      <c r="N85" s="16" t="s">
        <v>979</v>
      </c>
      <c r="O85" s="16" t="s">
        <v>969</v>
      </c>
      <c r="P85" s="16">
        <v>120</v>
      </c>
      <c r="Q85" s="16">
        <v>120</v>
      </c>
      <c r="R85" s="16" t="s">
        <v>1582</v>
      </c>
      <c r="S85" s="31">
        <v>11000</v>
      </c>
      <c r="T85" s="31">
        <f t="shared" si="7"/>
        <v>120</v>
      </c>
      <c r="U85">
        <f t="shared" si="6"/>
        <v>0</v>
      </c>
    </row>
    <row r="86" spans="1:22" x14ac:dyDescent="0.2">
      <c r="A86" t="s">
        <v>947</v>
      </c>
      <c r="B86" t="s">
        <v>979</v>
      </c>
      <c r="C86" t="s">
        <v>1075</v>
      </c>
      <c r="D86">
        <v>10</v>
      </c>
      <c r="E86">
        <v>10</v>
      </c>
      <c r="F86" t="s">
        <v>1582</v>
      </c>
      <c r="G86" s="22">
        <v>37240</v>
      </c>
      <c r="H86" s="23">
        <v>9700</v>
      </c>
      <c r="I86" t="s">
        <v>1113</v>
      </c>
      <c r="J86">
        <f t="shared" si="8"/>
        <v>10</v>
      </c>
      <c r="M86" s="16" t="s">
        <v>921</v>
      </c>
      <c r="N86" s="16" t="s">
        <v>979</v>
      </c>
      <c r="O86" s="16" t="s">
        <v>953</v>
      </c>
      <c r="P86" s="16">
        <v>110</v>
      </c>
      <c r="Q86" s="16">
        <v>110</v>
      </c>
      <c r="R86" s="16" t="s">
        <v>1582</v>
      </c>
      <c r="S86" s="31">
        <v>11000</v>
      </c>
      <c r="T86" s="31">
        <f t="shared" si="7"/>
        <v>110</v>
      </c>
      <c r="U86">
        <f t="shared" si="6"/>
        <v>0</v>
      </c>
    </row>
    <row r="87" spans="1:22" x14ac:dyDescent="0.2">
      <c r="A87" t="s">
        <v>913</v>
      </c>
      <c r="B87" t="s">
        <v>979</v>
      </c>
      <c r="C87" t="s">
        <v>1010</v>
      </c>
      <c r="D87">
        <v>11</v>
      </c>
      <c r="E87">
        <v>11</v>
      </c>
      <c r="F87" t="s">
        <v>1582</v>
      </c>
      <c r="G87" s="22">
        <v>37257</v>
      </c>
      <c r="H87" s="23">
        <v>9700</v>
      </c>
      <c r="I87" t="s">
        <v>1113</v>
      </c>
      <c r="J87">
        <f t="shared" si="8"/>
        <v>11</v>
      </c>
      <c r="M87" s="16" t="s">
        <v>934</v>
      </c>
      <c r="N87" s="16" t="s">
        <v>982</v>
      </c>
      <c r="O87" s="16" t="s">
        <v>935</v>
      </c>
      <c r="P87" s="16">
        <v>70</v>
      </c>
      <c r="Q87" s="16">
        <v>70</v>
      </c>
      <c r="R87" s="16" t="s">
        <v>1582</v>
      </c>
      <c r="S87" s="31">
        <v>11000</v>
      </c>
      <c r="T87" s="31">
        <f t="shared" si="7"/>
        <v>70</v>
      </c>
      <c r="U87">
        <f t="shared" si="6"/>
        <v>0</v>
      </c>
    </row>
    <row r="88" spans="1:22" x14ac:dyDescent="0.2">
      <c r="A88" t="s">
        <v>919</v>
      </c>
      <c r="B88" t="s">
        <v>979</v>
      </c>
      <c r="C88" t="s">
        <v>953</v>
      </c>
      <c r="D88">
        <v>27</v>
      </c>
      <c r="E88">
        <v>27</v>
      </c>
      <c r="F88" t="s">
        <v>1582</v>
      </c>
      <c r="G88" s="22">
        <v>37288</v>
      </c>
      <c r="H88" s="23">
        <v>9700</v>
      </c>
      <c r="I88" t="s">
        <v>1113</v>
      </c>
      <c r="J88">
        <f t="shared" si="8"/>
        <v>27</v>
      </c>
      <c r="M88" s="16" t="s">
        <v>968</v>
      </c>
      <c r="N88" s="16" t="s">
        <v>1110</v>
      </c>
      <c r="O88" s="16" t="s">
        <v>927</v>
      </c>
      <c r="P88" s="16">
        <v>320</v>
      </c>
      <c r="Q88" s="16">
        <v>320</v>
      </c>
      <c r="R88" s="16" t="s">
        <v>1582</v>
      </c>
      <c r="S88" s="31">
        <v>11000</v>
      </c>
      <c r="T88" s="31">
        <f t="shared" si="7"/>
        <v>320</v>
      </c>
      <c r="U88">
        <f t="shared" si="6"/>
        <v>0</v>
      </c>
    </row>
    <row r="89" spans="1:22" x14ac:dyDescent="0.2">
      <c r="A89" t="s">
        <v>942</v>
      </c>
      <c r="B89" t="s">
        <v>979</v>
      </c>
      <c r="C89" t="s">
        <v>953</v>
      </c>
      <c r="D89">
        <v>32</v>
      </c>
      <c r="E89">
        <v>32</v>
      </c>
      <c r="F89" t="s">
        <v>1600</v>
      </c>
      <c r="G89" s="22">
        <v>37127</v>
      </c>
      <c r="H89" s="23">
        <v>10457</v>
      </c>
      <c r="I89" t="s">
        <v>1524</v>
      </c>
      <c r="J89">
        <f t="shared" si="8"/>
        <v>0</v>
      </c>
      <c r="M89" s="16" t="s">
        <v>793</v>
      </c>
      <c r="N89" s="16" t="s">
        <v>976</v>
      </c>
      <c r="O89" s="16" t="s">
        <v>917</v>
      </c>
      <c r="P89" s="16">
        <v>120</v>
      </c>
      <c r="Q89" s="16">
        <v>120</v>
      </c>
      <c r="R89" s="16" t="s">
        <v>1582</v>
      </c>
      <c r="S89" s="31">
        <v>11563</v>
      </c>
      <c r="T89" s="31">
        <f t="shared" si="7"/>
        <v>120</v>
      </c>
      <c r="U89">
        <f t="shared" si="6"/>
        <v>0</v>
      </c>
    </row>
    <row r="90" spans="1:22" x14ac:dyDescent="0.2">
      <c r="A90" t="s">
        <v>957</v>
      </c>
      <c r="B90" t="s">
        <v>979</v>
      </c>
      <c r="C90" t="s">
        <v>1069</v>
      </c>
      <c r="D90">
        <v>11</v>
      </c>
      <c r="E90">
        <v>11</v>
      </c>
      <c r="F90" t="s">
        <v>906</v>
      </c>
      <c r="G90" s="22">
        <v>37135</v>
      </c>
      <c r="H90" s="23">
        <v>10742</v>
      </c>
      <c r="I90" t="s">
        <v>1524</v>
      </c>
      <c r="J90">
        <f t="shared" si="8"/>
        <v>0</v>
      </c>
    </row>
    <row r="91" spans="1:22" x14ac:dyDescent="0.2">
      <c r="A91" t="s">
        <v>932</v>
      </c>
      <c r="B91" t="s">
        <v>979</v>
      </c>
      <c r="C91" t="s">
        <v>1010</v>
      </c>
      <c r="D91">
        <v>10</v>
      </c>
      <c r="E91">
        <v>10</v>
      </c>
      <c r="F91" t="s">
        <v>906</v>
      </c>
      <c r="G91" s="22">
        <v>37189</v>
      </c>
      <c r="H91" s="23">
        <v>10742</v>
      </c>
      <c r="I91" t="s">
        <v>1524</v>
      </c>
      <c r="J91">
        <f t="shared" si="8"/>
        <v>0</v>
      </c>
      <c r="Q91" t="s">
        <v>1033</v>
      </c>
      <c r="U91" s="23" t="s">
        <v>1032</v>
      </c>
      <c r="V91" t="s">
        <v>1040</v>
      </c>
    </row>
    <row r="92" spans="1:22" x14ac:dyDescent="0.2">
      <c r="A92" t="s">
        <v>843</v>
      </c>
      <c r="B92" t="s">
        <v>979</v>
      </c>
      <c r="C92" t="s">
        <v>969</v>
      </c>
      <c r="D92">
        <v>240</v>
      </c>
      <c r="E92">
        <v>240</v>
      </c>
      <c r="F92" t="s">
        <v>1582</v>
      </c>
      <c r="G92" s="22">
        <v>37072</v>
      </c>
      <c r="H92" s="23">
        <v>11000</v>
      </c>
      <c r="I92" t="s">
        <v>1113</v>
      </c>
      <c r="J92">
        <f t="shared" si="8"/>
        <v>240</v>
      </c>
      <c r="P92" t="s">
        <v>1526</v>
      </c>
      <c r="Q92">
        <f>SUMIF(N2:N89, "=can",Q2:Q89)</f>
        <v>946.39999999999986</v>
      </c>
      <c r="T92" t="s">
        <v>1526</v>
      </c>
      <c r="U92" s="23">
        <f>SUMIF(N2:N89,"=can",T2:T89)</f>
        <v>852</v>
      </c>
      <c r="V92" s="23">
        <f>SUMIF(N2:N89,"=can",U2:U89)</f>
        <v>94.399999999999991</v>
      </c>
    </row>
    <row r="93" spans="1:22" x14ac:dyDescent="0.2">
      <c r="A93" t="s">
        <v>843</v>
      </c>
      <c r="B93" t="s">
        <v>979</v>
      </c>
      <c r="C93" t="s">
        <v>969</v>
      </c>
      <c r="D93">
        <v>120</v>
      </c>
      <c r="E93">
        <v>120</v>
      </c>
      <c r="F93" t="s">
        <v>1582</v>
      </c>
      <c r="G93" s="22">
        <v>37104</v>
      </c>
      <c r="H93" s="23">
        <v>11000</v>
      </c>
      <c r="I93" t="s">
        <v>1113</v>
      </c>
      <c r="J93">
        <f t="shared" si="8"/>
        <v>120</v>
      </c>
      <c r="P93" t="s">
        <v>1589</v>
      </c>
      <c r="Q93">
        <f>SUMIF(N2:N89, "=dsw",Q2:Q89)</f>
        <v>1900</v>
      </c>
      <c r="T93" t="s">
        <v>1589</v>
      </c>
      <c r="U93" s="23">
        <f>SUMIF(N2:N89, "=dsw",T2:T89)</f>
        <v>1900</v>
      </c>
      <c r="V93" s="23">
        <f>SUMIF(N2:N89, "=dsw",U2:U89)</f>
        <v>0</v>
      </c>
    </row>
    <row r="94" spans="1:22" x14ac:dyDescent="0.2">
      <c r="A94" t="s">
        <v>921</v>
      </c>
      <c r="B94" t="s">
        <v>979</v>
      </c>
      <c r="C94" t="s">
        <v>953</v>
      </c>
      <c r="D94" s="35">
        <v>110</v>
      </c>
      <c r="E94" s="35">
        <v>110</v>
      </c>
      <c r="F94" s="35" t="s">
        <v>1582</v>
      </c>
      <c r="G94" s="36">
        <v>37130</v>
      </c>
      <c r="H94" s="37">
        <v>11000</v>
      </c>
      <c r="I94" s="35" t="s">
        <v>1113</v>
      </c>
      <c r="J94">
        <f t="shared" si="8"/>
        <v>110</v>
      </c>
      <c r="P94" t="s">
        <v>1028</v>
      </c>
      <c r="Q94">
        <f>SUMIF(N2:N89, "=sp15",Q2:Q89)</f>
        <v>835.69999999999993</v>
      </c>
      <c r="T94" t="s">
        <v>1028</v>
      </c>
      <c r="U94" s="23">
        <f>SUMIF(N2:N89, "=sp15",T2:T89)</f>
        <v>815.3</v>
      </c>
      <c r="V94" s="23">
        <f>SUMIF(N2:N89, "=sp15",U2:U89)</f>
        <v>20.399999999999999</v>
      </c>
    </row>
    <row r="95" spans="1:22" x14ac:dyDescent="0.2">
      <c r="D95">
        <f>SUM(D72:D94)</f>
        <v>2194.6999999999998</v>
      </c>
      <c r="E95">
        <f>SUM(E72:E94)</f>
        <v>1950.6999999999998</v>
      </c>
      <c r="G95" s="22"/>
      <c r="J95" s="38">
        <f>SUM(J72:J94)</f>
        <v>1777.8</v>
      </c>
      <c r="P95" t="s">
        <v>1029</v>
      </c>
      <c r="Q95">
        <f>SUMIF(N2:N89, "=zp26",Q2:Q89)</f>
        <v>539</v>
      </c>
      <c r="T95" t="s">
        <v>1029</v>
      </c>
      <c r="U95" s="23">
        <f>SUMIF(N2:N89, "=zp26",T2:T89)</f>
        <v>514</v>
      </c>
      <c r="V95" s="23">
        <f>SUMIF(N2:N89, "=zp26",U2:U89)</f>
        <v>25</v>
      </c>
    </row>
    <row r="96" spans="1:22" x14ac:dyDescent="0.2">
      <c r="F96" t="s">
        <v>1504</v>
      </c>
      <c r="G96">
        <f>SUMIF(H72:H94,"&lt;=9000",E72:E94)</f>
        <v>960.69999999999993</v>
      </c>
      <c r="P96" t="s">
        <v>1030</v>
      </c>
      <c r="Q96">
        <f>SUMIF(N2:N89, "=np15",Q2:Q89)</f>
        <v>1460.2</v>
      </c>
      <c r="T96" t="s">
        <v>1030</v>
      </c>
      <c r="U96" s="23">
        <f>SUMIF(N2:N89, "=np15",T2:T89)</f>
        <v>1460.2</v>
      </c>
      <c r="V96" s="23">
        <f>SUMIF(O2:O89, "=np15",U2:U89)</f>
        <v>0</v>
      </c>
    </row>
    <row r="97" spans="1:31" x14ac:dyDescent="0.2">
      <c r="F97" s="24" t="s">
        <v>1505</v>
      </c>
      <c r="G97">
        <f>(SUMIF(H72:H94,"&lt;11000",E72:E94))-'online plants'!G96</f>
        <v>519.99999999999989</v>
      </c>
      <c r="P97" t="s">
        <v>1555</v>
      </c>
      <c r="Q97">
        <f>SUMIF(N2:N89, "=pnw",Q2:Q89)</f>
        <v>1950.6999999999998</v>
      </c>
      <c r="T97" t="s">
        <v>1555</v>
      </c>
      <c r="U97" s="23">
        <f>SUMIF(N2:N89, "=pnw",T2:T89)</f>
        <v>1777.8</v>
      </c>
      <c r="V97" s="23">
        <f>SUMIF(O2:O89, "=pnw",U2:U89)</f>
        <v>0</v>
      </c>
    </row>
    <row r="98" spans="1:31" x14ac:dyDescent="0.2">
      <c r="F98" t="s">
        <v>1506</v>
      </c>
      <c r="G98">
        <f>SUMIF(H72:H94,"&gt;=11000",E72:E94)</f>
        <v>470</v>
      </c>
      <c r="P98" t="s">
        <v>1027</v>
      </c>
      <c r="Q98">
        <f>SUMIF(N2:N89, "=ro",Q2:Q89)</f>
        <v>458.9</v>
      </c>
      <c r="T98" t="s">
        <v>1027</v>
      </c>
      <c r="U98" s="23">
        <f>SUMIF(N2:N89, "=ro",T2:T89)</f>
        <v>447</v>
      </c>
      <c r="V98" s="23">
        <f>SUMIF(O2:O89, "=ro",U2:U89)</f>
        <v>0</v>
      </c>
    </row>
    <row r="99" spans="1:31" x14ac:dyDescent="0.2">
      <c r="G99" s="22"/>
      <c r="Q99" s="39">
        <f>SUM(Q92:Q98)</f>
        <v>8090.8999999999987</v>
      </c>
      <c r="U99" s="40">
        <f>SUM(U92:U98)</f>
        <v>7766.3</v>
      </c>
      <c r="V99" s="40">
        <f>SUM(V92:V98)</f>
        <v>139.79999999999998</v>
      </c>
    </row>
    <row r="100" spans="1:31" x14ac:dyDescent="0.2">
      <c r="A100" s="11" t="s">
        <v>1523</v>
      </c>
      <c r="G100" s="22"/>
    </row>
    <row r="101" spans="1:31" x14ac:dyDescent="0.2">
      <c r="A101" s="21" t="s">
        <v>894</v>
      </c>
      <c r="B101" s="21" t="s">
        <v>886</v>
      </c>
      <c r="C101" s="21" t="s">
        <v>1532</v>
      </c>
      <c r="D101" s="21" t="s">
        <v>904</v>
      </c>
      <c r="E101" s="21" t="s">
        <v>905</v>
      </c>
      <c r="F101" s="21" t="s">
        <v>895</v>
      </c>
      <c r="G101" s="21" t="s">
        <v>896</v>
      </c>
      <c r="H101" s="21" t="s">
        <v>888</v>
      </c>
    </row>
    <row r="102" spans="1:31" x14ac:dyDescent="0.2">
      <c r="A102" t="s">
        <v>955</v>
      </c>
      <c r="B102" t="s">
        <v>982</v>
      </c>
      <c r="C102" t="s">
        <v>935</v>
      </c>
      <c r="D102">
        <v>9.9</v>
      </c>
      <c r="E102">
        <v>3</v>
      </c>
      <c r="F102" t="s">
        <v>907</v>
      </c>
      <c r="G102" s="22">
        <v>37043</v>
      </c>
      <c r="H102" s="23">
        <v>0</v>
      </c>
      <c r="I102" t="s">
        <v>1113</v>
      </c>
      <c r="J102">
        <f t="shared" ref="J102:J108" si="9">SUMIF(F102,"=ng",E102)</f>
        <v>0</v>
      </c>
      <c r="M102" s="16" t="s">
        <v>1581</v>
      </c>
      <c r="N102" s="16"/>
      <c r="O102" s="16"/>
      <c r="P102" s="16"/>
      <c r="Q102" s="16"/>
      <c r="R102" s="16"/>
      <c r="S102" s="31"/>
      <c r="W102" s="16" t="s">
        <v>1041</v>
      </c>
      <c r="X102" s="16"/>
      <c r="Y102" s="16"/>
      <c r="Z102" s="16"/>
      <c r="AA102" s="16"/>
      <c r="AB102" s="16"/>
      <c r="AC102" s="31"/>
      <c r="AD102" s="23"/>
    </row>
    <row r="103" spans="1:31" ht="13.5" thickBot="1" x14ac:dyDescent="0.25">
      <c r="A103" t="s">
        <v>951</v>
      </c>
      <c r="B103" t="s">
        <v>982</v>
      </c>
      <c r="C103" t="s">
        <v>935</v>
      </c>
      <c r="D103">
        <v>29.7</v>
      </c>
      <c r="E103">
        <v>8.9</v>
      </c>
      <c r="F103" t="s">
        <v>907</v>
      </c>
      <c r="G103" s="22">
        <v>37180</v>
      </c>
      <c r="H103" s="23">
        <v>0</v>
      </c>
      <c r="I103" t="s">
        <v>1113</v>
      </c>
      <c r="J103">
        <f t="shared" si="9"/>
        <v>0</v>
      </c>
      <c r="M103" s="50"/>
      <c r="N103" s="45" t="s">
        <v>1589</v>
      </c>
      <c r="O103" s="45" t="s">
        <v>1559</v>
      </c>
      <c r="P103" s="45" t="s">
        <v>1645</v>
      </c>
      <c r="Q103" s="45" t="s">
        <v>1547</v>
      </c>
      <c r="R103" s="45" t="s">
        <v>1555</v>
      </c>
      <c r="S103" s="45" t="s">
        <v>1027</v>
      </c>
      <c r="T103" s="46" t="s">
        <v>1526</v>
      </c>
      <c r="U103" s="47" t="s">
        <v>885</v>
      </c>
      <c r="W103" s="50"/>
      <c r="X103" s="45" t="s">
        <v>1589</v>
      </c>
      <c r="Y103" s="45" t="s">
        <v>1559</v>
      </c>
      <c r="Z103" s="45" t="s">
        <v>1645</v>
      </c>
      <c r="AA103" s="45" t="s">
        <v>1547</v>
      </c>
      <c r="AB103" s="45" t="s">
        <v>1555</v>
      </c>
      <c r="AC103" s="45" t="s">
        <v>1027</v>
      </c>
      <c r="AD103" s="46" t="s">
        <v>1526</v>
      </c>
      <c r="AE103" s="47" t="s">
        <v>885</v>
      </c>
    </row>
    <row r="104" spans="1:31" x14ac:dyDescent="0.2">
      <c r="A104" t="s">
        <v>920</v>
      </c>
      <c r="B104" t="s">
        <v>982</v>
      </c>
      <c r="C104" t="s">
        <v>935</v>
      </c>
      <c r="D104">
        <v>245</v>
      </c>
      <c r="E104">
        <v>100</v>
      </c>
      <c r="F104" t="s">
        <v>1582</v>
      </c>
      <c r="G104" s="22">
        <v>37055</v>
      </c>
      <c r="H104" s="23">
        <v>6707</v>
      </c>
      <c r="I104" t="s">
        <v>1113</v>
      </c>
      <c r="J104">
        <f t="shared" si="9"/>
        <v>100</v>
      </c>
      <c r="M104" s="43" t="s">
        <v>1504</v>
      </c>
      <c r="N104" s="16">
        <f>SUMIF($N$2:$N$36,"=dsw",$T$2:$T$36)</f>
        <v>1705</v>
      </c>
      <c r="O104" s="16">
        <f>SUMIF($N$2:$N$36,"=sp15",$T$2:$T$36)</f>
        <v>270</v>
      </c>
      <c r="P104" s="16">
        <f>SUMIF($N$2:$N$36,"=zp26",$T$2:$T$36)</f>
        <v>0</v>
      </c>
      <c r="Q104" s="16">
        <f>SUMIF($N$2:$N$36,"=np15",$T$2:$T$36)</f>
        <v>1042</v>
      </c>
      <c r="R104" s="16">
        <f>SUMIF($N$2:$N$36,"=pnw",$T$2:$T$36)</f>
        <v>840.8</v>
      </c>
      <c r="S104" s="16">
        <f>SUMIF($N$2:$N$36,"=ro",$T$2:$T$36)</f>
        <v>100</v>
      </c>
      <c r="T104" s="41">
        <f>SUMIF($N$2:$N$36,"=can",$T$2:$T$36)</f>
        <v>726</v>
      </c>
      <c r="U104" s="65">
        <f>SUM(N104:T104)</f>
        <v>4683.8</v>
      </c>
      <c r="W104" s="43" t="s">
        <v>1504</v>
      </c>
      <c r="X104" s="16">
        <f>N104+'existing plants'!P341</f>
        <v>2545</v>
      </c>
      <c r="Y104" s="16">
        <f>O104+'existing plants'!Q341</f>
        <v>1107</v>
      </c>
      <c r="Z104" s="16">
        <f>P104+'existing plants'!R341</f>
        <v>0</v>
      </c>
      <c r="AA104" s="16">
        <f>Q104+'existing plants'!S341</f>
        <v>1830</v>
      </c>
      <c r="AB104" s="16">
        <f>R104+'existing plants'!T341</f>
        <v>2114.8000000000002</v>
      </c>
      <c r="AC104" s="16">
        <f>S104+'existing plants'!U341</f>
        <v>132</v>
      </c>
      <c r="AD104" s="41">
        <f>T104+'existing plants'!V341</f>
        <v>1192</v>
      </c>
      <c r="AE104" s="65">
        <f>SUM(X104:AD104)</f>
        <v>8920.7999999999993</v>
      </c>
    </row>
    <row r="105" spans="1:31" x14ac:dyDescent="0.2">
      <c r="A105" t="s">
        <v>972</v>
      </c>
      <c r="B105" t="s">
        <v>982</v>
      </c>
      <c r="C105" t="s">
        <v>935</v>
      </c>
      <c r="D105">
        <v>37</v>
      </c>
      <c r="E105">
        <v>37</v>
      </c>
      <c r="F105" t="s">
        <v>1582</v>
      </c>
      <c r="G105" s="22">
        <v>37071</v>
      </c>
      <c r="H105" s="23">
        <v>9700</v>
      </c>
      <c r="I105" t="s">
        <v>1113</v>
      </c>
      <c r="J105">
        <f t="shared" si="9"/>
        <v>37</v>
      </c>
      <c r="M105" s="43" t="s">
        <v>1035</v>
      </c>
      <c r="N105" s="16">
        <f>SUMIF($N$37:$N$80,"=dsw",$T$37:$T$80)</f>
        <v>0</v>
      </c>
      <c r="O105" s="16">
        <f>SUMIF($N$37:$N$80,"=sp15",$T$37:$T$80)</f>
        <v>545.29999999999995</v>
      </c>
      <c r="P105" s="16">
        <f>SUMIF($N$37:$N$80,"=zp26",$T$37:$T$80)</f>
        <v>194</v>
      </c>
      <c r="Q105" s="16">
        <f>SUMIF($N$37:$N$80,"=np15",$T$37:$T$80)</f>
        <v>283.20000000000005</v>
      </c>
      <c r="R105" s="16">
        <f>SUMIF($N$37:$N$80,"=pnw",$T$37:$T$80)</f>
        <v>467</v>
      </c>
      <c r="S105" s="16">
        <f>SUMIF($N$37:$N$80,"=ro",$T$37:$T$80)</f>
        <v>277</v>
      </c>
      <c r="T105" s="41">
        <f>SUMIF($N$37:$N$80,"=can",$T$37:$T$80)</f>
        <v>126</v>
      </c>
      <c r="U105" s="66">
        <f>SUM(N105:T105)</f>
        <v>1892.5</v>
      </c>
      <c r="W105" s="43" t="s">
        <v>1035</v>
      </c>
      <c r="X105" s="16">
        <f>N105+'existing plants'!P342</f>
        <v>2247</v>
      </c>
      <c r="Y105" s="16">
        <f>O105+'existing plants'!Q342</f>
        <v>12028.3</v>
      </c>
      <c r="Z105" s="16">
        <f>P105+'existing plants'!R342</f>
        <v>1588</v>
      </c>
      <c r="AA105" s="16">
        <f>Q105+'existing plants'!S342</f>
        <v>6127.2</v>
      </c>
      <c r="AB105" s="16">
        <f>R105+'existing plants'!T342</f>
        <v>1824</v>
      </c>
      <c r="AC105" s="16">
        <f>S105+'existing plants'!U342</f>
        <v>707</v>
      </c>
      <c r="AD105" s="41">
        <f>T105+'existing plants'!V342</f>
        <v>1164</v>
      </c>
      <c r="AE105" s="66">
        <f>SUM(X105:AD105)</f>
        <v>25685.5</v>
      </c>
    </row>
    <row r="106" spans="1:31" x14ac:dyDescent="0.2">
      <c r="A106" t="s">
        <v>493</v>
      </c>
      <c r="B106" t="s">
        <v>982</v>
      </c>
      <c r="C106" t="s">
        <v>935</v>
      </c>
      <c r="D106">
        <v>120</v>
      </c>
      <c r="E106">
        <v>120</v>
      </c>
      <c r="F106" t="s">
        <v>1582</v>
      </c>
      <c r="G106" s="22">
        <v>37104</v>
      </c>
      <c r="H106" s="23">
        <v>9700</v>
      </c>
      <c r="I106" t="s">
        <v>1113</v>
      </c>
      <c r="J106">
        <f t="shared" si="9"/>
        <v>120</v>
      </c>
      <c r="M106" s="44" t="s">
        <v>1506</v>
      </c>
      <c r="N106" s="35">
        <f>SUMIF($N$81:$N$89,"=dsw",$T$81:$T$89)</f>
        <v>195</v>
      </c>
      <c r="O106" s="35">
        <f>SUMIF($N$81:$N$89,"=sp15",$T$81:$T$89)</f>
        <v>0</v>
      </c>
      <c r="P106" s="35">
        <f>SUMIF($N$81:$N$89,"=zp26",$T$81:$T$89)</f>
        <v>320</v>
      </c>
      <c r="Q106" s="35">
        <f>SUMIF($N$81:$N$89,"=np15",$T$81:$T$89)</f>
        <v>135</v>
      </c>
      <c r="R106" s="35">
        <f>SUMIF($N$81:$N$89,"=pnw",$T$81:$T$89)</f>
        <v>470</v>
      </c>
      <c r="S106" s="35">
        <f>SUMIF($N$81:$N$89,"=ro",$T$81:$T$89)</f>
        <v>70</v>
      </c>
      <c r="T106" s="42">
        <f>SUMIF($N$81:$N$89,"=can",$T$81:$T$89)</f>
        <v>0</v>
      </c>
      <c r="U106" s="67">
        <f>SUM(N106:T106)</f>
        <v>1190</v>
      </c>
      <c r="W106" s="44" t="s">
        <v>1506</v>
      </c>
      <c r="X106" s="35">
        <f>N106+'existing plants'!P343</f>
        <v>2972</v>
      </c>
      <c r="Y106" s="35">
        <f>O106+'existing plants'!Q343</f>
        <v>5699</v>
      </c>
      <c r="Z106" s="35">
        <f>P106+'existing plants'!R343</f>
        <v>320</v>
      </c>
      <c r="AA106" s="35">
        <f>Q106+'existing plants'!S343</f>
        <v>857</v>
      </c>
      <c r="AB106" s="35">
        <f>R106+'existing plants'!T343</f>
        <v>1486</v>
      </c>
      <c r="AC106" s="35">
        <f>S106+'existing plants'!U343</f>
        <v>1101</v>
      </c>
      <c r="AD106" s="42">
        <f>T106+'existing plants'!V343</f>
        <v>46</v>
      </c>
      <c r="AE106" s="67">
        <f>SUM(X106:AD106)</f>
        <v>12481</v>
      </c>
    </row>
    <row r="107" spans="1:31" x14ac:dyDescent="0.2">
      <c r="A107" t="s">
        <v>493</v>
      </c>
      <c r="B107" t="s">
        <v>982</v>
      </c>
      <c r="C107" t="s">
        <v>935</v>
      </c>
      <c r="D107">
        <v>120</v>
      </c>
      <c r="E107">
        <v>120</v>
      </c>
      <c r="F107" t="s">
        <v>1582</v>
      </c>
      <c r="G107" s="22">
        <v>37120</v>
      </c>
      <c r="H107" s="23">
        <v>9700</v>
      </c>
      <c r="I107" t="s">
        <v>1113</v>
      </c>
      <c r="J107">
        <f t="shared" si="9"/>
        <v>120</v>
      </c>
      <c r="M107" s="69" t="s">
        <v>885</v>
      </c>
      <c r="N107" s="68">
        <f>SUM(N104:N106)</f>
        <v>1900</v>
      </c>
      <c r="O107" s="68">
        <f t="shared" ref="O107:T107" si="10">SUM(O104:O106)</f>
        <v>815.3</v>
      </c>
      <c r="P107" s="68">
        <f t="shared" si="10"/>
        <v>514</v>
      </c>
      <c r="Q107" s="68">
        <f t="shared" si="10"/>
        <v>1460.2</v>
      </c>
      <c r="R107" s="68">
        <f t="shared" si="10"/>
        <v>1777.8</v>
      </c>
      <c r="S107" s="68">
        <f t="shared" si="10"/>
        <v>447</v>
      </c>
      <c r="T107" s="68">
        <f t="shared" si="10"/>
        <v>852</v>
      </c>
      <c r="U107" s="70">
        <f>SUM(U104:U106)</f>
        <v>7766.3</v>
      </c>
      <c r="W107" s="69" t="s">
        <v>885</v>
      </c>
      <c r="X107" s="68">
        <f t="shared" ref="X107:AE107" si="11">SUM(X104:X106)</f>
        <v>7764</v>
      </c>
      <c r="Y107" s="68">
        <f t="shared" si="11"/>
        <v>18834.3</v>
      </c>
      <c r="Z107" s="68">
        <f t="shared" si="11"/>
        <v>1908</v>
      </c>
      <c r="AA107" s="68">
        <f t="shared" si="11"/>
        <v>8814.2000000000007</v>
      </c>
      <c r="AB107" s="68">
        <f t="shared" si="11"/>
        <v>5424.8</v>
      </c>
      <c r="AC107" s="68">
        <f t="shared" si="11"/>
        <v>1940</v>
      </c>
      <c r="AD107" s="68">
        <f t="shared" si="11"/>
        <v>2402</v>
      </c>
      <c r="AE107" s="70">
        <f t="shared" si="11"/>
        <v>47087.3</v>
      </c>
    </row>
    <row r="108" spans="1:31" x14ac:dyDescent="0.2">
      <c r="A108" t="s">
        <v>934</v>
      </c>
      <c r="B108" t="s">
        <v>982</v>
      </c>
      <c r="C108" t="s">
        <v>935</v>
      </c>
      <c r="D108" s="35">
        <v>70</v>
      </c>
      <c r="E108" s="35">
        <v>70</v>
      </c>
      <c r="F108" s="35" t="s">
        <v>1582</v>
      </c>
      <c r="G108" s="36">
        <v>37287</v>
      </c>
      <c r="H108" s="37">
        <v>11000</v>
      </c>
      <c r="I108" s="35"/>
      <c r="J108">
        <f t="shared" si="9"/>
        <v>70</v>
      </c>
    </row>
    <row r="109" spans="1:31" x14ac:dyDescent="0.2">
      <c r="D109">
        <f>SUM(D102:D108)</f>
        <v>631.6</v>
      </c>
      <c r="E109">
        <f>SUM(E102:E108)</f>
        <v>458.9</v>
      </c>
      <c r="G109" s="22"/>
      <c r="J109" s="38">
        <f>SUM(J102:J108)</f>
        <v>447</v>
      </c>
    </row>
    <row r="110" spans="1:31" x14ac:dyDescent="0.2">
      <c r="F110" t="s">
        <v>1504</v>
      </c>
      <c r="G110">
        <f>SUMIF(H102:H108,"&lt;=9000",E102:E108)</f>
        <v>111.9</v>
      </c>
      <c r="M110" s="16" t="s">
        <v>1034</v>
      </c>
      <c r="N110" s="16"/>
      <c r="O110" s="16"/>
      <c r="P110" s="16"/>
      <c r="Q110" s="16"/>
      <c r="R110" s="16"/>
      <c r="S110" s="31"/>
      <c r="W110" s="16" t="s">
        <v>997</v>
      </c>
      <c r="X110" s="16"/>
      <c r="Y110" s="16"/>
      <c r="Z110" s="16"/>
      <c r="AA110" s="16"/>
      <c r="AB110" s="16"/>
      <c r="AC110" s="31"/>
      <c r="AD110" s="23"/>
      <c r="AE110" s="23"/>
    </row>
    <row r="111" spans="1:31" ht="13.5" thickBot="1" x14ac:dyDescent="0.25">
      <c r="F111" s="24" t="s">
        <v>1505</v>
      </c>
      <c r="G111">
        <f>(SUMIF(H102:H108,"&lt;11000",E102:E108))-'online plants'!G110</f>
        <v>277</v>
      </c>
      <c r="M111" s="50"/>
      <c r="N111" s="45" t="s">
        <v>1589</v>
      </c>
      <c r="O111" s="45" t="s">
        <v>1559</v>
      </c>
      <c r="P111" s="45" t="s">
        <v>1645</v>
      </c>
      <c r="Q111" s="45" t="s">
        <v>1547</v>
      </c>
      <c r="R111" s="45" t="s">
        <v>1555</v>
      </c>
      <c r="S111" s="45" t="s">
        <v>1027</v>
      </c>
      <c r="T111" s="46" t="s">
        <v>1526</v>
      </c>
      <c r="U111" s="47" t="s">
        <v>885</v>
      </c>
      <c r="W111" s="50"/>
      <c r="X111" s="45" t="s">
        <v>1589</v>
      </c>
      <c r="Y111" s="45" t="s">
        <v>1559</v>
      </c>
      <c r="Z111" s="45" t="s">
        <v>1645</v>
      </c>
      <c r="AA111" s="45" t="s">
        <v>1547</v>
      </c>
      <c r="AB111" s="45" t="s">
        <v>1555</v>
      </c>
      <c r="AC111" s="45" t="s">
        <v>1027</v>
      </c>
      <c r="AD111" s="46" t="s">
        <v>1526</v>
      </c>
      <c r="AE111" s="23" t="s">
        <v>885</v>
      </c>
    </row>
    <row r="112" spans="1:31" x14ac:dyDescent="0.2">
      <c r="F112" t="s">
        <v>1506</v>
      </c>
      <c r="G112">
        <f>SUMIF(H102:H108,"&gt;=11000",E102:E108)</f>
        <v>70</v>
      </c>
      <c r="M112" s="43" t="s">
        <v>1504</v>
      </c>
      <c r="N112" s="51">
        <f>G39</f>
        <v>1705</v>
      </c>
      <c r="O112" s="51">
        <f>G131</f>
        <v>290.39999999999998</v>
      </c>
      <c r="P112" s="51">
        <f>G143</f>
        <v>0</v>
      </c>
      <c r="Q112" s="51">
        <f>G66</f>
        <v>1042</v>
      </c>
      <c r="R112" s="51">
        <f>G96</f>
        <v>960.69999999999993</v>
      </c>
      <c r="S112" s="51">
        <f>G110</f>
        <v>111.9</v>
      </c>
      <c r="T112" s="52">
        <f>G25</f>
        <v>734.8</v>
      </c>
      <c r="U112" s="65">
        <f>SUM(N112:T112)</f>
        <v>4844.8</v>
      </c>
      <c r="W112" s="43" t="s">
        <v>1504</v>
      </c>
      <c r="X112" s="51">
        <f>N112-N104</f>
        <v>0</v>
      </c>
      <c r="Y112" s="51">
        <f t="shared" ref="Y112:AD114" si="12">O112-O104</f>
        <v>20.399999999999977</v>
      </c>
      <c r="Z112" s="51">
        <f t="shared" si="12"/>
        <v>0</v>
      </c>
      <c r="AA112" s="51">
        <f t="shared" si="12"/>
        <v>0</v>
      </c>
      <c r="AB112" s="51">
        <f t="shared" si="12"/>
        <v>119.89999999999998</v>
      </c>
      <c r="AC112" s="51">
        <f t="shared" si="12"/>
        <v>11.900000000000006</v>
      </c>
      <c r="AD112" s="52">
        <f t="shared" si="12"/>
        <v>8.7999999999999545</v>
      </c>
      <c r="AE112" s="23">
        <f>SUM(X112:AD112)</f>
        <v>160.99999999999991</v>
      </c>
    </row>
    <row r="113" spans="1:31" x14ac:dyDescent="0.2">
      <c r="G113" s="22"/>
      <c r="M113" s="43" t="s">
        <v>1035</v>
      </c>
      <c r="N113" s="16">
        <f>G40</f>
        <v>0</v>
      </c>
      <c r="O113" s="16">
        <f>G132</f>
        <v>545.29999999999995</v>
      </c>
      <c r="P113" s="16">
        <f>G144</f>
        <v>219</v>
      </c>
      <c r="Q113" s="16">
        <f>G67</f>
        <v>283.20000000000005</v>
      </c>
      <c r="R113" s="16">
        <f>G97</f>
        <v>519.99999999999989</v>
      </c>
      <c r="S113" s="16">
        <f>G111</f>
        <v>277</v>
      </c>
      <c r="T113" s="48">
        <f>G26</f>
        <v>211.59999999999991</v>
      </c>
      <c r="U113" s="66">
        <f>SUM(N113:T113)</f>
        <v>2056.1</v>
      </c>
      <c r="W113" s="43" t="s">
        <v>1035</v>
      </c>
      <c r="X113" s="16">
        <f>N113-N105</f>
        <v>0</v>
      </c>
      <c r="Y113" s="16">
        <f t="shared" si="12"/>
        <v>0</v>
      </c>
      <c r="Z113" s="16">
        <f t="shared" si="12"/>
        <v>25</v>
      </c>
      <c r="AA113" s="16">
        <f t="shared" si="12"/>
        <v>0</v>
      </c>
      <c r="AB113" s="16">
        <f t="shared" si="12"/>
        <v>52.999999999999886</v>
      </c>
      <c r="AC113" s="16">
        <f t="shared" si="12"/>
        <v>0</v>
      </c>
      <c r="AD113" s="48">
        <f t="shared" si="12"/>
        <v>85.599999999999909</v>
      </c>
      <c r="AE113" s="23">
        <f>SUM(X113:AD113)</f>
        <v>163.5999999999998</v>
      </c>
    </row>
    <row r="114" spans="1:31" x14ac:dyDescent="0.2">
      <c r="A114" s="11" t="s">
        <v>1559</v>
      </c>
      <c r="G114" s="22"/>
      <c r="M114" s="44" t="s">
        <v>1506</v>
      </c>
      <c r="N114" s="35">
        <f>G41</f>
        <v>195</v>
      </c>
      <c r="O114" s="35">
        <f>G133</f>
        <v>0</v>
      </c>
      <c r="P114" s="35">
        <f>G145</f>
        <v>320</v>
      </c>
      <c r="Q114" s="35">
        <f>G68</f>
        <v>135</v>
      </c>
      <c r="R114" s="35">
        <f>G98</f>
        <v>470</v>
      </c>
      <c r="S114" s="35">
        <f>G112</f>
        <v>70</v>
      </c>
      <c r="T114" s="49">
        <f>G27</f>
        <v>0</v>
      </c>
      <c r="U114" s="67">
        <f>SUM(N114:T114)</f>
        <v>1190</v>
      </c>
      <c r="W114" s="44" t="s">
        <v>1506</v>
      </c>
      <c r="X114" s="35">
        <f>N114-N106</f>
        <v>0</v>
      </c>
      <c r="Y114" s="35">
        <f t="shared" si="12"/>
        <v>0</v>
      </c>
      <c r="Z114" s="35">
        <f t="shared" si="12"/>
        <v>0</v>
      </c>
      <c r="AA114" s="35">
        <f t="shared" si="12"/>
        <v>0</v>
      </c>
      <c r="AB114" s="35">
        <f t="shared" si="12"/>
        <v>0</v>
      </c>
      <c r="AC114" s="35">
        <f t="shared" si="12"/>
        <v>0</v>
      </c>
      <c r="AD114" s="49">
        <f t="shared" si="12"/>
        <v>0</v>
      </c>
      <c r="AE114" s="23">
        <f>SUM(X114:AD114)</f>
        <v>0</v>
      </c>
    </row>
    <row r="115" spans="1:31" x14ac:dyDescent="0.2">
      <c r="A115" s="21" t="s">
        <v>894</v>
      </c>
      <c r="B115" s="21" t="s">
        <v>886</v>
      </c>
      <c r="C115" s="21" t="s">
        <v>1532</v>
      </c>
      <c r="D115" s="21" t="s">
        <v>904</v>
      </c>
      <c r="E115" s="21" t="s">
        <v>905</v>
      </c>
      <c r="F115" s="21" t="s">
        <v>895</v>
      </c>
      <c r="G115" s="21" t="s">
        <v>896</v>
      </c>
      <c r="H115" s="21" t="s">
        <v>888</v>
      </c>
      <c r="M115" s="69" t="s">
        <v>885</v>
      </c>
      <c r="N115" s="68">
        <f>SUM(N112:N114)</f>
        <v>1900</v>
      </c>
      <c r="O115" s="68">
        <f t="shared" ref="O115:T115" si="13">SUM(O112:O114)</f>
        <v>835.69999999999993</v>
      </c>
      <c r="P115" s="68">
        <f t="shared" si="13"/>
        <v>539</v>
      </c>
      <c r="Q115" s="68">
        <f t="shared" si="13"/>
        <v>1460.2</v>
      </c>
      <c r="R115" s="68">
        <f t="shared" si="13"/>
        <v>1950.6999999999998</v>
      </c>
      <c r="S115" s="68">
        <f t="shared" si="13"/>
        <v>458.9</v>
      </c>
      <c r="T115" s="68">
        <f t="shared" si="13"/>
        <v>946.39999999999986</v>
      </c>
      <c r="U115" s="70">
        <f>SUM(U112:U114)</f>
        <v>8090.9</v>
      </c>
      <c r="AC115" s="23"/>
      <c r="AD115" s="23"/>
      <c r="AE115" s="53">
        <f>SUM(AE112:AE114)</f>
        <v>324.59999999999968</v>
      </c>
    </row>
    <row r="116" spans="1:31" x14ac:dyDescent="0.2">
      <c r="A116" t="s">
        <v>347</v>
      </c>
      <c r="B116" t="s">
        <v>1109</v>
      </c>
      <c r="C116" t="s">
        <v>927</v>
      </c>
      <c r="D116">
        <v>44.4</v>
      </c>
      <c r="E116">
        <v>14.8</v>
      </c>
      <c r="F116" t="s">
        <v>907</v>
      </c>
      <c r="G116" s="22">
        <v>37148</v>
      </c>
      <c r="H116" s="23">
        <v>0</v>
      </c>
      <c r="I116" t="s">
        <v>1113</v>
      </c>
      <c r="J116">
        <f t="shared" ref="J116:J129" si="14">SUMIF(F116,"=ng",E116)</f>
        <v>0</v>
      </c>
      <c r="S116"/>
      <c r="T116"/>
      <c r="U116"/>
    </row>
    <row r="117" spans="1:31" x14ac:dyDescent="0.2">
      <c r="A117" t="s">
        <v>347</v>
      </c>
      <c r="B117" t="s">
        <v>1109</v>
      </c>
      <c r="C117" t="s">
        <v>927</v>
      </c>
      <c r="D117">
        <v>22.2</v>
      </c>
      <c r="E117">
        <v>5.6</v>
      </c>
      <c r="F117" t="s">
        <v>907</v>
      </c>
      <c r="G117" s="22">
        <v>37162</v>
      </c>
      <c r="H117" s="23">
        <v>0</v>
      </c>
      <c r="I117" t="s">
        <v>1113</v>
      </c>
      <c r="J117">
        <f t="shared" si="14"/>
        <v>0</v>
      </c>
      <c r="S117"/>
      <c r="T117"/>
      <c r="U117"/>
    </row>
    <row r="118" spans="1:31" x14ac:dyDescent="0.2">
      <c r="A118" t="s">
        <v>928</v>
      </c>
      <c r="B118" t="s">
        <v>1109</v>
      </c>
      <c r="C118" t="s">
        <v>927</v>
      </c>
      <c r="D118">
        <v>110</v>
      </c>
      <c r="E118">
        <v>30</v>
      </c>
      <c r="F118" t="s">
        <v>1582</v>
      </c>
      <c r="G118" s="22">
        <v>37073</v>
      </c>
      <c r="H118" s="23">
        <v>7100</v>
      </c>
      <c r="I118" t="s">
        <v>1113</v>
      </c>
      <c r="J118">
        <f t="shared" si="14"/>
        <v>30</v>
      </c>
      <c r="S118"/>
      <c r="T118"/>
      <c r="U118"/>
    </row>
    <row r="119" spans="1:31" x14ac:dyDescent="0.2">
      <c r="A119" t="s">
        <v>928</v>
      </c>
      <c r="B119" t="s">
        <v>1109</v>
      </c>
      <c r="C119" t="s">
        <v>927</v>
      </c>
      <c r="D119">
        <v>240</v>
      </c>
      <c r="E119">
        <v>240</v>
      </c>
      <c r="F119" t="s">
        <v>1582</v>
      </c>
      <c r="G119" s="22">
        <v>37215</v>
      </c>
      <c r="H119" s="23">
        <v>7100</v>
      </c>
      <c r="I119" t="s">
        <v>1113</v>
      </c>
      <c r="J119">
        <f t="shared" si="14"/>
        <v>240</v>
      </c>
      <c r="M119" s="16" t="s">
        <v>1038</v>
      </c>
      <c r="N119" s="16"/>
      <c r="O119" s="16"/>
      <c r="P119" s="16"/>
      <c r="Q119" s="16"/>
      <c r="R119" s="16"/>
      <c r="S119" s="16"/>
      <c r="T119" s="31"/>
      <c r="U119"/>
      <c r="W119" s="16" t="s">
        <v>1038</v>
      </c>
      <c r="X119" s="16"/>
      <c r="Y119" s="16"/>
      <c r="Z119" s="16"/>
      <c r="AA119" s="16"/>
      <c r="AB119" s="16"/>
      <c r="AC119" s="16"/>
      <c r="AD119" s="31"/>
    </row>
    <row r="120" spans="1:31" ht="13.5" thickBot="1" x14ac:dyDescent="0.25">
      <c r="A120" t="s">
        <v>970</v>
      </c>
      <c r="B120" t="s">
        <v>1109</v>
      </c>
      <c r="C120" t="s">
        <v>927</v>
      </c>
      <c r="D120">
        <v>47.4</v>
      </c>
      <c r="E120">
        <v>47.4</v>
      </c>
      <c r="F120" t="s">
        <v>1582</v>
      </c>
      <c r="G120" s="22">
        <v>37207</v>
      </c>
      <c r="H120" s="23">
        <v>9157</v>
      </c>
      <c r="I120" t="s">
        <v>1113</v>
      </c>
      <c r="J120">
        <f t="shared" si="14"/>
        <v>47.4</v>
      </c>
      <c r="M120" s="50"/>
      <c r="N120" s="45" t="s">
        <v>1589</v>
      </c>
      <c r="O120" s="45" t="s">
        <v>1559</v>
      </c>
      <c r="P120" s="45" t="s">
        <v>1645</v>
      </c>
      <c r="Q120" s="45" t="s">
        <v>1547</v>
      </c>
      <c r="R120" s="45" t="s">
        <v>1555</v>
      </c>
      <c r="S120" s="45" t="s">
        <v>1027</v>
      </c>
      <c r="T120" s="46" t="s">
        <v>1526</v>
      </c>
      <c r="U120" s="72" t="s">
        <v>885</v>
      </c>
      <c r="W120" s="50"/>
      <c r="X120" s="45" t="s">
        <v>1589</v>
      </c>
      <c r="Y120" s="45" t="s">
        <v>1559</v>
      </c>
      <c r="Z120" s="45" t="s">
        <v>1645</v>
      </c>
      <c r="AA120" s="45" t="s">
        <v>1547</v>
      </c>
      <c r="AB120" s="45" t="s">
        <v>1555</v>
      </c>
      <c r="AC120" s="45" t="s">
        <v>1027</v>
      </c>
      <c r="AD120" s="46" t="s">
        <v>1526</v>
      </c>
      <c r="AE120" s="72" t="s">
        <v>885</v>
      </c>
    </row>
    <row r="121" spans="1:31" x14ac:dyDescent="0.2">
      <c r="A121" t="s">
        <v>952</v>
      </c>
      <c r="B121" t="s">
        <v>1109</v>
      </c>
      <c r="C121" t="s">
        <v>927</v>
      </c>
      <c r="D121">
        <v>44</v>
      </c>
      <c r="E121">
        <v>44</v>
      </c>
      <c r="F121" t="s">
        <v>1582</v>
      </c>
      <c r="G121" s="22">
        <v>37012</v>
      </c>
      <c r="H121" s="23">
        <v>9700</v>
      </c>
      <c r="I121" t="s">
        <v>1113</v>
      </c>
      <c r="J121">
        <f t="shared" si="14"/>
        <v>44</v>
      </c>
      <c r="M121" s="43" t="s">
        <v>1504</v>
      </c>
      <c r="N121" s="55">
        <f>N104/$U104</f>
        <v>0.36402066697980273</v>
      </c>
      <c r="O121" s="55">
        <f t="shared" ref="O121:T121" si="15">O104/$U104</f>
        <v>5.7645501515863187E-2</v>
      </c>
      <c r="P121" s="55">
        <f t="shared" si="15"/>
        <v>0</v>
      </c>
      <c r="Q121" s="55">
        <f t="shared" si="15"/>
        <v>0.22246893547973867</v>
      </c>
      <c r="R121" s="55">
        <f t="shared" si="15"/>
        <v>0.17951236175754728</v>
      </c>
      <c r="S121" s="55">
        <f t="shared" si="15"/>
        <v>2.1350185746615995E-2</v>
      </c>
      <c r="T121" s="56">
        <f t="shared" si="15"/>
        <v>0.15500234852043213</v>
      </c>
      <c r="U121" s="73">
        <f>SUM(N121:T121)</f>
        <v>1</v>
      </c>
      <c r="V121" s="59">
        <v>1</v>
      </c>
      <c r="W121" s="43" t="s">
        <v>1504</v>
      </c>
      <c r="X121" s="55">
        <f>X104/$AE104</f>
        <v>0.28528831494933193</v>
      </c>
      <c r="Y121" s="55">
        <f t="shared" ref="Y121:AD121" si="16">Y104/$AE104</f>
        <v>0.12409200968523003</v>
      </c>
      <c r="Z121" s="55">
        <f t="shared" si="16"/>
        <v>0</v>
      </c>
      <c r="AA121" s="55">
        <f t="shared" si="16"/>
        <v>0.20513855259617972</v>
      </c>
      <c r="AB121" s="55">
        <f t="shared" si="16"/>
        <v>0.23706394045377099</v>
      </c>
      <c r="AC121" s="55">
        <f t="shared" si="16"/>
        <v>1.4796879203658866E-2</v>
      </c>
      <c r="AD121" s="56">
        <f t="shared" si="16"/>
        <v>0.13362030311182854</v>
      </c>
      <c r="AE121" s="73">
        <f>SUM(X121:AD121)</f>
        <v>1.0000000000000002</v>
      </c>
    </row>
    <row r="122" spans="1:31" x14ac:dyDescent="0.2">
      <c r="A122" t="s">
        <v>933</v>
      </c>
      <c r="B122" t="s">
        <v>1109</v>
      </c>
      <c r="C122" t="s">
        <v>927</v>
      </c>
      <c r="D122">
        <v>90</v>
      </c>
      <c r="E122">
        <v>90</v>
      </c>
      <c r="F122" t="s">
        <v>1582</v>
      </c>
      <c r="G122" s="22">
        <v>37085</v>
      </c>
      <c r="H122" s="23">
        <v>9700</v>
      </c>
      <c r="I122" t="s">
        <v>1113</v>
      </c>
      <c r="J122">
        <f t="shared" si="14"/>
        <v>90</v>
      </c>
      <c r="M122" s="43" t="s">
        <v>1035</v>
      </c>
      <c r="N122" s="55">
        <f t="shared" ref="N122:T123" si="17">N105/$U105</f>
        <v>0</v>
      </c>
      <c r="O122" s="55">
        <f t="shared" si="17"/>
        <v>0.2881373844121532</v>
      </c>
      <c r="P122" s="55">
        <f t="shared" si="17"/>
        <v>0.10250990752972258</v>
      </c>
      <c r="Q122" s="55">
        <f t="shared" si="17"/>
        <v>0.1496433289299868</v>
      </c>
      <c r="R122" s="55">
        <f t="shared" si="17"/>
        <v>0.24676354029062086</v>
      </c>
      <c r="S122" s="55">
        <f t="shared" si="17"/>
        <v>0.14636723910171731</v>
      </c>
      <c r="T122" s="56">
        <f t="shared" si="17"/>
        <v>6.6578599735799202E-2</v>
      </c>
      <c r="U122" s="73">
        <f>SUM(N122:T122)</f>
        <v>0.99999999999999989</v>
      </c>
      <c r="V122" s="59">
        <v>1</v>
      </c>
      <c r="W122" s="43" t="s">
        <v>1035</v>
      </c>
      <c r="X122" s="55">
        <f>X105/$AE105</f>
        <v>8.7481263748029045E-2</v>
      </c>
      <c r="Y122" s="55">
        <f t="shared" ref="Y122:AD122" si="18">Y105/$AE105</f>
        <v>0.4682914484826069</v>
      </c>
      <c r="Z122" s="55">
        <f t="shared" si="18"/>
        <v>6.1824764945202546E-2</v>
      </c>
      <c r="AA122" s="55">
        <f t="shared" si="18"/>
        <v>0.23854704015884448</v>
      </c>
      <c r="AB122" s="55">
        <f t="shared" si="18"/>
        <v>7.1012828249401416E-2</v>
      </c>
      <c r="AC122" s="55">
        <f t="shared" si="18"/>
        <v>2.7525257440968641E-2</v>
      </c>
      <c r="AD122" s="56">
        <f t="shared" si="18"/>
        <v>4.5317396974946952E-2</v>
      </c>
      <c r="AE122" s="73">
        <f>SUM(X122:AD122)</f>
        <v>0.99999999999999989</v>
      </c>
    </row>
    <row r="123" spans="1:31" x14ac:dyDescent="0.2">
      <c r="A123" t="s">
        <v>929</v>
      </c>
      <c r="B123" t="s">
        <v>1109</v>
      </c>
      <c r="C123" t="s">
        <v>927</v>
      </c>
      <c r="D123">
        <v>90</v>
      </c>
      <c r="E123">
        <v>90</v>
      </c>
      <c r="F123" t="s">
        <v>1582</v>
      </c>
      <c r="G123" s="22">
        <v>37098</v>
      </c>
      <c r="H123" s="23">
        <v>9700</v>
      </c>
      <c r="I123" t="s">
        <v>1113</v>
      </c>
      <c r="J123">
        <f t="shared" si="14"/>
        <v>90</v>
      </c>
      <c r="M123" s="44" t="s">
        <v>1506</v>
      </c>
      <c r="N123" s="57">
        <f t="shared" si="17"/>
        <v>0.1638655462184874</v>
      </c>
      <c r="O123" s="57">
        <f t="shared" si="17"/>
        <v>0</v>
      </c>
      <c r="P123" s="57">
        <f t="shared" si="17"/>
        <v>0.26890756302521007</v>
      </c>
      <c r="Q123" s="57">
        <f t="shared" si="17"/>
        <v>0.1134453781512605</v>
      </c>
      <c r="R123" s="57">
        <f t="shared" si="17"/>
        <v>0.3949579831932773</v>
      </c>
      <c r="S123" s="57">
        <f t="shared" si="17"/>
        <v>5.8823529411764705E-2</v>
      </c>
      <c r="T123" s="58">
        <f t="shared" si="17"/>
        <v>0</v>
      </c>
      <c r="U123" s="75">
        <f>SUM(N123:T123)</f>
        <v>1</v>
      </c>
      <c r="V123" s="59">
        <v>1</v>
      </c>
      <c r="W123" s="44" t="s">
        <v>1506</v>
      </c>
      <c r="X123" s="57">
        <f>X106/$AE106</f>
        <v>0.23812194535694256</v>
      </c>
      <c r="Y123" s="57">
        <f t="shared" ref="Y123:AD123" si="19">Y106/$AE106</f>
        <v>0.45661405336110888</v>
      </c>
      <c r="Z123" s="57">
        <f t="shared" si="19"/>
        <v>2.5638971236279146E-2</v>
      </c>
      <c r="AA123" s="57">
        <f t="shared" si="19"/>
        <v>6.8664369842160081E-2</v>
      </c>
      <c r="AB123" s="57">
        <f t="shared" si="19"/>
        <v>0.11906097267847128</v>
      </c>
      <c r="AC123" s="57">
        <f t="shared" si="19"/>
        <v>8.8214085409822937E-2</v>
      </c>
      <c r="AD123" s="58">
        <f t="shared" si="19"/>
        <v>3.685602115215127E-3</v>
      </c>
      <c r="AE123" s="75">
        <f>SUM(X123:AD123)</f>
        <v>1</v>
      </c>
    </row>
    <row r="124" spans="1:31" x14ac:dyDescent="0.2">
      <c r="A124" t="s">
        <v>898</v>
      </c>
      <c r="B124" t="s">
        <v>1109</v>
      </c>
      <c r="C124" t="s">
        <v>927</v>
      </c>
      <c r="D124">
        <v>40</v>
      </c>
      <c r="E124">
        <v>40</v>
      </c>
      <c r="F124" t="s">
        <v>1582</v>
      </c>
      <c r="G124" s="22">
        <v>37118</v>
      </c>
      <c r="H124" s="23">
        <v>9700</v>
      </c>
      <c r="I124" t="s">
        <v>1113</v>
      </c>
      <c r="J124">
        <f t="shared" si="14"/>
        <v>40</v>
      </c>
      <c r="M124" s="44" t="s">
        <v>885</v>
      </c>
      <c r="N124" s="57">
        <f>SUM(N121:N123)</f>
        <v>0.5278862131982901</v>
      </c>
      <c r="O124" s="57">
        <f t="shared" ref="O124:T124" si="20">SUM(O121:O123)</f>
        <v>0.34578288592801637</v>
      </c>
      <c r="P124" s="57">
        <f t="shared" si="20"/>
        <v>0.37141747055493268</v>
      </c>
      <c r="Q124" s="57">
        <f t="shared" si="20"/>
        <v>0.48555764256098594</v>
      </c>
      <c r="R124" s="57">
        <f t="shared" si="20"/>
        <v>0.82123388524144536</v>
      </c>
      <c r="S124" s="57">
        <f t="shared" si="20"/>
        <v>0.22654095426009802</v>
      </c>
      <c r="T124" s="57">
        <f t="shared" si="20"/>
        <v>0.22158094825623131</v>
      </c>
      <c r="U124" s="76">
        <f>SUM(U121:U123)</f>
        <v>3</v>
      </c>
      <c r="W124" s="44" t="s">
        <v>885</v>
      </c>
      <c r="X124" s="57">
        <f t="shared" ref="X124:AE124" si="21">SUM(X121:X123)</f>
        <v>0.61089152405430358</v>
      </c>
      <c r="Y124" s="57">
        <f t="shared" si="21"/>
        <v>1.0489975115289458</v>
      </c>
      <c r="Z124" s="57">
        <f t="shared" si="21"/>
        <v>8.7463736181481691E-2</v>
      </c>
      <c r="AA124" s="57">
        <f t="shared" si="21"/>
        <v>0.51234996259718424</v>
      </c>
      <c r="AB124" s="57">
        <f t="shared" si="21"/>
        <v>0.42713774138164368</v>
      </c>
      <c r="AC124" s="57">
        <f t="shared" si="21"/>
        <v>0.13053622205445045</v>
      </c>
      <c r="AD124" s="57">
        <f t="shared" si="21"/>
        <v>0.18262330220199063</v>
      </c>
      <c r="AE124" s="76">
        <f t="shared" si="21"/>
        <v>3</v>
      </c>
    </row>
    <row r="125" spans="1:31" x14ac:dyDescent="0.2">
      <c r="A125" t="s">
        <v>959</v>
      </c>
      <c r="B125" t="s">
        <v>1109</v>
      </c>
      <c r="C125" t="s">
        <v>927</v>
      </c>
      <c r="D125">
        <v>49.5</v>
      </c>
      <c r="E125">
        <v>49.5</v>
      </c>
      <c r="F125" t="s">
        <v>1582</v>
      </c>
      <c r="G125" s="22">
        <v>37120</v>
      </c>
      <c r="H125" s="23">
        <v>9700</v>
      </c>
      <c r="I125" t="s">
        <v>1113</v>
      </c>
      <c r="J125">
        <f t="shared" si="14"/>
        <v>49.5</v>
      </c>
      <c r="S125"/>
      <c r="U125"/>
    </row>
    <row r="126" spans="1:31" x14ac:dyDescent="0.2">
      <c r="A126" t="s">
        <v>929</v>
      </c>
      <c r="B126" t="s">
        <v>1109</v>
      </c>
      <c r="C126" t="s">
        <v>927</v>
      </c>
      <c r="D126">
        <v>45</v>
      </c>
      <c r="E126">
        <v>45</v>
      </c>
      <c r="F126" t="s">
        <v>1582</v>
      </c>
      <c r="G126" s="22">
        <v>37144</v>
      </c>
      <c r="H126" s="23">
        <v>9700</v>
      </c>
      <c r="I126" t="s">
        <v>1113</v>
      </c>
      <c r="J126">
        <f t="shared" si="14"/>
        <v>45</v>
      </c>
      <c r="S126"/>
      <c r="U126"/>
    </row>
    <row r="127" spans="1:31" x14ac:dyDescent="0.2">
      <c r="A127" t="s">
        <v>897</v>
      </c>
      <c r="B127" t="s">
        <v>1109</v>
      </c>
      <c r="C127" t="s">
        <v>927</v>
      </c>
      <c r="D127">
        <v>40</v>
      </c>
      <c r="E127">
        <v>40</v>
      </c>
      <c r="F127" t="s">
        <v>1582</v>
      </c>
      <c r="G127" s="22">
        <v>37145</v>
      </c>
      <c r="H127" s="23">
        <v>9700</v>
      </c>
      <c r="I127" t="s">
        <v>1113</v>
      </c>
      <c r="J127">
        <f t="shared" si="14"/>
        <v>40</v>
      </c>
      <c r="M127" s="16" t="s">
        <v>1034</v>
      </c>
      <c r="N127" s="16"/>
      <c r="O127" s="16"/>
      <c r="P127" s="16"/>
      <c r="Q127" s="16"/>
      <c r="R127" s="16"/>
      <c r="S127" s="16"/>
      <c r="T127" s="31"/>
      <c r="U127"/>
    </row>
    <row r="128" spans="1:31" ht="13.5" thickBot="1" x14ac:dyDescent="0.25">
      <c r="A128" t="s">
        <v>902</v>
      </c>
      <c r="B128" t="s">
        <v>1109</v>
      </c>
      <c r="C128" t="s">
        <v>927</v>
      </c>
      <c r="D128">
        <v>49.9</v>
      </c>
      <c r="E128">
        <v>49.9</v>
      </c>
      <c r="F128" t="s">
        <v>1582</v>
      </c>
      <c r="G128" s="22">
        <v>37164</v>
      </c>
      <c r="H128" s="23">
        <v>9700</v>
      </c>
      <c r="I128" t="s">
        <v>1113</v>
      </c>
      <c r="J128">
        <f t="shared" si="14"/>
        <v>49.9</v>
      </c>
      <c r="M128" s="50"/>
      <c r="N128" s="45" t="s">
        <v>1589</v>
      </c>
      <c r="O128" s="45" t="s">
        <v>1559</v>
      </c>
      <c r="P128" s="45" t="s">
        <v>1645</v>
      </c>
      <c r="Q128" s="45" t="s">
        <v>1547</v>
      </c>
      <c r="R128" s="45" t="s">
        <v>1555</v>
      </c>
      <c r="S128" s="45" t="s">
        <v>1027</v>
      </c>
      <c r="T128" s="46" t="s">
        <v>1526</v>
      </c>
      <c r="U128" s="72" t="s">
        <v>885</v>
      </c>
    </row>
    <row r="129" spans="1:31" x14ac:dyDescent="0.2">
      <c r="A129" t="s">
        <v>901</v>
      </c>
      <c r="B129" t="s">
        <v>1109</v>
      </c>
      <c r="C129" t="s">
        <v>927</v>
      </c>
      <c r="D129" s="35">
        <v>49.5</v>
      </c>
      <c r="E129" s="35">
        <v>49.5</v>
      </c>
      <c r="F129" s="35" t="s">
        <v>1582</v>
      </c>
      <c r="G129" s="36">
        <v>37190</v>
      </c>
      <c r="H129" s="37">
        <v>9700</v>
      </c>
      <c r="I129" s="35" t="s">
        <v>1113</v>
      </c>
      <c r="J129">
        <f t="shared" si="14"/>
        <v>49.5</v>
      </c>
      <c r="M129" s="43" t="s">
        <v>1504</v>
      </c>
      <c r="N129" s="55">
        <f>N112/$U112</f>
        <v>0.35192371202113604</v>
      </c>
      <c r="O129" s="55">
        <f t="shared" ref="O129:T129" si="22">O112/$U112</f>
        <v>5.9940554821664459E-2</v>
      </c>
      <c r="P129" s="55">
        <f t="shared" si="22"/>
        <v>0</v>
      </c>
      <c r="Q129" s="55">
        <f t="shared" si="22"/>
        <v>0.21507595772787316</v>
      </c>
      <c r="R129" s="55">
        <f t="shared" si="22"/>
        <v>0.19829507926023776</v>
      </c>
      <c r="S129" s="55">
        <f t="shared" si="22"/>
        <v>2.3096928665785998E-2</v>
      </c>
      <c r="T129" s="56">
        <f t="shared" si="22"/>
        <v>0.15166776750330249</v>
      </c>
      <c r="U129" s="73">
        <f>SUM(N129:T129)</f>
        <v>1</v>
      </c>
      <c r="V129" s="59">
        <v>1</v>
      </c>
    </row>
    <row r="130" spans="1:31" x14ac:dyDescent="0.2">
      <c r="D130">
        <f>SUM(D116:D129)</f>
        <v>961.9</v>
      </c>
      <c r="E130">
        <f>SUM(E116:E129)</f>
        <v>835.69999999999993</v>
      </c>
      <c r="G130" s="22"/>
      <c r="J130" s="38">
        <f>SUM(J116:J129)</f>
        <v>815.3</v>
      </c>
      <c r="M130" s="43" t="s">
        <v>1035</v>
      </c>
      <c r="N130" s="55">
        <f t="shared" ref="N130:T130" si="23">N113/$U113</f>
        <v>0</v>
      </c>
      <c r="O130" s="55">
        <f t="shared" si="23"/>
        <v>0.26521083604883028</v>
      </c>
      <c r="P130" s="55">
        <f t="shared" si="23"/>
        <v>0.10651232916686933</v>
      </c>
      <c r="Q130" s="55">
        <f t="shared" si="23"/>
        <v>0.1377364914157872</v>
      </c>
      <c r="R130" s="55">
        <f t="shared" si="23"/>
        <v>0.25290598706288603</v>
      </c>
      <c r="S130" s="55">
        <f t="shared" si="23"/>
        <v>0.13472107387772969</v>
      </c>
      <c r="T130" s="56">
        <f t="shared" si="23"/>
        <v>0.10291328242789743</v>
      </c>
      <c r="U130" s="73">
        <f>SUM(N130:T130)</f>
        <v>1</v>
      </c>
      <c r="V130" s="59">
        <v>1</v>
      </c>
    </row>
    <row r="131" spans="1:31" x14ac:dyDescent="0.2">
      <c r="F131" t="s">
        <v>1504</v>
      </c>
      <c r="G131">
        <f>SUMIF(H116:H129,"&lt;=9000",E116:E129)</f>
        <v>290.39999999999998</v>
      </c>
      <c r="M131" s="44" t="s">
        <v>1506</v>
      </c>
      <c r="N131" s="57">
        <f t="shared" ref="N131:T131" si="24">N114/$U114</f>
        <v>0.1638655462184874</v>
      </c>
      <c r="O131" s="57">
        <f t="shared" si="24"/>
        <v>0</v>
      </c>
      <c r="P131" s="57">
        <f t="shared" si="24"/>
        <v>0.26890756302521007</v>
      </c>
      <c r="Q131" s="57">
        <f t="shared" si="24"/>
        <v>0.1134453781512605</v>
      </c>
      <c r="R131" s="57">
        <f t="shared" si="24"/>
        <v>0.3949579831932773</v>
      </c>
      <c r="S131" s="57">
        <f t="shared" si="24"/>
        <v>5.8823529411764705E-2</v>
      </c>
      <c r="T131" s="58">
        <f t="shared" si="24"/>
        <v>0</v>
      </c>
      <c r="U131" s="75">
        <f>SUM(N131:T131)</f>
        <v>1</v>
      </c>
      <c r="V131" s="59">
        <v>1</v>
      </c>
    </row>
    <row r="132" spans="1:31" x14ac:dyDescent="0.2">
      <c r="F132" s="24" t="s">
        <v>1505</v>
      </c>
      <c r="G132">
        <f>(SUMIF(H116:H129,"&lt;11000",E116:E129))-'online plants'!G131</f>
        <v>545.29999999999995</v>
      </c>
      <c r="M132" s="44" t="s">
        <v>885</v>
      </c>
      <c r="N132" s="57">
        <f>SUM(N129:N131)</f>
        <v>0.5157892582396234</v>
      </c>
      <c r="O132" s="57">
        <f t="shared" ref="O132:T132" si="25">SUM(O129:O131)</f>
        <v>0.32515139087049472</v>
      </c>
      <c r="P132" s="57">
        <f t="shared" si="25"/>
        <v>0.37541989219207939</v>
      </c>
      <c r="Q132" s="57">
        <f t="shared" si="25"/>
        <v>0.46625782729492088</v>
      </c>
      <c r="R132" s="57">
        <f t="shared" si="25"/>
        <v>0.84615904951640109</v>
      </c>
      <c r="S132" s="57">
        <f t="shared" si="25"/>
        <v>0.21664153195528041</v>
      </c>
      <c r="T132" s="57">
        <f t="shared" si="25"/>
        <v>0.2545810499311999</v>
      </c>
      <c r="U132" s="76">
        <f>SUM(U129:U131)</f>
        <v>3</v>
      </c>
    </row>
    <row r="133" spans="1:31" x14ac:dyDescent="0.2">
      <c r="F133" t="s">
        <v>1506</v>
      </c>
      <c r="G133">
        <f>SUMIF(H116:H129,"&gt;=11000",E116:E129)</f>
        <v>0</v>
      </c>
      <c r="S133"/>
      <c r="T133"/>
      <c r="U133"/>
    </row>
    <row r="134" spans="1:31" x14ac:dyDescent="0.2">
      <c r="G134" s="22"/>
      <c r="S134"/>
      <c r="T134"/>
      <c r="U134"/>
    </row>
    <row r="135" spans="1:31" x14ac:dyDescent="0.2">
      <c r="A135" s="11" t="s">
        <v>1645</v>
      </c>
      <c r="G135" s="22"/>
      <c r="M135" s="16" t="s">
        <v>1039</v>
      </c>
      <c r="N135" s="16"/>
      <c r="O135" s="16"/>
      <c r="P135" s="16"/>
      <c r="Q135" s="16"/>
      <c r="R135" s="16"/>
      <c r="S135" s="16"/>
      <c r="T135" s="31"/>
      <c r="U135"/>
      <c r="W135" s="16" t="s">
        <v>1039</v>
      </c>
      <c r="X135" s="16"/>
      <c r="Y135" s="16"/>
      <c r="Z135" s="16"/>
      <c r="AA135" s="16"/>
      <c r="AB135" s="16"/>
      <c r="AC135" s="16"/>
      <c r="AD135" s="31"/>
    </row>
    <row r="136" spans="1:31" ht="13.5" thickBot="1" x14ac:dyDescent="0.25">
      <c r="A136" s="21" t="s">
        <v>894</v>
      </c>
      <c r="B136" s="21" t="s">
        <v>886</v>
      </c>
      <c r="C136" s="21" t="s">
        <v>1532</v>
      </c>
      <c r="D136" s="21" t="s">
        <v>904</v>
      </c>
      <c r="E136" s="21" t="s">
        <v>905</v>
      </c>
      <c r="F136" s="21" t="s">
        <v>895</v>
      </c>
      <c r="G136" s="21" t="s">
        <v>896</v>
      </c>
      <c r="H136" s="21" t="s">
        <v>888</v>
      </c>
      <c r="M136" s="50"/>
      <c r="N136" s="45" t="s">
        <v>1589</v>
      </c>
      <c r="O136" s="45" t="s">
        <v>1559</v>
      </c>
      <c r="P136" s="45" t="s">
        <v>1645</v>
      </c>
      <c r="Q136" s="45" t="s">
        <v>1547</v>
      </c>
      <c r="R136" s="45" t="s">
        <v>1555</v>
      </c>
      <c r="S136" s="45" t="s">
        <v>1027</v>
      </c>
      <c r="T136" s="46" t="s">
        <v>1526</v>
      </c>
      <c r="U136" s="72" t="s">
        <v>885</v>
      </c>
      <c r="W136" s="50"/>
      <c r="X136" s="45" t="s">
        <v>1589</v>
      </c>
      <c r="Y136" s="45" t="s">
        <v>1559</v>
      </c>
      <c r="Z136" s="45" t="s">
        <v>1645</v>
      </c>
      <c r="AA136" s="45" t="s">
        <v>1547</v>
      </c>
      <c r="AB136" s="45" t="s">
        <v>1555</v>
      </c>
      <c r="AC136" s="45" t="s">
        <v>1027</v>
      </c>
      <c r="AD136" s="46" t="s">
        <v>1526</v>
      </c>
      <c r="AE136" s="72" t="s">
        <v>885</v>
      </c>
    </row>
    <row r="137" spans="1:31" x14ac:dyDescent="0.2">
      <c r="A137" t="s">
        <v>912</v>
      </c>
      <c r="B137" t="s">
        <v>1110</v>
      </c>
      <c r="C137" t="s">
        <v>927</v>
      </c>
      <c r="D137">
        <v>49</v>
      </c>
      <c r="E137">
        <v>49</v>
      </c>
      <c r="F137" t="s">
        <v>1582</v>
      </c>
      <c r="G137" s="22">
        <v>37056</v>
      </c>
      <c r="H137" s="23">
        <v>9700</v>
      </c>
      <c r="I137" t="s">
        <v>1113</v>
      </c>
      <c r="J137">
        <f>SUMIF(F137,"=ng",E137)</f>
        <v>49</v>
      </c>
      <c r="M137" s="43" t="s">
        <v>1504</v>
      </c>
      <c r="N137" s="55">
        <f>N104/$U$107</f>
        <v>0.21953826146298752</v>
      </c>
      <c r="O137" s="55">
        <f t="shared" ref="O137:T137" si="26">O104/$U$107</f>
        <v>3.4765589791792742E-2</v>
      </c>
      <c r="P137" s="55">
        <f t="shared" si="26"/>
        <v>0</v>
      </c>
      <c r="Q137" s="55">
        <f t="shared" si="26"/>
        <v>0.13416942430758533</v>
      </c>
      <c r="R137" s="55">
        <f t="shared" si="26"/>
        <v>0.10826262184051606</v>
      </c>
      <c r="S137" s="55">
        <f t="shared" si="26"/>
        <v>1.2876144367330646E-2</v>
      </c>
      <c r="T137" s="56">
        <f t="shared" si="26"/>
        <v>9.3480808106820495E-2</v>
      </c>
      <c r="U137" s="73">
        <f>SUM(N137:T137)</f>
        <v>0.60309284987703282</v>
      </c>
      <c r="V137" s="59"/>
      <c r="W137" s="43" t="s">
        <v>1504</v>
      </c>
      <c r="X137" s="55">
        <f>X104/$AE$107</f>
        <v>5.4048543874887708E-2</v>
      </c>
      <c r="Y137" s="55">
        <f t="shared" ref="Y137:AD137" si="27">Y104/$AE$107</f>
        <v>2.3509523799410879E-2</v>
      </c>
      <c r="Z137" s="55">
        <f t="shared" si="27"/>
        <v>0</v>
      </c>
      <c r="AA137" s="55">
        <f t="shared" si="27"/>
        <v>3.8863982432630451E-2</v>
      </c>
      <c r="AB137" s="55">
        <f t="shared" si="27"/>
        <v>4.491232243088901E-2</v>
      </c>
      <c r="AC137" s="55">
        <f t="shared" si="27"/>
        <v>2.8033036508782619E-3</v>
      </c>
      <c r="AD137" s="56">
        <f t="shared" si="27"/>
        <v>2.5314681453385519E-2</v>
      </c>
      <c r="AE137" s="73">
        <f>SUM(X137:AD137)</f>
        <v>0.18945235764208185</v>
      </c>
    </row>
    <row r="138" spans="1:31" x14ac:dyDescent="0.2">
      <c r="A138" t="s">
        <v>926</v>
      </c>
      <c r="B138" t="s">
        <v>1110</v>
      </c>
      <c r="C138" t="s">
        <v>927</v>
      </c>
      <c r="D138">
        <v>95</v>
      </c>
      <c r="E138">
        <v>95</v>
      </c>
      <c r="F138" t="s">
        <v>1582</v>
      </c>
      <c r="G138" s="22">
        <v>37137</v>
      </c>
      <c r="H138" s="23">
        <v>9700</v>
      </c>
      <c r="I138" t="s">
        <v>1113</v>
      </c>
      <c r="J138">
        <f>SUMIF(F138,"=ng",E138)</f>
        <v>95</v>
      </c>
      <c r="M138" s="43" t="s">
        <v>1035</v>
      </c>
      <c r="N138" s="55">
        <f t="shared" ref="N138:T139" si="28">N105/$U$107</f>
        <v>0</v>
      </c>
      <c r="O138" s="55">
        <f t="shared" si="28"/>
        <v>7.0213615235054011E-2</v>
      </c>
      <c r="P138" s="55">
        <f t="shared" si="28"/>
        <v>2.4979720072621454E-2</v>
      </c>
      <c r="Q138" s="55">
        <f t="shared" si="28"/>
        <v>3.6465240848280393E-2</v>
      </c>
      <c r="R138" s="55">
        <f t="shared" si="28"/>
        <v>6.0131594195434117E-2</v>
      </c>
      <c r="S138" s="55">
        <f t="shared" si="28"/>
        <v>3.5666919897505887E-2</v>
      </c>
      <c r="T138" s="56">
        <f t="shared" si="28"/>
        <v>1.6223941902836613E-2</v>
      </c>
      <c r="U138" s="73">
        <f>SUM(N138:T138)</f>
        <v>0.24368103215173248</v>
      </c>
      <c r="V138" s="59"/>
      <c r="W138" s="43" t="s">
        <v>1035</v>
      </c>
      <c r="X138" s="55">
        <f t="shared" ref="X138:AD139" si="29">X105/$AE$107</f>
        <v>4.7719873511541326E-2</v>
      </c>
      <c r="Y138" s="55">
        <f t="shared" si="29"/>
        <v>0.25544679775650758</v>
      </c>
      <c r="Z138" s="55">
        <f t="shared" si="29"/>
        <v>3.3724592406020305E-2</v>
      </c>
      <c r="AA138" s="55">
        <f t="shared" si="29"/>
        <v>0.13012425855804005</v>
      </c>
      <c r="AB138" s="55">
        <f t="shared" si="29"/>
        <v>3.8736559539408716E-2</v>
      </c>
      <c r="AC138" s="55">
        <f t="shared" si="29"/>
        <v>1.5014664251294935E-2</v>
      </c>
      <c r="AD138" s="56">
        <f t="shared" si="29"/>
        <v>2.4720041285017404E-2</v>
      </c>
      <c r="AE138" s="73">
        <f>SUM(X138:AD138)</f>
        <v>0.54548678730783029</v>
      </c>
    </row>
    <row r="139" spans="1:31" x14ac:dyDescent="0.2">
      <c r="A139" t="s">
        <v>931</v>
      </c>
      <c r="B139" t="s">
        <v>1110</v>
      </c>
      <c r="C139" t="s">
        <v>927</v>
      </c>
      <c r="D139">
        <v>50</v>
      </c>
      <c r="E139">
        <v>50</v>
      </c>
      <c r="F139" t="s">
        <v>1582</v>
      </c>
      <c r="G139" s="22">
        <v>37270</v>
      </c>
      <c r="H139" s="23">
        <v>9700</v>
      </c>
      <c r="I139" t="s">
        <v>1113</v>
      </c>
      <c r="J139">
        <f>SUMIF(F139,"=ng",E139)</f>
        <v>50</v>
      </c>
      <c r="M139" s="44" t="s">
        <v>1506</v>
      </c>
      <c r="N139" s="57">
        <f t="shared" si="28"/>
        <v>2.5108481516294759E-2</v>
      </c>
      <c r="O139" s="57">
        <f t="shared" si="28"/>
        <v>0</v>
      </c>
      <c r="P139" s="57">
        <f t="shared" si="28"/>
        <v>4.1203661975458071E-2</v>
      </c>
      <c r="Q139" s="57">
        <f t="shared" si="28"/>
        <v>1.7382794895896371E-2</v>
      </c>
      <c r="R139" s="57">
        <f t="shared" si="28"/>
        <v>6.0517878526454037E-2</v>
      </c>
      <c r="S139" s="57">
        <f t="shared" si="28"/>
        <v>9.013301057131452E-3</v>
      </c>
      <c r="T139" s="58">
        <f t="shared" si="28"/>
        <v>0</v>
      </c>
      <c r="U139" s="75">
        <f>SUM(N139:T139)</f>
        <v>0.15322611797123467</v>
      </c>
      <c r="V139" s="59">
        <f>SUM(N137:T139)</f>
        <v>1</v>
      </c>
      <c r="W139" s="44" t="s">
        <v>1506</v>
      </c>
      <c r="X139" s="57">
        <f t="shared" si="29"/>
        <v>6.3116806442501477E-2</v>
      </c>
      <c r="Y139" s="57">
        <f t="shared" si="29"/>
        <v>0.12103051141178194</v>
      </c>
      <c r="Z139" s="57">
        <f t="shared" si="29"/>
        <v>6.7958876384927565E-3</v>
      </c>
      <c r="AA139" s="57">
        <f t="shared" si="29"/>
        <v>1.8200236581838412E-2</v>
      </c>
      <c r="AB139" s="57">
        <f t="shared" si="29"/>
        <v>3.1558403221250739E-2</v>
      </c>
      <c r="AC139" s="57">
        <f t="shared" si="29"/>
        <v>2.338210090618914E-2</v>
      </c>
      <c r="AD139" s="58">
        <f t="shared" si="29"/>
        <v>9.7690884803333373E-4</v>
      </c>
      <c r="AE139" s="75">
        <f>SUM(X139:AD139)</f>
        <v>0.26506085505008775</v>
      </c>
    </row>
    <row r="140" spans="1:31" x14ac:dyDescent="0.2">
      <c r="A140" t="s">
        <v>937</v>
      </c>
      <c r="B140" t="s">
        <v>1110</v>
      </c>
      <c r="C140" t="s">
        <v>927</v>
      </c>
      <c r="D140">
        <v>25</v>
      </c>
      <c r="E140">
        <v>25</v>
      </c>
      <c r="F140" t="s">
        <v>924</v>
      </c>
      <c r="G140" s="22">
        <v>37060</v>
      </c>
      <c r="H140" s="23">
        <v>10000</v>
      </c>
      <c r="I140" t="s">
        <v>1524</v>
      </c>
      <c r="J140">
        <f>SUMIF(F140,"=ng",E140)</f>
        <v>0</v>
      </c>
      <c r="M140" s="44" t="s">
        <v>885</v>
      </c>
      <c r="N140" s="57">
        <f>SUM(N137:N139)</f>
        <v>0.24464674297928229</v>
      </c>
      <c r="O140" s="57">
        <f t="shared" ref="O140:T140" si="30">SUM(O137:O139)</f>
        <v>0.10497920502684675</v>
      </c>
      <c r="P140" s="57">
        <f t="shared" si="30"/>
        <v>6.6183382048079525E-2</v>
      </c>
      <c r="Q140" s="57">
        <f t="shared" si="30"/>
        <v>0.18801746005176209</v>
      </c>
      <c r="R140" s="57">
        <f t="shared" si="30"/>
        <v>0.22891209456240422</v>
      </c>
      <c r="S140" s="57">
        <f t="shared" si="30"/>
        <v>5.7556365321967985E-2</v>
      </c>
      <c r="T140" s="57">
        <f t="shared" si="30"/>
        <v>0.10970475000965711</v>
      </c>
      <c r="U140" s="76">
        <f>SUM(U137:U139)</f>
        <v>1</v>
      </c>
      <c r="W140" s="44" t="s">
        <v>885</v>
      </c>
      <c r="X140" s="57">
        <f t="shared" ref="X140:AE140" si="31">SUM(X137:X139)</f>
        <v>0.1648852238289305</v>
      </c>
      <c r="Y140" s="57">
        <f t="shared" si="31"/>
        <v>0.39998683296770043</v>
      </c>
      <c r="Z140" s="57">
        <f t="shared" si="31"/>
        <v>4.0520480044513064E-2</v>
      </c>
      <c r="AA140" s="57">
        <f t="shared" si="31"/>
        <v>0.18718847757250892</v>
      </c>
      <c r="AB140" s="57">
        <f t="shared" si="31"/>
        <v>0.11520728519154846</v>
      </c>
      <c r="AC140" s="57">
        <f t="shared" si="31"/>
        <v>4.1200068808362342E-2</v>
      </c>
      <c r="AD140" s="57">
        <f t="shared" si="31"/>
        <v>5.1011631586436262E-2</v>
      </c>
      <c r="AE140" s="76">
        <f t="shared" si="31"/>
        <v>0.99999999999999978</v>
      </c>
    </row>
    <row r="141" spans="1:31" x14ac:dyDescent="0.2">
      <c r="A141" t="s">
        <v>968</v>
      </c>
      <c r="B141" t="s">
        <v>1110</v>
      </c>
      <c r="C141" t="s">
        <v>927</v>
      </c>
      <c r="D141" s="35">
        <v>320</v>
      </c>
      <c r="E141" s="35">
        <v>320</v>
      </c>
      <c r="F141" s="35" t="s">
        <v>1582</v>
      </c>
      <c r="G141" s="36">
        <v>37068</v>
      </c>
      <c r="H141" s="37">
        <v>11000</v>
      </c>
      <c r="I141" s="35" t="s">
        <v>1524</v>
      </c>
      <c r="J141">
        <f>SUMIF(F141,"=ng",E141)</f>
        <v>320</v>
      </c>
      <c r="S141"/>
      <c r="U141"/>
    </row>
    <row r="142" spans="1:31" x14ac:dyDescent="0.2">
      <c r="D142">
        <f>SUM(D137:D141)</f>
        <v>539</v>
      </c>
      <c r="E142">
        <f>SUM(E137:E141)</f>
        <v>539</v>
      </c>
      <c r="J142" s="38">
        <f>SUM(J137:J141)</f>
        <v>514</v>
      </c>
      <c r="S142"/>
      <c r="U142"/>
    </row>
    <row r="143" spans="1:31" x14ac:dyDescent="0.2">
      <c r="F143" t="s">
        <v>1504</v>
      </c>
      <c r="G143">
        <f>SUMIF(H137:H141,"&lt;=9000",E137:E141)</f>
        <v>0</v>
      </c>
      <c r="M143" s="16" t="s">
        <v>1034</v>
      </c>
      <c r="N143" s="16"/>
      <c r="O143" s="16"/>
      <c r="P143" s="16"/>
      <c r="Q143" s="16"/>
      <c r="R143" s="16"/>
      <c r="S143" s="16"/>
      <c r="T143" s="31"/>
      <c r="U143"/>
    </row>
    <row r="144" spans="1:31" ht="13.5" thickBot="1" x14ac:dyDescent="0.25">
      <c r="F144" s="24" t="s">
        <v>1505</v>
      </c>
      <c r="G144">
        <f>(SUMIF(H137:H141,"&lt;11000",E137:E141))-'online plants'!G143</f>
        <v>219</v>
      </c>
      <c r="J144" s="39" t="s">
        <v>1022</v>
      </c>
      <c r="M144" s="50"/>
      <c r="N144" s="45" t="s">
        <v>1589</v>
      </c>
      <c r="O144" s="45" t="s">
        <v>1559</v>
      </c>
      <c r="P144" s="45" t="s">
        <v>1645</v>
      </c>
      <c r="Q144" s="45" t="s">
        <v>1547</v>
      </c>
      <c r="R144" s="45" t="s">
        <v>1555</v>
      </c>
      <c r="S144" s="45" t="s">
        <v>1027</v>
      </c>
      <c r="T144" s="46" t="s">
        <v>1526</v>
      </c>
      <c r="U144" s="72" t="s">
        <v>885</v>
      </c>
    </row>
    <row r="145" spans="6:22" x14ac:dyDescent="0.2">
      <c r="F145" t="s">
        <v>1506</v>
      </c>
      <c r="G145">
        <f>SUMIF(H137:H141,"&gt;=11000",E137:E141)</f>
        <v>320</v>
      </c>
      <c r="J145" s="39">
        <f>SUM(J142+J130+J109+J95+J65+J47+J38+J24)</f>
        <v>8307.2999999999993</v>
      </c>
      <c r="M145" s="43" t="s">
        <v>1504</v>
      </c>
      <c r="N145" s="55">
        <f>N112/$U$115</f>
        <v>0.21073057385457739</v>
      </c>
      <c r="O145" s="55">
        <f t="shared" ref="O145:T145" si="32">O112/$U$115</f>
        <v>3.5892175159747366E-2</v>
      </c>
      <c r="P145" s="55">
        <f t="shared" si="32"/>
        <v>0</v>
      </c>
      <c r="Q145" s="55">
        <f t="shared" si="32"/>
        <v>0.12878666155804669</v>
      </c>
      <c r="R145" s="55">
        <f t="shared" si="32"/>
        <v>0.1187383356610513</v>
      </c>
      <c r="S145" s="55">
        <f t="shared" si="32"/>
        <v>1.383035261837373E-2</v>
      </c>
      <c r="T145" s="56">
        <f t="shared" si="32"/>
        <v>9.0818079570875926E-2</v>
      </c>
      <c r="U145" s="73">
        <f>SUM(N145:T145)</f>
        <v>0.59879617842267241</v>
      </c>
      <c r="V145" s="59"/>
    </row>
    <row r="146" spans="6:22" x14ac:dyDescent="0.2">
      <c r="M146" s="43" t="s">
        <v>1035</v>
      </c>
      <c r="N146" s="55">
        <f t="shared" ref="N146:T147" si="33">N113/$U$115</f>
        <v>0</v>
      </c>
      <c r="O146" s="55">
        <f t="shared" si="33"/>
        <v>6.7396704940117902E-2</v>
      </c>
      <c r="P146" s="55">
        <f t="shared" si="33"/>
        <v>2.7067446143197914E-2</v>
      </c>
      <c r="Q146" s="55">
        <f t="shared" si="33"/>
        <v>3.5002286519423061E-2</v>
      </c>
      <c r="R146" s="55">
        <f t="shared" si="33"/>
        <v>6.4269735134533851E-2</v>
      </c>
      <c r="S146" s="55">
        <f t="shared" si="33"/>
        <v>3.4235993523588228E-2</v>
      </c>
      <c r="T146" s="56">
        <f t="shared" si="33"/>
        <v>2.6152838373975692E-2</v>
      </c>
      <c r="U146" s="73">
        <f>SUM(N146:T146)</f>
        <v>0.25412500463483662</v>
      </c>
      <c r="V146" s="59"/>
    </row>
    <row r="147" spans="6:22" x14ac:dyDescent="0.2">
      <c r="M147" s="44" t="s">
        <v>1506</v>
      </c>
      <c r="N147" s="57">
        <f t="shared" si="33"/>
        <v>2.4101150675450198E-2</v>
      </c>
      <c r="O147" s="57">
        <f t="shared" si="33"/>
        <v>0</v>
      </c>
      <c r="P147" s="57">
        <f t="shared" si="33"/>
        <v>3.955060623663622E-2</v>
      </c>
      <c r="Q147" s="57">
        <f t="shared" si="33"/>
        <v>1.6685412006080907E-2</v>
      </c>
      <c r="R147" s="57">
        <f t="shared" si="33"/>
        <v>5.8089952910059452E-2</v>
      </c>
      <c r="S147" s="57">
        <f t="shared" si="33"/>
        <v>8.6516951142641737E-3</v>
      </c>
      <c r="T147" s="58">
        <f t="shared" si="33"/>
        <v>0</v>
      </c>
      <c r="U147" s="75">
        <f>SUM(N147:T147)</f>
        <v>0.14707881694249095</v>
      </c>
      <c r="V147" s="59">
        <f>SUM(N145:T147)</f>
        <v>0.99999999999999989</v>
      </c>
    </row>
    <row r="148" spans="6:22" x14ac:dyDescent="0.2">
      <c r="G148" t="s">
        <v>1024</v>
      </c>
      <c r="M148" s="44" t="s">
        <v>885</v>
      </c>
      <c r="N148" s="57">
        <f>SUM(N145:N147)</f>
        <v>0.2348317245300276</v>
      </c>
      <c r="O148" s="57">
        <f t="shared" ref="O148:T148" si="34">SUM(O145:O147)</f>
        <v>0.10328888009986527</v>
      </c>
      <c r="P148" s="57">
        <f t="shared" si="34"/>
        <v>6.6618052379834133E-2</v>
      </c>
      <c r="Q148" s="57">
        <f t="shared" si="34"/>
        <v>0.18047436008355064</v>
      </c>
      <c r="R148" s="57">
        <f t="shared" si="34"/>
        <v>0.24109802370564459</v>
      </c>
      <c r="S148" s="57">
        <f t="shared" si="34"/>
        <v>5.6718041256226134E-2</v>
      </c>
      <c r="T148" s="57">
        <f t="shared" si="34"/>
        <v>0.11697091794485162</v>
      </c>
      <c r="U148" s="76">
        <f>SUM(U145:U147)</f>
        <v>0.99999999999999989</v>
      </c>
    </row>
    <row r="149" spans="6:22" x14ac:dyDescent="0.2">
      <c r="G149" t="s">
        <v>1025</v>
      </c>
    </row>
    <row r="150" spans="6:22" x14ac:dyDescent="0.2">
      <c r="G150" t="s">
        <v>1026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5"/>
  <sheetViews>
    <sheetView workbookViewId="0"/>
  </sheetViews>
  <sheetFormatPr defaultRowHeight="12.75" x14ac:dyDescent="0.2"/>
  <cols>
    <col min="4" max="4" width="37.5703125" bestFit="1" customWidth="1"/>
    <col min="9" max="9" width="11.85546875" bestFit="1" customWidth="1"/>
    <col min="15" max="15" width="14.85546875" customWidth="1"/>
    <col min="16" max="16" width="10.7109375" customWidth="1"/>
    <col min="17" max="17" width="10.85546875" customWidth="1"/>
    <col min="18" max="18" width="11" customWidth="1"/>
    <col min="23" max="23" width="11.85546875" bestFit="1" customWidth="1"/>
  </cols>
  <sheetData>
    <row r="1" spans="1:23" x14ac:dyDescent="0.2">
      <c r="O1" s="25" t="s">
        <v>886</v>
      </c>
      <c r="P1" s="25" t="s">
        <v>1532</v>
      </c>
      <c r="Q1" s="25" t="s">
        <v>1125</v>
      </c>
      <c r="R1" s="25" t="s">
        <v>1126</v>
      </c>
      <c r="S1" s="25" t="s">
        <v>1128</v>
      </c>
      <c r="T1" s="25" t="s">
        <v>887</v>
      </c>
      <c r="U1" s="25" t="s">
        <v>888</v>
      </c>
      <c r="V1" s="25" t="s">
        <v>1502</v>
      </c>
      <c r="W1" s="25" t="s">
        <v>1503</v>
      </c>
    </row>
    <row r="2" spans="1:23" x14ac:dyDescent="0.2">
      <c r="O2" s="16" t="s">
        <v>1122</v>
      </c>
      <c r="P2" s="16" t="s">
        <v>940</v>
      </c>
      <c r="Q2" s="16" t="s">
        <v>1508</v>
      </c>
      <c r="R2" s="60" t="s">
        <v>1511</v>
      </c>
      <c r="S2" s="16" t="s">
        <v>1508</v>
      </c>
      <c r="T2" s="16" t="s">
        <v>945</v>
      </c>
      <c r="U2" s="16">
        <v>3600</v>
      </c>
      <c r="V2" s="16">
        <v>4</v>
      </c>
      <c r="W2" s="16">
        <v>4</v>
      </c>
    </row>
    <row r="3" spans="1:23" x14ac:dyDescent="0.2">
      <c r="A3" s="25" t="s">
        <v>886</v>
      </c>
      <c r="B3" s="25" t="s">
        <v>1532</v>
      </c>
      <c r="C3" s="25" t="s">
        <v>1125</v>
      </c>
      <c r="D3" s="25" t="s">
        <v>1126</v>
      </c>
      <c r="E3" s="25" t="s">
        <v>1128</v>
      </c>
      <c r="F3" s="25" t="s">
        <v>887</v>
      </c>
      <c r="G3" s="25" t="s">
        <v>888</v>
      </c>
      <c r="H3" s="25" t="s">
        <v>1502</v>
      </c>
      <c r="I3" s="25" t="s">
        <v>1503</v>
      </c>
      <c r="K3" s="25" t="s">
        <v>1037</v>
      </c>
      <c r="O3" s="16" t="s">
        <v>979</v>
      </c>
      <c r="P3" s="16" t="s">
        <v>1010</v>
      </c>
      <c r="Q3" s="16" t="s">
        <v>1213</v>
      </c>
      <c r="R3" s="60" t="s">
        <v>1275</v>
      </c>
      <c r="S3" s="16" t="s">
        <v>1173</v>
      </c>
      <c r="T3" s="16" t="s">
        <v>1582</v>
      </c>
      <c r="U3" s="16">
        <v>7078</v>
      </c>
      <c r="V3" s="16">
        <v>469</v>
      </c>
      <c r="W3" s="16">
        <v>469</v>
      </c>
    </row>
    <row r="4" spans="1:23" x14ac:dyDescent="0.2">
      <c r="A4" t="s">
        <v>976</v>
      </c>
      <c r="B4" t="s">
        <v>969</v>
      </c>
      <c r="C4" t="s">
        <v>1127</v>
      </c>
      <c r="D4" t="s">
        <v>1514</v>
      </c>
      <c r="E4" t="s">
        <v>1396</v>
      </c>
      <c r="F4" t="s">
        <v>945</v>
      </c>
      <c r="G4">
        <v>7100</v>
      </c>
      <c r="H4">
        <v>533</v>
      </c>
      <c r="I4">
        <v>533</v>
      </c>
      <c r="K4">
        <f>SUMIF(F4, "=ng",H4)</f>
        <v>533</v>
      </c>
      <c r="O4" s="16" t="s">
        <v>976</v>
      </c>
      <c r="P4" s="16" t="s">
        <v>969</v>
      </c>
      <c r="Q4" s="16" t="s">
        <v>1127</v>
      </c>
      <c r="R4" s="60" t="s">
        <v>1514</v>
      </c>
      <c r="S4" s="16" t="s">
        <v>1396</v>
      </c>
      <c r="T4" s="16" t="s">
        <v>945</v>
      </c>
      <c r="U4" s="16">
        <v>7100</v>
      </c>
      <c r="V4" s="16">
        <v>533</v>
      </c>
      <c r="W4" s="16">
        <v>533</v>
      </c>
    </row>
    <row r="5" spans="1:23" x14ac:dyDescent="0.2">
      <c r="A5" t="s">
        <v>976</v>
      </c>
      <c r="B5" t="s">
        <v>917</v>
      </c>
      <c r="C5" t="s">
        <v>1129</v>
      </c>
      <c r="D5" t="s">
        <v>1130</v>
      </c>
      <c r="E5" t="s">
        <v>1129</v>
      </c>
      <c r="F5" t="s">
        <v>945</v>
      </c>
      <c r="G5">
        <v>8311.3827160493838</v>
      </c>
      <c r="H5">
        <v>76</v>
      </c>
      <c r="I5">
        <v>87</v>
      </c>
      <c r="K5">
        <f t="shared" ref="K5:K68" si="0">SUMIF(F5, "=ng",H5)</f>
        <v>76</v>
      </c>
      <c r="O5" s="16" t="s">
        <v>1122</v>
      </c>
      <c r="P5" s="16" t="s">
        <v>940</v>
      </c>
      <c r="Q5" s="16" t="s">
        <v>1508</v>
      </c>
      <c r="R5" s="60" t="s">
        <v>1520</v>
      </c>
      <c r="S5" s="16" t="s">
        <v>1508</v>
      </c>
      <c r="T5" s="16" t="s">
        <v>945</v>
      </c>
      <c r="U5" s="16">
        <v>7100</v>
      </c>
      <c r="V5" s="16">
        <v>32</v>
      </c>
      <c r="W5" s="16">
        <v>32</v>
      </c>
    </row>
    <row r="6" spans="1:23" x14ac:dyDescent="0.2">
      <c r="A6" t="s">
        <v>976</v>
      </c>
      <c r="B6" t="s">
        <v>917</v>
      </c>
      <c r="C6" t="s">
        <v>1129</v>
      </c>
      <c r="D6" t="s">
        <v>1131</v>
      </c>
      <c r="E6" t="s">
        <v>1129</v>
      </c>
      <c r="F6" t="s">
        <v>945</v>
      </c>
      <c r="G6">
        <v>8311.3827160493838</v>
      </c>
      <c r="H6">
        <v>74</v>
      </c>
      <c r="I6">
        <v>85</v>
      </c>
      <c r="K6">
        <f t="shared" si="0"/>
        <v>74</v>
      </c>
      <c r="O6" s="16" t="s">
        <v>1122</v>
      </c>
      <c r="P6" s="16" t="s">
        <v>940</v>
      </c>
      <c r="Q6" s="16" t="s">
        <v>1508</v>
      </c>
      <c r="R6" s="60" t="s">
        <v>1519</v>
      </c>
      <c r="S6" s="16" t="s">
        <v>1508</v>
      </c>
      <c r="T6" s="16" t="s">
        <v>945</v>
      </c>
      <c r="U6" s="16">
        <v>7100</v>
      </c>
      <c r="V6" s="16">
        <v>64</v>
      </c>
      <c r="W6" s="16">
        <v>64</v>
      </c>
    </row>
    <row r="7" spans="1:23" x14ac:dyDescent="0.2">
      <c r="A7" t="s">
        <v>976</v>
      </c>
      <c r="B7" t="s">
        <v>917</v>
      </c>
      <c r="C7" t="s">
        <v>1129</v>
      </c>
      <c r="D7" t="s">
        <v>1132</v>
      </c>
      <c r="E7" t="s">
        <v>1129</v>
      </c>
      <c r="F7" t="s">
        <v>945</v>
      </c>
      <c r="G7">
        <v>8311.3827160493838</v>
      </c>
      <c r="H7">
        <v>80</v>
      </c>
      <c r="I7">
        <v>91</v>
      </c>
      <c r="K7">
        <f t="shared" si="0"/>
        <v>80</v>
      </c>
      <c r="O7" s="16" t="s">
        <v>1122</v>
      </c>
      <c r="P7" s="16" t="s">
        <v>940</v>
      </c>
      <c r="Q7" s="16" t="s">
        <v>1508</v>
      </c>
      <c r="R7" s="60" t="s">
        <v>1517</v>
      </c>
      <c r="S7" s="16" t="s">
        <v>1508</v>
      </c>
      <c r="T7" s="16" t="s">
        <v>945</v>
      </c>
      <c r="U7" s="16">
        <v>7100</v>
      </c>
      <c r="V7" s="16">
        <v>46</v>
      </c>
      <c r="W7" s="16">
        <v>46</v>
      </c>
    </row>
    <row r="8" spans="1:23" x14ac:dyDescent="0.2">
      <c r="A8" t="s">
        <v>976</v>
      </c>
      <c r="B8" t="s">
        <v>917</v>
      </c>
      <c r="C8" t="s">
        <v>1129</v>
      </c>
      <c r="D8" t="s">
        <v>1133</v>
      </c>
      <c r="E8" t="s">
        <v>1129</v>
      </c>
      <c r="F8" t="s">
        <v>945</v>
      </c>
      <c r="G8">
        <v>8311.3827160493838</v>
      </c>
      <c r="H8">
        <v>77</v>
      </c>
      <c r="I8">
        <v>88</v>
      </c>
      <c r="K8">
        <f t="shared" si="0"/>
        <v>77</v>
      </c>
      <c r="O8" s="16" t="s">
        <v>1122</v>
      </c>
      <c r="P8" s="16" t="s">
        <v>940</v>
      </c>
      <c r="Q8" s="16" t="s">
        <v>1508</v>
      </c>
      <c r="R8" s="60" t="s">
        <v>1515</v>
      </c>
      <c r="S8" s="16" t="s">
        <v>1508</v>
      </c>
      <c r="T8" s="16" t="s">
        <v>945</v>
      </c>
      <c r="U8" s="16">
        <v>7100</v>
      </c>
      <c r="V8" s="16">
        <v>288</v>
      </c>
      <c r="W8" s="16">
        <v>288</v>
      </c>
    </row>
    <row r="9" spans="1:23" x14ac:dyDescent="0.2">
      <c r="A9" t="s">
        <v>976</v>
      </c>
      <c r="B9" t="s">
        <v>917</v>
      </c>
      <c r="C9" t="s">
        <v>1129</v>
      </c>
      <c r="D9" t="s">
        <v>1134</v>
      </c>
      <c r="E9" t="s">
        <v>1129</v>
      </c>
      <c r="F9" t="s">
        <v>945</v>
      </c>
      <c r="G9">
        <v>9218.16847826087</v>
      </c>
      <c r="H9">
        <v>181</v>
      </c>
      <c r="I9">
        <v>184</v>
      </c>
      <c r="K9">
        <f t="shared" si="0"/>
        <v>181</v>
      </c>
      <c r="O9" s="16" t="s">
        <v>1122</v>
      </c>
      <c r="P9" s="16" t="s">
        <v>940</v>
      </c>
      <c r="Q9" s="16" t="s">
        <v>1508</v>
      </c>
      <c r="R9" s="60" t="s">
        <v>1509</v>
      </c>
      <c r="S9" s="16" t="s">
        <v>1508</v>
      </c>
      <c r="T9" s="16" t="s">
        <v>945</v>
      </c>
      <c r="U9" s="16">
        <v>7100</v>
      </c>
      <c r="V9" s="16">
        <v>32</v>
      </c>
      <c r="W9" s="16">
        <v>32</v>
      </c>
    </row>
    <row r="10" spans="1:23" x14ac:dyDescent="0.2">
      <c r="A10" t="s">
        <v>976</v>
      </c>
      <c r="B10" t="s">
        <v>1135</v>
      </c>
      <c r="C10" t="s">
        <v>1136</v>
      </c>
      <c r="D10" t="s">
        <v>1137</v>
      </c>
      <c r="E10" t="s">
        <v>1136</v>
      </c>
      <c r="F10" t="s">
        <v>945</v>
      </c>
      <c r="G10">
        <v>9500</v>
      </c>
      <c r="H10">
        <v>146</v>
      </c>
      <c r="I10">
        <v>154</v>
      </c>
      <c r="K10">
        <f t="shared" si="0"/>
        <v>146</v>
      </c>
      <c r="O10" s="16" t="s">
        <v>979</v>
      </c>
      <c r="P10" s="16" t="s">
        <v>1010</v>
      </c>
      <c r="Q10" s="16" t="s">
        <v>1286</v>
      </c>
      <c r="R10" s="60" t="s">
        <v>1601</v>
      </c>
      <c r="S10" s="16" t="s">
        <v>1510</v>
      </c>
      <c r="T10" s="16" t="s">
        <v>945</v>
      </c>
      <c r="U10" s="16">
        <v>7100</v>
      </c>
      <c r="V10" s="16">
        <v>20</v>
      </c>
      <c r="W10" s="16">
        <v>20</v>
      </c>
    </row>
    <row r="11" spans="1:23" x14ac:dyDescent="0.2">
      <c r="A11" t="s">
        <v>976</v>
      </c>
      <c r="B11" t="s">
        <v>1135</v>
      </c>
      <c r="C11" t="s">
        <v>1136</v>
      </c>
      <c r="D11" t="s">
        <v>1138</v>
      </c>
      <c r="E11" t="s">
        <v>1136</v>
      </c>
      <c r="F11" t="s">
        <v>945</v>
      </c>
      <c r="G11">
        <v>9500</v>
      </c>
      <c r="H11">
        <v>86</v>
      </c>
      <c r="I11">
        <v>86</v>
      </c>
      <c r="K11">
        <f t="shared" si="0"/>
        <v>86</v>
      </c>
      <c r="O11" s="16" t="s">
        <v>979</v>
      </c>
      <c r="P11" s="16" t="s">
        <v>1010</v>
      </c>
      <c r="Q11" s="16" t="s">
        <v>1276</v>
      </c>
      <c r="R11" s="60" t="s">
        <v>1277</v>
      </c>
      <c r="S11" s="16" t="s">
        <v>1278</v>
      </c>
      <c r="T11" s="16" t="s">
        <v>1582</v>
      </c>
      <c r="U11" s="16">
        <v>7290</v>
      </c>
      <c r="V11" s="16">
        <v>218</v>
      </c>
      <c r="W11" s="16">
        <v>237</v>
      </c>
    </row>
    <row r="12" spans="1:23" x14ac:dyDescent="0.2">
      <c r="A12" t="s">
        <v>976</v>
      </c>
      <c r="B12" t="s">
        <v>969</v>
      </c>
      <c r="C12" t="s">
        <v>1139</v>
      </c>
      <c r="D12" t="s">
        <v>1140</v>
      </c>
      <c r="E12" t="s">
        <v>1294</v>
      </c>
      <c r="F12" t="s">
        <v>945</v>
      </c>
      <c r="G12">
        <v>9625</v>
      </c>
      <c r="H12">
        <v>146</v>
      </c>
      <c r="I12">
        <v>156</v>
      </c>
      <c r="K12">
        <f t="shared" si="0"/>
        <v>146</v>
      </c>
      <c r="O12" s="16" t="s">
        <v>841</v>
      </c>
      <c r="P12" s="16" t="s">
        <v>927</v>
      </c>
      <c r="Q12" s="16" t="s">
        <v>1230</v>
      </c>
      <c r="R12" s="60" t="s">
        <v>1231</v>
      </c>
      <c r="S12" s="16" t="s">
        <v>1230</v>
      </c>
      <c r="T12" s="16" t="s">
        <v>945</v>
      </c>
      <c r="U12" s="16">
        <v>8000</v>
      </c>
      <c r="V12" s="16">
        <v>49</v>
      </c>
      <c r="W12" s="16">
        <v>49</v>
      </c>
    </row>
    <row r="13" spans="1:23" x14ac:dyDescent="0.2">
      <c r="A13" t="s">
        <v>976</v>
      </c>
      <c r="B13" t="s">
        <v>969</v>
      </c>
      <c r="C13" t="s">
        <v>1139</v>
      </c>
      <c r="D13" t="s">
        <v>1141</v>
      </c>
      <c r="E13" t="s">
        <v>1294</v>
      </c>
      <c r="F13" t="s">
        <v>945</v>
      </c>
      <c r="G13">
        <v>9625</v>
      </c>
      <c r="H13">
        <v>87</v>
      </c>
      <c r="I13">
        <v>87</v>
      </c>
      <c r="K13">
        <f t="shared" si="0"/>
        <v>87</v>
      </c>
      <c r="O13" s="16" t="s">
        <v>979</v>
      </c>
      <c r="P13" s="16" t="s">
        <v>1010</v>
      </c>
      <c r="Q13" s="16" t="s">
        <v>1213</v>
      </c>
      <c r="R13" s="60" t="s">
        <v>1279</v>
      </c>
      <c r="S13" s="16" t="s">
        <v>1280</v>
      </c>
      <c r="T13" s="16" t="s">
        <v>1582</v>
      </c>
      <c r="U13" s="16">
        <v>8000</v>
      </c>
      <c r="V13" s="16">
        <v>52</v>
      </c>
      <c r="W13" s="16">
        <v>52</v>
      </c>
    </row>
    <row r="14" spans="1:23" x14ac:dyDescent="0.2">
      <c r="A14" t="s">
        <v>976</v>
      </c>
      <c r="B14" t="s">
        <v>969</v>
      </c>
      <c r="C14" t="s">
        <v>1139</v>
      </c>
      <c r="D14" t="s">
        <v>1142</v>
      </c>
      <c r="E14" t="s">
        <v>1294</v>
      </c>
      <c r="F14" t="s">
        <v>945</v>
      </c>
      <c r="G14">
        <v>9625</v>
      </c>
      <c r="H14">
        <v>146</v>
      </c>
      <c r="I14">
        <v>156</v>
      </c>
      <c r="K14">
        <f t="shared" si="0"/>
        <v>146</v>
      </c>
      <c r="O14" s="16" t="s">
        <v>1109</v>
      </c>
      <c r="P14" s="16" t="s">
        <v>927</v>
      </c>
      <c r="Q14" s="16" t="s">
        <v>1353</v>
      </c>
      <c r="R14" s="60" t="s">
        <v>1354</v>
      </c>
      <c r="S14" s="16" t="s">
        <v>1353</v>
      </c>
      <c r="T14" s="16" t="s">
        <v>945</v>
      </c>
      <c r="U14" s="16">
        <v>8150</v>
      </c>
      <c r="V14" s="16">
        <v>80</v>
      </c>
      <c r="W14" s="16">
        <v>80</v>
      </c>
    </row>
    <row r="15" spans="1:23" x14ac:dyDescent="0.2">
      <c r="A15" t="s">
        <v>976</v>
      </c>
      <c r="B15" t="s">
        <v>969</v>
      </c>
      <c r="C15" t="s">
        <v>1139</v>
      </c>
      <c r="D15" t="s">
        <v>1143</v>
      </c>
      <c r="E15" t="s">
        <v>1294</v>
      </c>
      <c r="F15" t="s">
        <v>945</v>
      </c>
      <c r="G15">
        <v>9625</v>
      </c>
      <c r="H15">
        <v>87</v>
      </c>
      <c r="I15">
        <v>87</v>
      </c>
      <c r="K15">
        <f t="shared" si="0"/>
        <v>87</v>
      </c>
      <c r="O15" s="16" t="s">
        <v>1109</v>
      </c>
      <c r="P15" s="16" t="s">
        <v>927</v>
      </c>
      <c r="Q15" s="16" t="s">
        <v>1353</v>
      </c>
      <c r="R15" s="60" t="s">
        <v>1355</v>
      </c>
      <c r="S15" s="16" t="s">
        <v>1353</v>
      </c>
      <c r="T15" s="16" t="s">
        <v>945</v>
      </c>
      <c r="U15" s="16">
        <v>8150</v>
      </c>
      <c r="V15" s="16">
        <v>80</v>
      </c>
      <c r="W15" s="16">
        <v>80</v>
      </c>
    </row>
    <row r="16" spans="1:23" x14ac:dyDescent="0.2">
      <c r="A16" t="s">
        <v>976</v>
      </c>
      <c r="B16" t="s">
        <v>917</v>
      </c>
      <c r="C16" t="s">
        <v>1129</v>
      </c>
      <c r="D16" t="s">
        <v>1144</v>
      </c>
      <c r="E16" t="s">
        <v>1129</v>
      </c>
      <c r="F16" t="s">
        <v>945</v>
      </c>
      <c r="G16">
        <v>9694.3157894736851</v>
      </c>
      <c r="H16">
        <v>113</v>
      </c>
      <c r="I16">
        <v>114</v>
      </c>
      <c r="K16">
        <f t="shared" si="0"/>
        <v>113</v>
      </c>
      <c r="O16" s="16" t="s">
        <v>1109</v>
      </c>
      <c r="P16" s="16" t="s">
        <v>927</v>
      </c>
      <c r="Q16" s="16" t="s">
        <v>1353</v>
      </c>
      <c r="R16" s="60" t="s">
        <v>1356</v>
      </c>
      <c r="S16" s="16" t="s">
        <v>1353</v>
      </c>
      <c r="T16" s="16" t="s">
        <v>945</v>
      </c>
      <c r="U16" s="16">
        <v>8150</v>
      </c>
      <c r="V16" s="16">
        <v>80</v>
      </c>
      <c r="W16" s="16">
        <v>80</v>
      </c>
    </row>
    <row r="17" spans="1:23" x14ac:dyDescent="0.2">
      <c r="A17" t="s">
        <v>976</v>
      </c>
      <c r="B17" t="s">
        <v>917</v>
      </c>
      <c r="C17" t="s">
        <v>1129</v>
      </c>
      <c r="D17" t="s">
        <v>1145</v>
      </c>
      <c r="E17" t="s">
        <v>1129</v>
      </c>
      <c r="F17" t="s">
        <v>945</v>
      </c>
      <c r="G17">
        <v>9694.3157894736851</v>
      </c>
      <c r="H17">
        <v>113</v>
      </c>
      <c r="I17">
        <v>114</v>
      </c>
      <c r="K17">
        <f t="shared" si="0"/>
        <v>113</v>
      </c>
      <c r="O17" s="16" t="s">
        <v>979</v>
      </c>
      <c r="P17" s="16" t="s">
        <v>953</v>
      </c>
      <c r="Q17" s="16" t="s">
        <v>1281</v>
      </c>
      <c r="R17" s="60" t="s">
        <v>1282</v>
      </c>
      <c r="S17" s="16" t="s">
        <v>1173</v>
      </c>
      <c r="T17" s="16" t="s">
        <v>1582</v>
      </c>
      <c r="U17" s="16">
        <v>8200</v>
      </c>
      <c r="V17" s="16">
        <v>110</v>
      </c>
      <c r="W17" s="16">
        <v>110</v>
      </c>
    </row>
    <row r="18" spans="1:23" x14ac:dyDescent="0.2">
      <c r="A18" t="s">
        <v>976</v>
      </c>
      <c r="B18" t="s">
        <v>977</v>
      </c>
      <c r="C18" t="s">
        <v>1146</v>
      </c>
      <c r="D18" t="s">
        <v>1147</v>
      </c>
      <c r="E18" t="s">
        <v>1146</v>
      </c>
      <c r="F18" t="s">
        <v>945</v>
      </c>
      <c r="G18">
        <v>10000</v>
      </c>
      <c r="H18">
        <v>25</v>
      </c>
      <c r="I18">
        <v>25</v>
      </c>
      <c r="K18">
        <f t="shared" si="0"/>
        <v>25</v>
      </c>
      <c r="O18" s="16" t="s">
        <v>979</v>
      </c>
      <c r="P18" s="16" t="s">
        <v>953</v>
      </c>
      <c r="Q18" s="16" t="s">
        <v>1281</v>
      </c>
      <c r="R18" s="60" t="s">
        <v>1283</v>
      </c>
      <c r="S18" s="16" t="s">
        <v>1173</v>
      </c>
      <c r="T18" s="16" t="s">
        <v>1582</v>
      </c>
      <c r="U18" s="16">
        <v>8200</v>
      </c>
      <c r="V18" s="16">
        <v>245</v>
      </c>
      <c r="W18" s="16">
        <v>245</v>
      </c>
    </row>
    <row r="19" spans="1:23" x14ac:dyDescent="0.2">
      <c r="A19" t="s">
        <v>976</v>
      </c>
      <c r="B19" t="s">
        <v>917</v>
      </c>
      <c r="C19" t="s">
        <v>1148</v>
      </c>
      <c r="D19" t="s">
        <v>1149</v>
      </c>
      <c r="E19" t="s">
        <v>1148</v>
      </c>
      <c r="F19" t="s">
        <v>945</v>
      </c>
      <c r="G19">
        <v>10010.657534246577</v>
      </c>
      <c r="H19">
        <v>113</v>
      </c>
      <c r="I19">
        <v>115</v>
      </c>
      <c r="K19">
        <f t="shared" si="0"/>
        <v>113</v>
      </c>
      <c r="O19" s="16" t="s">
        <v>1109</v>
      </c>
      <c r="P19" s="16" t="s">
        <v>927</v>
      </c>
      <c r="Q19" s="16" t="s">
        <v>1357</v>
      </c>
      <c r="R19" s="60" t="s">
        <v>1358</v>
      </c>
      <c r="S19" s="16" t="s">
        <v>1127</v>
      </c>
      <c r="T19" s="16" t="s">
        <v>945</v>
      </c>
      <c r="U19" s="16">
        <v>8200</v>
      </c>
      <c r="V19" s="16">
        <v>340</v>
      </c>
      <c r="W19" s="16">
        <v>340</v>
      </c>
    </row>
    <row r="20" spans="1:23" x14ac:dyDescent="0.2">
      <c r="A20" t="s">
        <v>976</v>
      </c>
      <c r="B20" t="s">
        <v>917</v>
      </c>
      <c r="C20" t="s">
        <v>1148</v>
      </c>
      <c r="D20" t="s">
        <v>1150</v>
      </c>
      <c r="E20" t="s">
        <v>1148</v>
      </c>
      <c r="F20" t="s">
        <v>945</v>
      </c>
      <c r="G20">
        <v>10188.686868686869</v>
      </c>
      <c r="H20">
        <v>99</v>
      </c>
      <c r="I20">
        <v>99</v>
      </c>
      <c r="K20">
        <f t="shared" si="0"/>
        <v>99</v>
      </c>
      <c r="O20" s="16" t="s">
        <v>982</v>
      </c>
      <c r="P20" s="16" t="s">
        <v>935</v>
      </c>
      <c r="Q20" s="16" t="s">
        <v>1324</v>
      </c>
      <c r="R20" s="60" t="s">
        <v>1325</v>
      </c>
      <c r="S20" s="16" t="s">
        <v>1127</v>
      </c>
      <c r="T20" s="16" t="s">
        <v>945</v>
      </c>
      <c r="U20" s="16">
        <v>8311</v>
      </c>
      <c r="V20" s="16">
        <v>32</v>
      </c>
      <c r="W20" s="16">
        <v>32</v>
      </c>
    </row>
    <row r="21" spans="1:23" x14ac:dyDescent="0.2">
      <c r="A21" t="s">
        <v>976</v>
      </c>
      <c r="B21" t="s">
        <v>969</v>
      </c>
      <c r="C21" t="s">
        <v>1139</v>
      </c>
      <c r="D21" t="s">
        <v>1151</v>
      </c>
      <c r="E21" t="s">
        <v>1294</v>
      </c>
      <c r="F21" t="s">
        <v>945</v>
      </c>
      <c r="G21">
        <v>10367.7875</v>
      </c>
      <c r="H21">
        <v>80</v>
      </c>
      <c r="I21">
        <v>80</v>
      </c>
      <c r="K21">
        <f t="shared" si="0"/>
        <v>80</v>
      </c>
      <c r="O21" s="16" t="s">
        <v>976</v>
      </c>
      <c r="P21" s="16" t="s">
        <v>917</v>
      </c>
      <c r="Q21" s="16" t="s">
        <v>1129</v>
      </c>
      <c r="R21" s="60" t="s">
        <v>1130</v>
      </c>
      <c r="S21" s="16" t="s">
        <v>1129</v>
      </c>
      <c r="T21" s="16" t="s">
        <v>945</v>
      </c>
      <c r="U21" s="16">
        <v>8311.3827160493838</v>
      </c>
      <c r="V21" s="16">
        <v>76</v>
      </c>
      <c r="W21" s="16">
        <v>87</v>
      </c>
    </row>
    <row r="22" spans="1:23" x14ac:dyDescent="0.2">
      <c r="A22" t="s">
        <v>976</v>
      </c>
      <c r="B22" t="s">
        <v>917</v>
      </c>
      <c r="C22" t="s">
        <v>1148</v>
      </c>
      <c r="D22" t="s">
        <v>1152</v>
      </c>
      <c r="E22" t="s">
        <v>1148</v>
      </c>
      <c r="F22" t="s">
        <v>945</v>
      </c>
      <c r="G22">
        <v>10480.608695652174</v>
      </c>
      <c r="H22">
        <v>113</v>
      </c>
      <c r="I22">
        <v>115</v>
      </c>
      <c r="K22">
        <f t="shared" si="0"/>
        <v>113</v>
      </c>
      <c r="O22" s="16" t="s">
        <v>976</v>
      </c>
      <c r="P22" s="16" t="s">
        <v>917</v>
      </c>
      <c r="Q22" s="16" t="s">
        <v>1129</v>
      </c>
      <c r="R22" s="60" t="s">
        <v>1131</v>
      </c>
      <c r="S22" s="16" t="s">
        <v>1129</v>
      </c>
      <c r="T22" s="16" t="s">
        <v>945</v>
      </c>
      <c r="U22" s="16">
        <v>8311.3827160493838</v>
      </c>
      <c r="V22" s="16">
        <v>74</v>
      </c>
      <c r="W22" s="16">
        <v>85</v>
      </c>
    </row>
    <row r="23" spans="1:23" x14ac:dyDescent="0.2">
      <c r="A23" t="s">
        <v>976</v>
      </c>
      <c r="B23" t="s">
        <v>969</v>
      </c>
      <c r="C23" t="s">
        <v>1139</v>
      </c>
      <c r="D23" t="s">
        <v>1153</v>
      </c>
      <c r="E23" t="s">
        <v>1294</v>
      </c>
      <c r="F23" t="s">
        <v>945</v>
      </c>
      <c r="G23">
        <v>10597.515151515152</v>
      </c>
      <c r="H23">
        <v>66</v>
      </c>
      <c r="I23">
        <v>69</v>
      </c>
      <c r="K23">
        <f t="shared" si="0"/>
        <v>66</v>
      </c>
      <c r="O23" s="16" t="s">
        <v>976</v>
      </c>
      <c r="P23" s="16" t="s">
        <v>917</v>
      </c>
      <c r="Q23" s="16" t="s">
        <v>1129</v>
      </c>
      <c r="R23" s="60" t="s">
        <v>1132</v>
      </c>
      <c r="S23" s="16" t="s">
        <v>1129</v>
      </c>
      <c r="T23" s="16" t="s">
        <v>945</v>
      </c>
      <c r="U23" s="16">
        <v>8311.3827160493838</v>
      </c>
      <c r="V23" s="16">
        <v>80</v>
      </c>
      <c r="W23" s="16">
        <v>91</v>
      </c>
    </row>
    <row r="24" spans="1:23" x14ac:dyDescent="0.2">
      <c r="A24" t="s">
        <v>976</v>
      </c>
      <c r="B24" t="s">
        <v>917</v>
      </c>
      <c r="C24" t="s">
        <v>1148</v>
      </c>
      <c r="D24" t="s">
        <v>1154</v>
      </c>
      <c r="E24" t="s">
        <v>1148</v>
      </c>
      <c r="F24" t="s">
        <v>945</v>
      </c>
      <c r="G24">
        <v>10701.91304347826</v>
      </c>
      <c r="H24">
        <v>110</v>
      </c>
      <c r="I24">
        <v>110</v>
      </c>
      <c r="K24">
        <f t="shared" si="0"/>
        <v>110</v>
      </c>
      <c r="O24" s="16" t="s">
        <v>976</v>
      </c>
      <c r="P24" s="16" t="s">
        <v>917</v>
      </c>
      <c r="Q24" s="16" t="s">
        <v>1129</v>
      </c>
      <c r="R24" s="60" t="s">
        <v>1133</v>
      </c>
      <c r="S24" s="16" t="s">
        <v>1129</v>
      </c>
      <c r="T24" s="16" t="s">
        <v>945</v>
      </c>
      <c r="U24" s="16">
        <v>8311.3827160493838</v>
      </c>
      <c r="V24" s="16">
        <v>77</v>
      </c>
      <c r="W24" s="16">
        <v>88</v>
      </c>
    </row>
    <row r="25" spans="1:23" x14ac:dyDescent="0.2">
      <c r="A25" t="s">
        <v>976</v>
      </c>
      <c r="B25" t="s">
        <v>917</v>
      </c>
      <c r="C25" t="s">
        <v>1129</v>
      </c>
      <c r="D25" t="s">
        <v>1155</v>
      </c>
      <c r="E25" t="s">
        <v>1129</v>
      </c>
      <c r="F25" t="s">
        <v>945</v>
      </c>
      <c r="G25">
        <v>10788.611111111111</v>
      </c>
      <c r="H25">
        <v>72</v>
      </c>
      <c r="I25">
        <v>72</v>
      </c>
      <c r="K25">
        <f t="shared" si="0"/>
        <v>72</v>
      </c>
      <c r="O25" s="16" t="s">
        <v>979</v>
      </c>
      <c r="P25" s="16" t="s">
        <v>953</v>
      </c>
      <c r="Q25" s="16" t="s">
        <v>1281</v>
      </c>
      <c r="R25" s="60" t="s">
        <v>1284</v>
      </c>
      <c r="S25" s="16" t="s">
        <v>1173</v>
      </c>
      <c r="T25" s="16" t="s">
        <v>1582</v>
      </c>
      <c r="U25" s="16">
        <v>8500</v>
      </c>
      <c r="V25" s="16">
        <v>160</v>
      </c>
      <c r="W25" s="16">
        <v>160</v>
      </c>
    </row>
    <row r="26" spans="1:23" x14ac:dyDescent="0.2">
      <c r="A26" t="s">
        <v>976</v>
      </c>
      <c r="B26" t="s">
        <v>1135</v>
      </c>
      <c r="C26" t="s">
        <v>1136</v>
      </c>
      <c r="D26" t="s">
        <v>1156</v>
      </c>
      <c r="E26" t="s">
        <v>1136</v>
      </c>
      <c r="F26" t="s">
        <v>945</v>
      </c>
      <c r="G26">
        <v>10999.791666666666</v>
      </c>
      <c r="H26">
        <v>48</v>
      </c>
      <c r="I26">
        <v>48</v>
      </c>
      <c r="K26">
        <f t="shared" si="0"/>
        <v>48</v>
      </c>
      <c r="O26" s="16" t="s">
        <v>1109</v>
      </c>
      <c r="P26" s="16" t="s">
        <v>927</v>
      </c>
      <c r="Q26" s="16" t="s">
        <v>1357</v>
      </c>
      <c r="R26" s="60" t="s">
        <v>1359</v>
      </c>
      <c r="S26" s="16" t="s">
        <v>1127</v>
      </c>
      <c r="T26" s="16" t="s">
        <v>945</v>
      </c>
      <c r="U26" s="16">
        <v>8500</v>
      </c>
      <c r="V26" s="16">
        <v>257</v>
      </c>
      <c r="W26" s="16">
        <v>257</v>
      </c>
    </row>
    <row r="27" spans="1:23" x14ac:dyDescent="0.2">
      <c r="A27" t="s">
        <v>976</v>
      </c>
      <c r="B27" t="s">
        <v>1135</v>
      </c>
      <c r="C27" t="s">
        <v>1136</v>
      </c>
      <c r="D27" t="s">
        <v>1157</v>
      </c>
      <c r="E27" t="s">
        <v>1136</v>
      </c>
      <c r="F27" t="s">
        <v>945</v>
      </c>
      <c r="G27">
        <v>11000</v>
      </c>
      <c r="H27">
        <v>82</v>
      </c>
      <c r="I27">
        <v>83</v>
      </c>
      <c r="K27">
        <f t="shared" si="0"/>
        <v>82</v>
      </c>
      <c r="O27" s="16" t="s">
        <v>841</v>
      </c>
      <c r="P27" s="16" t="s">
        <v>927</v>
      </c>
      <c r="Q27" s="16" t="s">
        <v>1127</v>
      </c>
      <c r="R27" s="60" t="s">
        <v>1233</v>
      </c>
      <c r="S27" s="16" t="s">
        <v>1234</v>
      </c>
      <c r="T27" s="16" t="s">
        <v>945</v>
      </c>
      <c r="U27" s="16">
        <v>8877.9810554803771</v>
      </c>
      <c r="V27" s="16">
        <v>739</v>
      </c>
      <c r="W27" s="16">
        <v>739</v>
      </c>
    </row>
    <row r="28" spans="1:23" x14ac:dyDescent="0.2">
      <c r="A28" t="s">
        <v>976</v>
      </c>
      <c r="B28" t="s">
        <v>1135</v>
      </c>
      <c r="C28" t="s">
        <v>1136</v>
      </c>
      <c r="D28" t="s">
        <v>1158</v>
      </c>
      <c r="E28" t="s">
        <v>1136</v>
      </c>
      <c r="F28" t="s">
        <v>945</v>
      </c>
      <c r="G28">
        <v>11000</v>
      </c>
      <c r="H28">
        <v>81</v>
      </c>
      <c r="I28">
        <v>82</v>
      </c>
      <c r="K28">
        <f t="shared" si="0"/>
        <v>81</v>
      </c>
      <c r="O28" s="16" t="s">
        <v>841</v>
      </c>
      <c r="P28" s="16" t="s">
        <v>927</v>
      </c>
      <c r="Q28" s="16" t="s">
        <v>1127</v>
      </c>
      <c r="R28" s="60" t="s">
        <v>1235</v>
      </c>
      <c r="S28" s="16" t="s">
        <v>1234</v>
      </c>
      <c r="T28" s="16" t="s">
        <v>945</v>
      </c>
      <c r="U28" s="16">
        <v>9084.4086603518263</v>
      </c>
      <c r="V28" s="16">
        <v>739</v>
      </c>
      <c r="W28" s="16">
        <v>739</v>
      </c>
    </row>
    <row r="29" spans="1:23" x14ac:dyDescent="0.2">
      <c r="A29" t="s">
        <v>976</v>
      </c>
      <c r="B29" t="s">
        <v>1135</v>
      </c>
      <c r="C29" t="s">
        <v>1136</v>
      </c>
      <c r="D29" t="s">
        <v>1159</v>
      </c>
      <c r="E29" t="s">
        <v>1136</v>
      </c>
      <c r="F29" t="s">
        <v>945</v>
      </c>
      <c r="G29">
        <v>11000</v>
      </c>
      <c r="H29">
        <v>103</v>
      </c>
      <c r="I29">
        <v>104</v>
      </c>
      <c r="K29">
        <f t="shared" si="0"/>
        <v>103</v>
      </c>
      <c r="O29" s="16" t="s">
        <v>982</v>
      </c>
      <c r="P29" s="16" t="s">
        <v>935</v>
      </c>
      <c r="Q29" s="16" t="s">
        <v>1324</v>
      </c>
      <c r="R29" s="60" t="s">
        <v>1640</v>
      </c>
      <c r="S29" s="16" t="s">
        <v>1324</v>
      </c>
      <c r="T29" s="16" t="s">
        <v>945</v>
      </c>
      <c r="U29" s="16">
        <v>9170</v>
      </c>
      <c r="V29" s="16">
        <v>80</v>
      </c>
      <c r="W29" s="16">
        <v>80</v>
      </c>
    </row>
    <row r="30" spans="1:23" x14ac:dyDescent="0.2">
      <c r="A30" t="s">
        <v>976</v>
      </c>
      <c r="B30" t="s">
        <v>1135</v>
      </c>
      <c r="C30" t="s">
        <v>1136</v>
      </c>
      <c r="D30" t="s">
        <v>1160</v>
      </c>
      <c r="E30" t="s">
        <v>1136</v>
      </c>
      <c r="F30" t="s">
        <v>945</v>
      </c>
      <c r="G30">
        <v>11000</v>
      </c>
      <c r="H30">
        <v>150</v>
      </c>
      <c r="I30">
        <v>151</v>
      </c>
      <c r="K30">
        <f t="shared" si="0"/>
        <v>150</v>
      </c>
      <c r="O30" s="16" t="s">
        <v>976</v>
      </c>
      <c r="P30" s="16" t="s">
        <v>917</v>
      </c>
      <c r="Q30" s="16" t="s">
        <v>1129</v>
      </c>
      <c r="R30" s="60" t="s">
        <v>1134</v>
      </c>
      <c r="S30" s="16" t="s">
        <v>1129</v>
      </c>
      <c r="T30" s="16" t="s">
        <v>945</v>
      </c>
      <c r="U30" s="16">
        <v>9218.16847826087</v>
      </c>
      <c r="V30" s="16">
        <v>181</v>
      </c>
      <c r="W30" s="16">
        <v>184</v>
      </c>
    </row>
    <row r="31" spans="1:23" x14ac:dyDescent="0.2">
      <c r="A31" t="s">
        <v>976</v>
      </c>
      <c r="B31" t="s">
        <v>969</v>
      </c>
      <c r="C31" t="s">
        <v>1139</v>
      </c>
      <c r="D31" t="s">
        <v>1161</v>
      </c>
      <c r="E31" t="s">
        <v>1294</v>
      </c>
      <c r="F31" t="s">
        <v>945</v>
      </c>
      <c r="G31">
        <v>11193.976190476191</v>
      </c>
      <c r="H31">
        <v>42</v>
      </c>
      <c r="I31">
        <v>42</v>
      </c>
      <c r="K31">
        <f t="shared" si="0"/>
        <v>42</v>
      </c>
      <c r="O31" s="16" t="s">
        <v>979</v>
      </c>
      <c r="P31" s="16" t="s">
        <v>1010</v>
      </c>
      <c r="Q31" s="16" t="s">
        <v>1276</v>
      </c>
      <c r="R31" s="60" t="s">
        <v>1285</v>
      </c>
      <c r="S31" s="16" t="s">
        <v>1278</v>
      </c>
      <c r="T31" s="16" t="s">
        <v>1582</v>
      </c>
      <c r="U31" s="16">
        <v>9225</v>
      </c>
      <c r="V31" s="16">
        <v>495</v>
      </c>
      <c r="W31" s="16">
        <v>536</v>
      </c>
    </row>
    <row r="32" spans="1:23" x14ac:dyDescent="0.2">
      <c r="A32" t="s">
        <v>976</v>
      </c>
      <c r="B32" t="s">
        <v>977</v>
      </c>
      <c r="C32" t="s">
        <v>1162</v>
      </c>
      <c r="D32" t="s">
        <v>1163</v>
      </c>
      <c r="E32" t="s">
        <v>1162</v>
      </c>
      <c r="F32" t="s">
        <v>945</v>
      </c>
      <c r="G32">
        <v>11195.454545454546</v>
      </c>
      <c r="H32">
        <v>44</v>
      </c>
      <c r="I32">
        <v>44</v>
      </c>
      <c r="K32">
        <f t="shared" si="0"/>
        <v>44</v>
      </c>
      <c r="O32" s="16" t="s">
        <v>982</v>
      </c>
      <c r="P32" s="16" t="s">
        <v>935</v>
      </c>
      <c r="Q32" s="16" t="s">
        <v>1324</v>
      </c>
      <c r="R32" s="60" t="s">
        <v>1326</v>
      </c>
      <c r="S32" s="16" t="s">
        <v>1324</v>
      </c>
      <c r="T32" s="16" t="s">
        <v>945</v>
      </c>
      <c r="U32" s="16">
        <v>9351.7692307692305</v>
      </c>
      <c r="V32" s="16">
        <v>14</v>
      </c>
      <c r="W32" s="16">
        <v>17</v>
      </c>
    </row>
    <row r="33" spans="1:23" x14ac:dyDescent="0.2">
      <c r="A33" t="s">
        <v>976</v>
      </c>
      <c r="B33" t="s">
        <v>977</v>
      </c>
      <c r="C33" t="s">
        <v>1162</v>
      </c>
      <c r="D33" t="s">
        <v>1164</v>
      </c>
      <c r="E33" t="s">
        <v>1162</v>
      </c>
      <c r="F33" t="s">
        <v>945</v>
      </c>
      <c r="G33">
        <v>11195.454545454546</v>
      </c>
      <c r="H33">
        <v>44</v>
      </c>
      <c r="I33">
        <v>44</v>
      </c>
      <c r="K33">
        <f t="shared" si="0"/>
        <v>44</v>
      </c>
      <c r="O33" s="16" t="s">
        <v>982</v>
      </c>
      <c r="P33" s="16" t="s">
        <v>935</v>
      </c>
      <c r="Q33" s="16" t="s">
        <v>1324</v>
      </c>
      <c r="R33" s="60" t="s">
        <v>1327</v>
      </c>
      <c r="S33" s="16" t="s">
        <v>1324</v>
      </c>
      <c r="T33" s="16" t="s">
        <v>945</v>
      </c>
      <c r="U33" s="16">
        <v>9351.7692307692305</v>
      </c>
      <c r="V33" s="16">
        <v>16</v>
      </c>
      <c r="W33" s="16">
        <v>19</v>
      </c>
    </row>
    <row r="34" spans="1:23" x14ac:dyDescent="0.2">
      <c r="A34" t="s">
        <v>976</v>
      </c>
      <c r="B34" t="s">
        <v>977</v>
      </c>
      <c r="C34" t="s">
        <v>1162</v>
      </c>
      <c r="D34" t="s">
        <v>1165</v>
      </c>
      <c r="E34" t="s">
        <v>1162</v>
      </c>
      <c r="F34" t="s">
        <v>945</v>
      </c>
      <c r="G34">
        <v>11203.030303030304</v>
      </c>
      <c r="H34">
        <v>66</v>
      </c>
      <c r="I34">
        <v>66</v>
      </c>
      <c r="K34">
        <f t="shared" si="0"/>
        <v>66</v>
      </c>
      <c r="O34" s="16" t="s">
        <v>976</v>
      </c>
      <c r="P34" s="16" t="s">
        <v>1135</v>
      </c>
      <c r="Q34" s="16" t="s">
        <v>1136</v>
      </c>
      <c r="R34" s="60" t="s">
        <v>1137</v>
      </c>
      <c r="S34" s="16" t="s">
        <v>1136</v>
      </c>
      <c r="T34" s="16" t="s">
        <v>945</v>
      </c>
      <c r="U34" s="16">
        <v>9500</v>
      </c>
      <c r="V34" s="16">
        <v>146</v>
      </c>
      <c r="W34" s="16">
        <v>154</v>
      </c>
    </row>
    <row r="35" spans="1:23" x14ac:dyDescent="0.2">
      <c r="A35" t="s">
        <v>976</v>
      </c>
      <c r="B35" t="s">
        <v>1135</v>
      </c>
      <c r="C35" t="s">
        <v>1136</v>
      </c>
      <c r="D35" t="s">
        <v>1166</v>
      </c>
      <c r="E35" t="s">
        <v>1136</v>
      </c>
      <c r="F35" t="s">
        <v>945</v>
      </c>
      <c r="G35">
        <v>11428.927536231884</v>
      </c>
      <c r="H35">
        <v>69</v>
      </c>
      <c r="I35">
        <v>71</v>
      </c>
      <c r="K35">
        <f t="shared" si="0"/>
        <v>69</v>
      </c>
      <c r="O35" s="16" t="s">
        <v>976</v>
      </c>
      <c r="P35" s="16" t="s">
        <v>1135</v>
      </c>
      <c r="Q35" s="16" t="s">
        <v>1136</v>
      </c>
      <c r="R35" s="60" t="s">
        <v>1138</v>
      </c>
      <c r="S35" s="16" t="s">
        <v>1136</v>
      </c>
      <c r="T35" s="16" t="s">
        <v>945</v>
      </c>
      <c r="U35" s="16">
        <v>9500</v>
      </c>
      <c r="V35" s="16">
        <v>86</v>
      </c>
      <c r="W35" s="16">
        <v>86</v>
      </c>
    </row>
    <row r="36" spans="1:23" x14ac:dyDescent="0.2">
      <c r="A36" t="s">
        <v>976</v>
      </c>
      <c r="B36" t="s">
        <v>1135</v>
      </c>
      <c r="C36" t="s">
        <v>1136</v>
      </c>
      <c r="D36" t="s">
        <v>1167</v>
      </c>
      <c r="E36" t="s">
        <v>1136</v>
      </c>
      <c r="F36" t="s">
        <v>945</v>
      </c>
      <c r="G36">
        <v>11471.166666666666</v>
      </c>
      <c r="H36">
        <v>48</v>
      </c>
      <c r="I36">
        <v>48</v>
      </c>
      <c r="K36">
        <f t="shared" si="0"/>
        <v>48</v>
      </c>
      <c r="O36" s="16" t="s">
        <v>1110</v>
      </c>
      <c r="P36" s="16" t="s">
        <v>927</v>
      </c>
      <c r="Q36" s="16" t="s">
        <v>1234</v>
      </c>
      <c r="R36" s="60" t="s">
        <v>1498</v>
      </c>
      <c r="S36" s="16" t="s">
        <v>1244</v>
      </c>
      <c r="T36" s="16" t="s">
        <v>1582</v>
      </c>
      <c r="U36" s="16">
        <v>9542.9112426035517</v>
      </c>
      <c r="V36" s="16">
        <v>338</v>
      </c>
      <c r="W36" s="16">
        <v>338</v>
      </c>
    </row>
    <row r="37" spans="1:23" x14ac:dyDescent="0.2">
      <c r="A37" t="s">
        <v>976</v>
      </c>
      <c r="B37" t="s">
        <v>969</v>
      </c>
      <c r="C37" t="s">
        <v>1139</v>
      </c>
      <c r="D37" t="s">
        <v>1168</v>
      </c>
      <c r="E37" t="s">
        <v>1294</v>
      </c>
      <c r="F37" t="s">
        <v>945</v>
      </c>
      <c r="G37">
        <v>11576.321428571428</v>
      </c>
      <c r="H37">
        <v>67</v>
      </c>
      <c r="I37">
        <v>70</v>
      </c>
      <c r="K37">
        <f t="shared" si="0"/>
        <v>67</v>
      </c>
      <c r="O37" s="16" t="s">
        <v>841</v>
      </c>
      <c r="P37" s="16" t="s">
        <v>927</v>
      </c>
      <c r="Q37" s="16" t="s">
        <v>1127</v>
      </c>
      <c r="R37" s="60" t="s">
        <v>1236</v>
      </c>
      <c r="S37" s="16" t="s">
        <v>1237</v>
      </c>
      <c r="T37" s="16" t="s">
        <v>945</v>
      </c>
      <c r="U37" s="16">
        <v>9612.4617647058822</v>
      </c>
      <c r="V37" s="16">
        <v>340</v>
      </c>
      <c r="W37" s="16">
        <v>340</v>
      </c>
    </row>
    <row r="38" spans="1:23" x14ac:dyDescent="0.2">
      <c r="A38" t="s">
        <v>976</v>
      </c>
      <c r="B38" t="s">
        <v>917</v>
      </c>
      <c r="C38" t="s">
        <v>1129</v>
      </c>
      <c r="D38" t="s">
        <v>1169</v>
      </c>
      <c r="E38" t="s">
        <v>1129</v>
      </c>
      <c r="F38" t="s">
        <v>945</v>
      </c>
      <c r="G38">
        <v>11944.1</v>
      </c>
      <c r="H38">
        <v>72</v>
      </c>
      <c r="I38">
        <v>87</v>
      </c>
      <c r="K38">
        <f t="shared" si="0"/>
        <v>72</v>
      </c>
      <c r="O38" s="16" t="s">
        <v>976</v>
      </c>
      <c r="P38" s="16" t="s">
        <v>969</v>
      </c>
      <c r="Q38" s="16" t="s">
        <v>1139</v>
      </c>
      <c r="R38" s="60" t="s">
        <v>1140</v>
      </c>
      <c r="S38" s="16" t="s">
        <v>1294</v>
      </c>
      <c r="T38" s="16" t="s">
        <v>945</v>
      </c>
      <c r="U38" s="16">
        <v>9625</v>
      </c>
      <c r="V38" s="16">
        <v>146</v>
      </c>
      <c r="W38" s="16">
        <v>156</v>
      </c>
    </row>
    <row r="39" spans="1:23" x14ac:dyDescent="0.2">
      <c r="A39" t="s">
        <v>976</v>
      </c>
      <c r="B39" t="s">
        <v>977</v>
      </c>
      <c r="C39" t="s">
        <v>1146</v>
      </c>
      <c r="D39" t="s">
        <v>1170</v>
      </c>
      <c r="E39" t="s">
        <v>1146</v>
      </c>
      <c r="F39" t="s">
        <v>945</v>
      </c>
      <c r="G39">
        <v>12000</v>
      </c>
      <c r="H39">
        <v>6</v>
      </c>
      <c r="I39">
        <v>6</v>
      </c>
      <c r="K39">
        <f t="shared" si="0"/>
        <v>6</v>
      </c>
      <c r="O39" s="16" t="s">
        <v>976</v>
      </c>
      <c r="P39" s="16" t="s">
        <v>969</v>
      </c>
      <c r="Q39" s="16" t="s">
        <v>1139</v>
      </c>
      <c r="R39" s="60" t="s">
        <v>1141</v>
      </c>
      <c r="S39" s="16" t="s">
        <v>1294</v>
      </c>
      <c r="T39" s="16" t="s">
        <v>945</v>
      </c>
      <c r="U39" s="16">
        <v>9625</v>
      </c>
      <c r="V39" s="16">
        <v>87</v>
      </c>
      <c r="W39" s="16">
        <v>87</v>
      </c>
    </row>
    <row r="40" spans="1:23" x14ac:dyDescent="0.2">
      <c r="A40" t="s">
        <v>976</v>
      </c>
      <c r="B40" t="s">
        <v>977</v>
      </c>
      <c r="C40" t="s">
        <v>1146</v>
      </c>
      <c r="D40" t="s">
        <v>1171</v>
      </c>
      <c r="E40" t="s">
        <v>1146</v>
      </c>
      <c r="F40" t="s">
        <v>945</v>
      </c>
      <c r="G40">
        <v>12000</v>
      </c>
      <c r="H40">
        <v>19</v>
      </c>
      <c r="I40">
        <v>19</v>
      </c>
      <c r="K40">
        <f t="shared" si="0"/>
        <v>19</v>
      </c>
      <c r="O40" s="16" t="s">
        <v>976</v>
      </c>
      <c r="P40" s="16" t="s">
        <v>969</v>
      </c>
      <c r="Q40" s="16" t="s">
        <v>1139</v>
      </c>
      <c r="R40" s="60" t="s">
        <v>1142</v>
      </c>
      <c r="S40" s="16" t="s">
        <v>1294</v>
      </c>
      <c r="T40" s="16" t="s">
        <v>945</v>
      </c>
      <c r="U40" s="16">
        <v>9625</v>
      </c>
      <c r="V40" s="16">
        <v>146</v>
      </c>
      <c r="W40" s="16">
        <v>156</v>
      </c>
    </row>
    <row r="41" spans="1:23" x14ac:dyDescent="0.2">
      <c r="A41" t="s">
        <v>976</v>
      </c>
      <c r="B41" t="s">
        <v>969</v>
      </c>
      <c r="C41" t="s">
        <v>1139</v>
      </c>
      <c r="D41" t="s">
        <v>1172</v>
      </c>
      <c r="E41" t="s">
        <v>1127</v>
      </c>
      <c r="F41" t="s">
        <v>945</v>
      </c>
      <c r="G41">
        <v>12000</v>
      </c>
      <c r="H41">
        <v>85</v>
      </c>
      <c r="I41">
        <v>85</v>
      </c>
      <c r="K41">
        <f t="shared" si="0"/>
        <v>85</v>
      </c>
      <c r="O41" s="16" t="s">
        <v>976</v>
      </c>
      <c r="P41" s="16" t="s">
        <v>969</v>
      </c>
      <c r="Q41" s="16" t="s">
        <v>1139</v>
      </c>
      <c r="R41" s="60" t="s">
        <v>1143</v>
      </c>
      <c r="S41" s="16" t="s">
        <v>1294</v>
      </c>
      <c r="T41" s="16" t="s">
        <v>945</v>
      </c>
      <c r="U41" s="16">
        <v>9625</v>
      </c>
      <c r="V41" s="16">
        <v>87</v>
      </c>
      <c r="W41" s="16">
        <v>87</v>
      </c>
    </row>
    <row r="42" spans="1:23" x14ac:dyDescent="0.2">
      <c r="A42" t="s">
        <v>976</v>
      </c>
      <c r="B42" t="s">
        <v>969</v>
      </c>
      <c r="C42" t="s">
        <v>1139</v>
      </c>
      <c r="D42" t="s">
        <v>1174</v>
      </c>
      <c r="E42" t="s">
        <v>1127</v>
      </c>
      <c r="F42" t="s">
        <v>945</v>
      </c>
      <c r="G42">
        <v>12000</v>
      </c>
      <c r="H42">
        <v>85</v>
      </c>
      <c r="I42">
        <v>85</v>
      </c>
      <c r="K42">
        <f t="shared" si="0"/>
        <v>85</v>
      </c>
      <c r="O42" s="16" t="s">
        <v>841</v>
      </c>
      <c r="P42" s="16" t="s">
        <v>927</v>
      </c>
      <c r="Q42" s="16" t="s">
        <v>1127</v>
      </c>
      <c r="R42" s="60" t="s">
        <v>1238</v>
      </c>
      <c r="S42" s="16" t="s">
        <v>1237</v>
      </c>
      <c r="T42" s="16" t="s">
        <v>945</v>
      </c>
      <c r="U42" s="16">
        <v>9667.0558823529409</v>
      </c>
      <c r="V42" s="16">
        <v>340</v>
      </c>
      <c r="W42" s="16">
        <v>340</v>
      </c>
    </row>
    <row r="43" spans="1:23" x14ac:dyDescent="0.2">
      <c r="A43" t="s">
        <v>976</v>
      </c>
      <c r="B43" t="s">
        <v>977</v>
      </c>
      <c r="C43" t="s">
        <v>1162</v>
      </c>
      <c r="D43" t="s">
        <v>1175</v>
      </c>
      <c r="E43" t="s">
        <v>1162</v>
      </c>
      <c r="F43" t="s">
        <v>945</v>
      </c>
      <c r="G43">
        <v>12000</v>
      </c>
      <c r="H43">
        <v>20</v>
      </c>
      <c r="I43">
        <v>20</v>
      </c>
      <c r="K43">
        <f t="shared" si="0"/>
        <v>20</v>
      </c>
      <c r="O43" s="16" t="s">
        <v>841</v>
      </c>
      <c r="P43" s="16" t="s">
        <v>927</v>
      </c>
      <c r="Q43" s="16" t="s">
        <v>1127</v>
      </c>
      <c r="R43" s="60" t="s">
        <v>1239</v>
      </c>
      <c r="S43" s="16" t="s">
        <v>1237</v>
      </c>
      <c r="T43" s="16" t="s">
        <v>945</v>
      </c>
      <c r="U43" s="16">
        <v>9684.5569230769233</v>
      </c>
      <c r="V43" s="16">
        <v>325</v>
      </c>
      <c r="W43" s="16">
        <v>325</v>
      </c>
    </row>
    <row r="44" spans="1:23" x14ac:dyDescent="0.2">
      <c r="A44" t="s">
        <v>976</v>
      </c>
      <c r="B44" t="s">
        <v>969</v>
      </c>
      <c r="C44" t="s">
        <v>1139</v>
      </c>
      <c r="D44" t="s">
        <v>1176</v>
      </c>
      <c r="E44" t="s">
        <v>1127</v>
      </c>
      <c r="F44" t="s">
        <v>945</v>
      </c>
      <c r="G44">
        <v>12000</v>
      </c>
      <c r="H44">
        <v>45</v>
      </c>
      <c r="I44">
        <v>45</v>
      </c>
      <c r="K44">
        <f t="shared" si="0"/>
        <v>45</v>
      </c>
      <c r="O44" s="16" t="s">
        <v>976</v>
      </c>
      <c r="P44" s="16" t="s">
        <v>917</v>
      </c>
      <c r="Q44" s="16" t="s">
        <v>1129</v>
      </c>
      <c r="R44" s="60" t="s">
        <v>1144</v>
      </c>
      <c r="S44" s="16" t="s">
        <v>1129</v>
      </c>
      <c r="T44" s="16" t="s">
        <v>945</v>
      </c>
      <c r="U44" s="16">
        <v>9694.3157894736851</v>
      </c>
      <c r="V44" s="16">
        <v>113</v>
      </c>
      <c r="W44" s="16">
        <v>114</v>
      </c>
    </row>
    <row r="45" spans="1:23" x14ac:dyDescent="0.2">
      <c r="A45" t="s">
        <v>976</v>
      </c>
      <c r="B45" t="s">
        <v>969</v>
      </c>
      <c r="C45" t="s">
        <v>1139</v>
      </c>
      <c r="D45" t="s">
        <v>1177</v>
      </c>
      <c r="E45" t="s">
        <v>1127</v>
      </c>
      <c r="F45" t="s">
        <v>945</v>
      </c>
      <c r="G45">
        <v>12000</v>
      </c>
      <c r="H45">
        <v>90</v>
      </c>
      <c r="I45">
        <v>90</v>
      </c>
      <c r="K45">
        <f t="shared" si="0"/>
        <v>90</v>
      </c>
      <c r="O45" s="16" t="s">
        <v>976</v>
      </c>
      <c r="P45" s="16" t="s">
        <v>917</v>
      </c>
      <c r="Q45" s="16" t="s">
        <v>1129</v>
      </c>
      <c r="R45" s="60" t="s">
        <v>1145</v>
      </c>
      <c r="S45" s="16" t="s">
        <v>1129</v>
      </c>
      <c r="T45" s="16" t="s">
        <v>945</v>
      </c>
      <c r="U45" s="16">
        <v>9694.3157894736851</v>
      </c>
      <c r="V45" s="16">
        <v>113</v>
      </c>
      <c r="W45" s="16">
        <v>114</v>
      </c>
    </row>
    <row r="46" spans="1:23" x14ac:dyDescent="0.2">
      <c r="A46" t="s">
        <v>976</v>
      </c>
      <c r="B46" t="s">
        <v>969</v>
      </c>
      <c r="C46" t="s">
        <v>1139</v>
      </c>
      <c r="D46" t="s">
        <v>1178</v>
      </c>
      <c r="E46" t="s">
        <v>1294</v>
      </c>
      <c r="F46" t="s">
        <v>945</v>
      </c>
      <c r="G46">
        <v>12000</v>
      </c>
      <c r="H46">
        <v>210</v>
      </c>
      <c r="I46">
        <v>210</v>
      </c>
      <c r="K46">
        <f t="shared" si="0"/>
        <v>210</v>
      </c>
      <c r="O46" s="16" t="s">
        <v>1122</v>
      </c>
      <c r="P46" s="16" t="s">
        <v>940</v>
      </c>
      <c r="Q46" s="16" t="s">
        <v>1508</v>
      </c>
      <c r="R46" s="60" t="s">
        <v>1513</v>
      </c>
      <c r="S46" s="16" t="s">
        <v>1508</v>
      </c>
      <c r="T46" s="16" t="s">
        <v>945</v>
      </c>
      <c r="U46" s="16">
        <v>9700</v>
      </c>
      <c r="V46" s="16">
        <v>6</v>
      </c>
      <c r="W46" s="16">
        <v>6</v>
      </c>
    </row>
    <row r="47" spans="1:23" x14ac:dyDescent="0.2">
      <c r="A47" t="s">
        <v>976</v>
      </c>
      <c r="B47" t="s">
        <v>917</v>
      </c>
      <c r="C47" t="s">
        <v>1148</v>
      </c>
      <c r="D47" t="s">
        <v>1179</v>
      </c>
      <c r="E47" t="s">
        <v>1148</v>
      </c>
      <c r="F47" t="s">
        <v>945</v>
      </c>
      <c r="G47">
        <v>12000</v>
      </c>
      <c r="H47">
        <v>240</v>
      </c>
      <c r="I47">
        <v>294</v>
      </c>
      <c r="K47">
        <f t="shared" si="0"/>
        <v>240</v>
      </c>
      <c r="O47" s="16" t="s">
        <v>841</v>
      </c>
      <c r="P47" s="16" t="s">
        <v>927</v>
      </c>
      <c r="Q47" s="16" t="s">
        <v>1127</v>
      </c>
      <c r="R47" s="60" t="s">
        <v>1240</v>
      </c>
      <c r="S47" s="16" t="s">
        <v>1237</v>
      </c>
      <c r="T47" s="16" t="s">
        <v>945</v>
      </c>
      <c r="U47" s="16">
        <v>9721.3722222222223</v>
      </c>
      <c r="V47" s="16">
        <v>720</v>
      </c>
      <c r="W47" s="16">
        <v>720</v>
      </c>
    </row>
    <row r="48" spans="1:23" x14ac:dyDescent="0.2">
      <c r="A48" t="s">
        <v>976</v>
      </c>
      <c r="B48" t="s">
        <v>917</v>
      </c>
      <c r="C48" t="s">
        <v>1129</v>
      </c>
      <c r="D48" t="s">
        <v>1180</v>
      </c>
      <c r="E48" t="s">
        <v>1129</v>
      </c>
      <c r="F48" t="s">
        <v>945</v>
      </c>
      <c r="G48">
        <v>12121.232142857141</v>
      </c>
      <c r="H48">
        <v>51</v>
      </c>
      <c r="I48">
        <v>61</v>
      </c>
      <c r="K48">
        <f t="shared" si="0"/>
        <v>51</v>
      </c>
      <c r="O48" s="16" t="s">
        <v>841</v>
      </c>
      <c r="P48" s="16" t="s">
        <v>927</v>
      </c>
      <c r="Q48" s="16" t="s">
        <v>1127</v>
      </c>
      <c r="R48" s="60" t="s">
        <v>1241</v>
      </c>
      <c r="S48" s="16" t="s">
        <v>1237</v>
      </c>
      <c r="T48" s="16" t="s">
        <v>945</v>
      </c>
      <c r="U48" s="16">
        <v>9768.4584615384611</v>
      </c>
      <c r="V48" s="16">
        <v>325</v>
      </c>
      <c r="W48" s="16">
        <v>325</v>
      </c>
    </row>
    <row r="49" spans="1:23" x14ac:dyDescent="0.2">
      <c r="A49" t="s">
        <v>976</v>
      </c>
      <c r="B49" t="s">
        <v>917</v>
      </c>
      <c r="C49" t="s">
        <v>1129</v>
      </c>
      <c r="D49" t="s">
        <v>1181</v>
      </c>
      <c r="E49" t="s">
        <v>1129</v>
      </c>
      <c r="F49" t="s">
        <v>945</v>
      </c>
      <c r="G49">
        <v>12121.232142857141</v>
      </c>
      <c r="H49">
        <v>50</v>
      </c>
      <c r="I49">
        <v>60</v>
      </c>
      <c r="K49">
        <f t="shared" si="0"/>
        <v>50</v>
      </c>
      <c r="O49" s="16" t="s">
        <v>841</v>
      </c>
      <c r="P49" s="16" t="s">
        <v>927</v>
      </c>
      <c r="Q49" s="16" t="s">
        <v>1127</v>
      </c>
      <c r="R49" s="60" t="s">
        <v>1242</v>
      </c>
      <c r="S49" s="16" t="s">
        <v>1237</v>
      </c>
      <c r="T49" s="16" t="s">
        <v>945</v>
      </c>
      <c r="U49" s="16">
        <v>9823.0483091787446</v>
      </c>
      <c r="V49" s="16">
        <v>207</v>
      </c>
      <c r="W49" s="16">
        <v>207</v>
      </c>
    </row>
    <row r="50" spans="1:23" x14ac:dyDescent="0.2">
      <c r="A50" t="s">
        <v>976</v>
      </c>
      <c r="B50" t="s">
        <v>917</v>
      </c>
      <c r="C50" t="s">
        <v>1129</v>
      </c>
      <c r="D50" t="s">
        <v>1182</v>
      </c>
      <c r="E50" t="s">
        <v>1129</v>
      </c>
      <c r="F50" t="s">
        <v>945</v>
      </c>
      <c r="G50">
        <v>12207.058823529413</v>
      </c>
      <c r="H50">
        <v>34</v>
      </c>
      <c r="I50">
        <v>34</v>
      </c>
      <c r="K50">
        <f t="shared" si="0"/>
        <v>34</v>
      </c>
      <c r="O50" s="16" t="s">
        <v>841</v>
      </c>
      <c r="P50" s="16" t="s">
        <v>927</v>
      </c>
      <c r="Q50" s="16" t="s">
        <v>1232</v>
      </c>
      <c r="R50" s="60" t="s">
        <v>1243</v>
      </c>
      <c r="S50" s="16" t="s">
        <v>1232</v>
      </c>
      <c r="T50" s="16" t="s">
        <v>945</v>
      </c>
      <c r="U50" s="16">
        <v>9840.3435582822094</v>
      </c>
      <c r="V50" s="16">
        <v>163</v>
      </c>
      <c r="W50" s="16">
        <v>163</v>
      </c>
    </row>
    <row r="51" spans="1:23" x14ac:dyDescent="0.2">
      <c r="A51" t="s">
        <v>976</v>
      </c>
      <c r="B51" t="s">
        <v>917</v>
      </c>
      <c r="C51" t="s">
        <v>1129</v>
      </c>
      <c r="D51" t="s">
        <v>1183</v>
      </c>
      <c r="E51" t="s">
        <v>1129</v>
      </c>
      <c r="F51" t="s">
        <v>945</v>
      </c>
      <c r="G51">
        <v>12217.027777777777</v>
      </c>
      <c r="H51">
        <v>70</v>
      </c>
      <c r="I51">
        <v>75</v>
      </c>
      <c r="K51">
        <f t="shared" si="0"/>
        <v>70</v>
      </c>
      <c r="O51" s="16" t="s">
        <v>1110</v>
      </c>
      <c r="P51" s="16" t="s">
        <v>927</v>
      </c>
      <c r="Q51" s="16" t="s">
        <v>1234</v>
      </c>
      <c r="R51" s="60" t="s">
        <v>1499</v>
      </c>
      <c r="S51" s="16" t="s">
        <v>1244</v>
      </c>
      <c r="T51" s="16" t="s">
        <v>1582</v>
      </c>
      <c r="U51" s="16">
        <v>9916.2426035502958</v>
      </c>
      <c r="V51" s="16">
        <v>338</v>
      </c>
      <c r="W51" s="16">
        <v>338</v>
      </c>
    </row>
    <row r="52" spans="1:23" x14ac:dyDescent="0.2">
      <c r="A52" t="s">
        <v>976</v>
      </c>
      <c r="B52" t="s">
        <v>917</v>
      </c>
      <c r="C52" t="s">
        <v>1129</v>
      </c>
      <c r="D52" t="s">
        <v>1184</v>
      </c>
      <c r="E52" t="s">
        <v>1129</v>
      </c>
      <c r="F52" t="s">
        <v>945</v>
      </c>
      <c r="G52">
        <v>12217.027777777777</v>
      </c>
      <c r="H52">
        <v>70</v>
      </c>
      <c r="I52">
        <v>75</v>
      </c>
      <c r="K52">
        <f t="shared" si="0"/>
        <v>70</v>
      </c>
      <c r="O52" s="16" t="s">
        <v>841</v>
      </c>
      <c r="P52" s="16" t="s">
        <v>927</v>
      </c>
      <c r="Q52" s="16" t="s">
        <v>1245</v>
      </c>
      <c r="R52" s="60" t="s">
        <v>1246</v>
      </c>
      <c r="S52" s="16" t="s">
        <v>1245</v>
      </c>
      <c r="T52" s="16" t="s">
        <v>945</v>
      </c>
      <c r="U52" s="16">
        <v>9926</v>
      </c>
      <c r="V52" s="16">
        <v>46</v>
      </c>
      <c r="W52" s="16">
        <v>48</v>
      </c>
    </row>
    <row r="53" spans="1:23" x14ac:dyDescent="0.2">
      <c r="A53" t="s">
        <v>976</v>
      </c>
      <c r="B53" t="s">
        <v>917</v>
      </c>
      <c r="C53" t="s">
        <v>1185</v>
      </c>
      <c r="D53" t="s">
        <v>1186</v>
      </c>
      <c r="E53" t="s">
        <v>1185</v>
      </c>
      <c r="F53" t="s">
        <v>945</v>
      </c>
      <c r="G53">
        <v>12247.528517110266</v>
      </c>
      <c r="H53">
        <v>24</v>
      </c>
      <c r="I53">
        <v>24</v>
      </c>
      <c r="K53">
        <f t="shared" si="0"/>
        <v>24</v>
      </c>
      <c r="O53" s="16" t="s">
        <v>1109</v>
      </c>
      <c r="P53" s="16" t="s">
        <v>927</v>
      </c>
      <c r="Q53" s="16" t="s">
        <v>1360</v>
      </c>
      <c r="R53" s="60" t="s">
        <v>1361</v>
      </c>
      <c r="S53" s="16" t="s">
        <v>1360</v>
      </c>
      <c r="T53" s="16" t="s">
        <v>945</v>
      </c>
      <c r="U53" s="16">
        <v>9950</v>
      </c>
      <c r="V53" s="16">
        <v>143</v>
      </c>
      <c r="W53" s="16">
        <v>143</v>
      </c>
    </row>
    <row r="54" spans="1:23" x14ac:dyDescent="0.2">
      <c r="A54" t="s">
        <v>976</v>
      </c>
      <c r="B54" t="s">
        <v>917</v>
      </c>
      <c r="C54" t="s">
        <v>1185</v>
      </c>
      <c r="D54" t="s">
        <v>1187</v>
      </c>
      <c r="E54" t="s">
        <v>1185</v>
      </c>
      <c r="F54" t="s">
        <v>945</v>
      </c>
      <c r="G54">
        <v>12336.575875486382</v>
      </c>
      <c r="H54">
        <v>23</v>
      </c>
      <c r="I54">
        <v>23</v>
      </c>
      <c r="K54">
        <f t="shared" si="0"/>
        <v>23</v>
      </c>
      <c r="O54" s="16" t="s">
        <v>1109</v>
      </c>
      <c r="P54" s="16" t="s">
        <v>927</v>
      </c>
      <c r="Q54" s="16" t="s">
        <v>1360</v>
      </c>
      <c r="R54" s="60" t="s">
        <v>1362</v>
      </c>
      <c r="S54" s="16" t="s">
        <v>1360</v>
      </c>
      <c r="T54" s="16" t="s">
        <v>945</v>
      </c>
      <c r="U54" s="16">
        <v>9950</v>
      </c>
      <c r="V54" s="16">
        <v>150</v>
      </c>
      <c r="W54" s="16">
        <v>150</v>
      </c>
    </row>
    <row r="55" spans="1:23" x14ac:dyDescent="0.2">
      <c r="A55" t="s">
        <v>976</v>
      </c>
      <c r="B55" t="s">
        <v>917</v>
      </c>
      <c r="C55" t="s">
        <v>1188</v>
      </c>
      <c r="D55" t="s">
        <v>1189</v>
      </c>
      <c r="E55" t="s">
        <v>1188</v>
      </c>
      <c r="F55" t="s">
        <v>945</v>
      </c>
      <c r="G55">
        <v>12339</v>
      </c>
      <c r="H55">
        <v>10</v>
      </c>
      <c r="I55">
        <v>10</v>
      </c>
      <c r="K55">
        <f t="shared" si="0"/>
        <v>10</v>
      </c>
      <c r="O55" s="16" t="s">
        <v>1109</v>
      </c>
      <c r="P55" s="16" t="s">
        <v>927</v>
      </c>
      <c r="Q55" s="16" t="s">
        <v>1360</v>
      </c>
      <c r="R55" s="60" t="s">
        <v>1363</v>
      </c>
      <c r="S55" s="16" t="s">
        <v>1360</v>
      </c>
      <c r="T55" s="16" t="s">
        <v>945</v>
      </c>
      <c r="U55" s="16">
        <v>9950</v>
      </c>
      <c r="V55" s="16">
        <v>175</v>
      </c>
      <c r="W55" s="16">
        <v>175</v>
      </c>
    </row>
    <row r="56" spans="1:23" x14ac:dyDescent="0.2">
      <c r="A56" t="s">
        <v>976</v>
      </c>
      <c r="B56" t="s">
        <v>917</v>
      </c>
      <c r="C56" t="s">
        <v>1185</v>
      </c>
      <c r="D56" t="s">
        <v>1190</v>
      </c>
      <c r="E56" t="s">
        <v>1185</v>
      </c>
      <c r="F56" t="s">
        <v>945</v>
      </c>
      <c r="G56">
        <v>12390.90909090909</v>
      </c>
      <c r="H56">
        <v>25</v>
      </c>
      <c r="I56">
        <v>25</v>
      </c>
      <c r="K56">
        <f t="shared" si="0"/>
        <v>25</v>
      </c>
      <c r="O56" s="16" t="s">
        <v>1109</v>
      </c>
      <c r="P56" s="16" t="s">
        <v>927</v>
      </c>
      <c r="Q56" s="16" t="s">
        <v>1360</v>
      </c>
      <c r="R56" s="60" t="s">
        <v>1364</v>
      </c>
      <c r="S56" s="16" t="s">
        <v>1360</v>
      </c>
      <c r="T56" s="16" t="s">
        <v>945</v>
      </c>
      <c r="U56" s="16">
        <v>9950</v>
      </c>
      <c r="V56" s="16">
        <v>222</v>
      </c>
      <c r="W56" s="16">
        <v>222</v>
      </c>
    </row>
    <row r="57" spans="1:23" x14ac:dyDescent="0.2">
      <c r="A57" t="s">
        <v>976</v>
      </c>
      <c r="B57" t="s">
        <v>977</v>
      </c>
      <c r="C57" t="s">
        <v>1162</v>
      </c>
      <c r="D57" t="s">
        <v>1512</v>
      </c>
      <c r="E57" t="s">
        <v>1162</v>
      </c>
      <c r="F57" t="s">
        <v>945</v>
      </c>
      <c r="G57">
        <v>12407</v>
      </c>
      <c r="H57">
        <v>132</v>
      </c>
      <c r="I57">
        <v>132</v>
      </c>
      <c r="K57">
        <f t="shared" si="0"/>
        <v>132</v>
      </c>
      <c r="O57" s="16" t="s">
        <v>1109</v>
      </c>
      <c r="P57" s="16" t="s">
        <v>927</v>
      </c>
      <c r="Q57" s="16" t="s">
        <v>1365</v>
      </c>
      <c r="R57" s="60" t="s">
        <v>1366</v>
      </c>
      <c r="S57" s="16" t="s">
        <v>1365</v>
      </c>
      <c r="T57" s="16" t="s">
        <v>945</v>
      </c>
      <c r="U57" s="16">
        <v>9999</v>
      </c>
      <c r="V57" s="16">
        <v>10</v>
      </c>
      <c r="W57" s="16">
        <v>10</v>
      </c>
    </row>
    <row r="58" spans="1:23" x14ac:dyDescent="0.2">
      <c r="A58" t="s">
        <v>976</v>
      </c>
      <c r="B58" t="s">
        <v>917</v>
      </c>
      <c r="C58" t="s">
        <v>1185</v>
      </c>
      <c r="D58" t="s">
        <v>1191</v>
      </c>
      <c r="E58" t="s">
        <v>1185</v>
      </c>
      <c r="F58" t="s">
        <v>945</v>
      </c>
      <c r="G58">
        <v>12450.92936802974</v>
      </c>
      <c r="H58">
        <v>25</v>
      </c>
      <c r="I58">
        <v>25</v>
      </c>
      <c r="K58">
        <f t="shared" si="0"/>
        <v>25</v>
      </c>
      <c r="O58" s="16" t="s">
        <v>976</v>
      </c>
      <c r="P58" s="16" t="s">
        <v>977</v>
      </c>
      <c r="Q58" s="16" t="s">
        <v>1146</v>
      </c>
      <c r="R58" s="60" t="s">
        <v>1147</v>
      </c>
      <c r="S58" s="16" t="s">
        <v>1146</v>
      </c>
      <c r="T58" s="16" t="s">
        <v>945</v>
      </c>
      <c r="U58" s="16">
        <v>10000</v>
      </c>
      <c r="V58" s="16">
        <v>25</v>
      </c>
      <c r="W58" s="16">
        <v>25</v>
      </c>
    </row>
    <row r="59" spans="1:23" x14ac:dyDescent="0.2">
      <c r="A59" t="s">
        <v>976</v>
      </c>
      <c r="B59" t="s">
        <v>917</v>
      </c>
      <c r="C59" t="s">
        <v>1185</v>
      </c>
      <c r="D59" t="s">
        <v>1192</v>
      </c>
      <c r="E59" t="s">
        <v>1185</v>
      </c>
      <c r="F59" t="s">
        <v>945</v>
      </c>
      <c r="G59">
        <v>12450.92936802974</v>
      </c>
      <c r="H59">
        <v>25</v>
      </c>
      <c r="I59">
        <v>25</v>
      </c>
      <c r="K59">
        <f t="shared" si="0"/>
        <v>25</v>
      </c>
      <c r="O59" s="16" t="s">
        <v>1212</v>
      </c>
      <c r="P59" s="16" t="s">
        <v>948</v>
      </c>
      <c r="Q59" s="16" t="s">
        <v>1213</v>
      </c>
      <c r="R59" s="60" t="s">
        <v>1214</v>
      </c>
      <c r="S59" s="16" t="s">
        <v>1173</v>
      </c>
      <c r="T59" s="16" t="s">
        <v>945</v>
      </c>
      <c r="U59" s="16">
        <v>10000</v>
      </c>
      <c r="V59" s="16">
        <v>32</v>
      </c>
      <c r="W59" s="16">
        <v>32</v>
      </c>
    </row>
    <row r="60" spans="1:23" x14ac:dyDescent="0.2">
      <c r="A60" t="s">
        <v>976</v>
      </c>
      <c r="B60" t="s">
        <v>917</v>
      </c>
      <c r="C60" t="s">
        <v>1185</v>
      </c>
      <c r="D60" t="s">
        <v>1193</v>
      </c>
      <c r="E60" t="s">
        <v>1185</v>
      </c>
      <c r="F60" t="s">
        <v>945</v>
      </c>
      <c r="G60">
        <v>12450.92936802974</v>
      </c>
      <c r="H60">
        <v>25</v>
      </c>
      <c r="I60">
        <v>25</v>
      </c>
      <c r="K60">
        <f t="shared" si="0"/>
        <v>25</v>
      </c>
      <c r="O60" s="16" t="s">
        <v>841</v>
      </c>
      <c r="P60" s="16" t="s">
        <v>927</v>
      </c>
      <c r="Q60" s="16" t="s">
        <v>1232</v>
      </c>
      <c r="R60" s="60" t="s">
        <v>1247</v>
      </c>
      <c r="S60" s="16" t="s">
        <v>1304</v>
      </c>
      <c r="T60" s="16" t="s">
        <v>945</v>
      </c>
      <c r="U60" s="16">
        <v>10000</v>
      </c>
      <c r="V60" s="16">
        <v>120</v>
      </c>
      <c r="W60" s="16">
        <v>120</v>
      </c>
    </row>
    <row r="61" spans="1:23" x14ac:dyDescent="0.2">
      <c r="A61" t="s">
        <v>976</v>
      </c>
      <c r="B61" t="s">
        <v>917</v>
      </c>
      <c r="C61" t="s">
        <v>1185</v>
      </c>
      <c r="D61" t="s">
        <v>1194</v>
      </c>
      <c r="E61" t="s">
        <v>1185</v>
      </c>
      <c r="F61" t="s">
        <v>945</v>
      </c>
      <c r="G61">
        <v>12450.92936802974</v>
      </c>
      <c r="H61">
        <v>25</v>
      </c>
      <c r="I61">
        <v>25</v>
      </c>
      <c r="K61">
        <f t="shared" si="0"/>
        <v>25</v>
      </c>
      <c r="O61" s="16" t="s">
        <v>841</v>
      </c>
      <c r="P61" s="16" t="s">
        <v>927</v>
      </c>
      <c r="Q61" s="16" t="s">
        <v>1248</v>
      </c>
      <c r="R61" s="60" t="s">
        <v>1249</v>
      </c>
      <c r="S61" s="16" t="s">
        <v>1248</v>
      </c>
      <c r="T61" s="16" t="s">
        <v>945</v>
      </c>
      <c r="U61" s="16">
        <v>10000</v>
      </c>
      <c r="V61" s="16">
        <v>97</v>
      </c>
      <c r="W61" s="16">
        <v>97</v>
      </c>
    </row>
    <row r="62" spans="1:23" x14ac:dyDescent="0.2">
      <c r="A62" t="s">
        <v>976</v>
      </c>
      <c r="B62" t="s">
        <v>917</v>
      </c>
      <c r="C62" t="s">
        <v>1185</v>
      </c>
      <c r="D62" t="s">
        <v>1195</v>
      </c>
      <c r="E62" t="s">
        <v>1185</v>
      </c>
      <c r="F62" t="s">
        <v>945</v>
      </c>
      <c r="G62">
        <v>12649.787234042553</v>
      </c>
      <c r="H62">
        <v>47</v>
      </c>
      <c r="I62">
        <v>47</v>
      </c>
      <c r="K62">
        <f t="shared" si="0"/>
        <v>47</v>
      </c>
      <c r="O62" s="16" t="s">
        <v>841</v>
      </c>
      <c r="P62" s="16" t="s">
        <v>927</v>
      </c>
      <c r="Q62" s="16" t="s">
        <v>1232</v>
      </c>
      <c r="R62" s="60" t="s">
        <v>1250</v>
      </c>
      <c r="S62" s="16" t="s">
        <v>1127</v>
      </c>
      <c r="T62" s="16" t="s">
        <v>945</v>
      </c>
      <c r="U62" s="16">
        <v>10000</v>
      </c>
      <c r="V62" s="16">
        <v>240</v>
      </c>
      <c r="W62" s="16">
        <v>240</v>
      </c>
    </row>
    <row r="63" spans="1:23" x14ac:dyDescent="0.2">
      <c r="A63" t="s">
        <v>976</v>
      </c>
      <c r="B63" t="s">
        <v>917</v>
      </c>
      <c r="C63" t="s">
        <v>1185</v>
      </c>
      <c r="D63" t="s">
        <v>1196</v>
      </c>
      <c r="E63" t="s">
        <v>1185</v>
      </c>
      <c r="F63" t="s">
        <v>945</v>
      </c>
      <c r="G63">
        <v>12896</v>
      </c>
      <c r="H63">
        <v>105</v>
      </c>
      <c r="I63">
        <v>105</v>
      </c>
      <c r="K63">
        <f t="shared" si="0"/>
        <v>105</v>
      </c>
      <c r="O63" s="16" t="s">
        <v>841</v>
      </c>
      <c r="P63" s="16" t="s">
        <v>927</v>
      </c>
      <c r="Q63" s="16" t="s">
        <v>1232</v>
      </c>
      <c r="R63" s="60" t="s">
        <v>1251</v>
      </c>
      <c r="S63" s="16" t="s">
        <v>1127</v>
      </c>
      <c r="T63" s="16" t="s">
        <v>945</v>
      </c>
      <c r="U63" s="16">
        <v>10000</v>
      </c>
      <c r="V63" s="16">
        <v>130</v>
      </c>
      <c r="W63" s="16">
        <v>130</v>
      </c>
    </row>
    <row r="64" spans="1:23" x14ac:dyDescent="0.2">
      <c r="A64" t="s">
        <v>976</v>
      </c>
      <c r="B64" t="s">
        <v>917</v>
      </c>
      <c r="C64" t="s">
        <v>1129</v>
      </c>
      <c r="D64" t="s">
        <v>1197</v>
      </c>
      <c r="E64" t="s">
        <v>1129</v>
      </c>
      <c r="F64" t="s">
        <v>945</v>
      </c>
      <c r="G64">
        <v>12944.627118644068</v>
      </c>
      <c r="H64">
        <v>57</v>
      </c>
      <c r="I64">
        <v>69</v>
      </c>
      <c r="K64">
        <f t="shared" si="0"/>
        <v>57</v>
      </c>
      <c r="O64" s="16" t="s">
        <v>841</v>
      </c>
      <c r="P64" s="16" t="s">
        <v>927</v>
      </c>
      <c r="Q64" s="16" t="s">
        <v>1232</v>
      </c>
      <c r="R64" s="60" t="s">
        <v>1252</v>
      </c>
      <c r="S64" s="16" t="s">
        <v>1127</v>
      </c>
      <c r="T64" s="16" t="s">
        <v>945</v>
      </c>
      <c r="U64" s="16">
        <v>10000</v>
      </c>
      <c r="V64" s="16">
        <v>1400</v>
      </c>
      <c r="W64" s="16">
        <v>1400</v>
      </c>
    </row>
    <row r="65" spans="1:23" x14ac:dyDescent="0.2">
      <c r="A65" t="s">
        <v>976</v>
      </c>
      <c r="B65" t="s">
        <v>969</v>
      </c>
      <c r="C65" t="s">
        <v>1139</v>
      </c>
      <c r="D65" t="s">
        <v>1198</v>
      </c>
      <c r="E65" t="s">
        <v>1294</v>
      </c>
      <c r="F65" t="s">
        <v>945</v>
      </c>
      <c r="G65">
        <v>12946.736842105263</v>
      </c>
      <c r="H65">
        <v>69</v>
      </c>
      <c r="I65">
        <v>76</v>
      </c>
      <c r="K65">
        <f t="shared" si="0"/>
        <v>69</v>
      </c>
      <c r="O65" s="16" t="s">
        <v>979</v>
      </c>
      <c r="P65" s="16" t="s">
        <v>1010</v>
      </c>
      <c r="Q65" s="16" t="s">
        <v>1286</v>
      </c>
      <c r="R65" s="60" t="s">
        <v>1287</v>
      </c>
      <c r="S65" s="16" t="s">
        <v>1173</v>
      </c>
      <c r="T65" s="16" t="s">
        <v>1582</v>
      </c>
      <c r="U65" s="16">
        <v>10000</v>
      </c>
      <c r="V65" s="16">
        <v>27</v>
      </c>
      <c r="W65" s="16">
        <v>27</v>
      </c>
    </row>
    <row r="66" spans="1:23" x14ac:dyDescent="0.2">
      <c r="A66" t="s">
        <v>976</v>
      </c>
      <c r="B66" t="s">
        <v>917</v>
      </c>
      <c r="C66" t="s">
        <v>1185</v>
      </c>
      <c r="D66" t="s">
        <v>1199</v>
      </c>
      <c r="E66" t="s">
        <v>1185</v>
      </c>
      <c r="F66" t="s">
        <v>945</v>
      </c>
      <c r="G66">
        <v>13133.333333333332</v>
      </c>
      <c r="H66">
        <v>81</v>
      </c>
      <c r="I66">
        <v>81</v>
      </c>
      <c r="K66">
        <f t="shared" si="0"/>
        <v>81</v>
      </c>
      <c r="O66" s="16" t="s">
        <v>979</v>
      </c>
      <c r="P66" s="16" t="s">
        <v>953</v>
      </c>
      <c r="Q66" s="16" t="s">
        <v>1288</v>
      </c>
      <c r="R66" s="60" t="s">
        <v>1289</v>
      </c>
      <c r="S66" s="16" t="s">
        <v>1290</v>
      </c>
      <c r="T66" s="16" t="s">
        <v>1582</v>
      </c>
      <c r="U66" s="16">
        <v>10000</v>
      </c>
      <c r="V66" s="16">
        <v>58</v>
      </c>
      <c r="W66" s="16">
        <v>69</v>
      </c>
    </row>
    <row r="67" spans="1:23" x14ac:dyDescent="0.2">
      <c r="A67" t="s">
        <v>976</v>
      </c>
      <c r="B67" t="s">
        <v>969</v>
      </c>
      <c r="C67" t="s">
        <v>1139</v>
      </c>
      <c r="D67" t="s">
        <v>1200</v>
      </c>
      <c r="E67" t="s">
        <v>1294</v>
      </c>
      <c r="F67" t="s">
        <v>945</v>
      </c>
      <c r="G67">
        <v>13147.906779661018</v>
      </c>
      <c r="H67">
        <v>50</v>
      </c>
      <c r="I67">
        <v>59</v>
      </c>
      <c r="K67">
        <f t="shared" si="0"/>
        <v>50</v>
      </c>
      <c r="O67" s="16" t="s">
        <v>982</v>
      </c>
      <c r="P67" s="16" t="s">
        <v>935</v>
      </c>
      <c r="Q67" s="16" t="s">
        <v>1324</v>
      </c>
      <c r="R67" s="60" t="s">
        <v>1328</v>
      </c>
      <c r="S67" s="16" t="s">
        <v>1127</v>
      </c>
      <c r="T67" s="16" t="s">
        <v>945</v>
      </c>
      <c r="U67" s="16">
        <v>10000</v>
      </c>
      <c r="V67" s="16">
        <v>3</v>
      </c>
      <c r="W67" s="16">
        <v>3</v>
      </c>
    </row>
    <row r="68" spans="1:23" x14ac:dyDescent="0.2">
      <c r="A68" t="s">
        <v>976</v>
      </c>
      <c r="B68" t="s">
        <v>917</v>
      </c>
      <c r="C68" t="s">
        <v>1148</v>
      </c>
      <c r="D68" t="s">
        <v>1201</v>
      </c>
      <c r="E68" t="s">
        <v>1148</v>
      </c>
      <c r="F68" t="s">
        <v>945</v>
      </c>
      <c r="G68">
        <v>13574.857142857143</v>
      </c>
      <c r="H68">
        <v>54</v>
      </c>
      <c r="I68">
        <v>67</v>
      </c>
      <c r="K68">
        <f t="shared" si="0"/>
        <v>54</v>
      </c>
      <c r="O68" s="16" t="s">
        <v>1109</v>
      </c>
      <c r="P68" s="16" t="s">
        <v>927</v>
      </c>
      <c r="Q68" s="16" t="s">
        <v>1367</v>
      </c>
      <c r="R68" s="60" t="s">
        <v>1368</v>
      </c>
      <c r="S68" s="16" t="s">
        <v>1367</v>
      </c>
      <c r="T68" s="16" t="s">
        <v>945</v>
      </c>
      <c r="U68" s="16">
        <v>10000</v>
      </c>
      <c r="V68" s="16">
        <v>46</v>
      </c>
      <c r="W68" s="16">
        <v>48</v>
      </c>
    </row>
    <row r="69" spans="1:23" x14ac:dyDescent="0.2">
      <c r="A69" t="s">
        <v>976</v>
      </c>
      <c r="B69" t="s">
        <v>917</v>
      </c>
      <c r="C69" t="s">
        <v>1148</v>
      </c>
      <c r="D69" t="s">
        <v>1202</v>
      </c>
      <c r="E69" t="s">
        <v>1148</v>
      </c>
      <c r="F69" t="s">
        <v>945</v>
      </c>
      <c r="G69">
        <v>13574.857142857143</v>
      </c>
      <c r="H69">
        <v>49</v>
      </c>
      <c r="I69">
        <v>67</v>
      </c>
      <c r="K69">
        <f t="shared" ref="K69:K78" si="1">SUMIF(F69, "=ng",H69)</f>
        <v>49</v>
      </c>
      <c r="O69" s="16" t="s">
        <v>1109</v>
      </c>
      <c r="P69" s="16" t="s">
        <v>927</v>
      </c>
      <c r="Q69" s="16" t="s">
        <v>1360</v>
      </c>
      <c r="R69" s="60" t="s">
        <v>1369</v>
      </c>
      <c r="S69" s="16" t="s">
        <v>1127</v>
      </c>
      <c r="T69" s="16" t="s">
        <v>945</v>
      </c>
      <c r="U69" s="16">
        <v>10000</v>
      </c>
      <c r="V69" s="16">
        <v>102</v>
      </c>
      <c r="W69" s="16">
        <v>102</v>
      </c>
    </row>
    <row r="70" spans="1:23" x14ac:dyDescent="0.2">
      <c r="A70" t="s">
        <v>976</v>
      </c>
      <c r="B70" t="s">
        <v>917</v>
      </c>
      <c r="C70" t="s">
        <v>1148</v>
      </c>
      <c r="D70" t="s">
        <v>1203</v>
      </c>
      <c r="E70" t="s">
        <v>1148</v>
      </c>
      <c r="F70" t="s">
        <v>945</v>
      </c>
      <c r="G70">
        <v>13574.857142857143</v>
      </c>
      <c r="H70">
        <v>94</v>
      </c>
      <c r="I70">
        <v>134</v>
      </c>
      <c r="K70">
        <f t="shared" si="1"/>
        <v>94</v>
      </c>
      <c r="O70" s="16" t="s">
        <v>1109</v>
      </c>
      <c r="P70" s="16" t="s">
        <v>927</v>
      </c>
      <c r="Q70" s="16" t="s">
        <v>1360</v>
      </c>
      <c r="R70" s="60" t="s">
        <v>1370</v>
      </c>
      <c r="S70" s="16" t="s">
        <v>1127</v>
      </c>
      <c r="T70" s="16" t="s">
        <v>945</v>
      </c>
      <c r="U70" s="16">
        <v>10000</v>
      </c>
      <c r="V70" s="16">
        <v>10</v>
      </c>
      <c r="W70" s="16">
        <v>10</v>
      </c>
    </row>
    <row r="71" spans="1:23" x14ac:dyDescent="0.2">
      <c r="A71" t="s">
        <v>976</v>
      </c>
      <c r="B71" t="s">
        <v>917</v>
      </c>
      <c r="C71" t="s">
        <v>1185</v>
      </c>
      <c r="D71" t="s">
        <v>1204</v>
      </c>
      <c r="E71" t="s">
        <v>1185</v>
      </c>
      <c r="F71" t="s">
        <v>945</v>
      </c>
      <c r="G71">
        <v>13580.308641975311</v>
      </c>
      <c r="H71">
        <v>81</v>
      </c>
      <c r="I71">
        <v>81</v>
      </c>
      <c r="K71">
        <f t="shared" si="1"/>
        <v>81</v>
      </c>
      <c r="O71" s="16" t="s">
        <v>1109</v>
      </c>
      <c r="P71" s="16" t="s">
        <v>927</v>
      </c>
      <c r="Q71" s="16" t="s">
        <v>1360</v>
      </c>
      <c r="R71" s="60" t="s">
        <v>1371</v>
      </c>
      <c r="S71" s="16" t="s">
        <v>1360</v>
      </c>
      <c r="T71" s="16" t="s">
        <v>945</v>
      </c>
      <c r="U71" s="16">
        <v>10000</v>
      </c>
      <c r="V71" s="16">
        <v>50</v>
      </c>
      <c r="W71" s="16">
        <v>49.9</v>
      </c>
    </row>
    <row r="72" spans="1:23" x14ac:dyDescent="0.2">
      <c r="A72" t="s">
        <v>976</v>
      </c>
      <c r="B72" t="s">
        <v>917</v>
      </c>
      <c r="C72" t="s">
        <v>1148</v>
      </c>
      <c r="D72" t="s">
        <v>1205</v>
      </c>
      <c r="E72" t="s">
        <v>1148</v>
      </c>
      <c r="F72" t="s">
        <v>945</v>
      </c>
      <c r="G72">
        <v>13615.418181818182</v>
      </c>
      <c r="H72">
        <v>47</v>
      </c>
      <c r="I72">
        <v>64</v>
      </c>
      <c r="K72">
        <f t="shared" si="1"/>
        <v>47</v>
      </c>
      <c r="O72" s="16" t="s">
        <v>1109</v>
      </c>
      <c r="P72" s="16" t="s">
        <v>927</v>
      </c>
      <c r="Q72" s="16" t="s">
        <v>1357</v>
      </c>
      <c r="R72" s="60" t="s">
        <v>1372</v>
      </c>
      <c r="S72" s="16" t="s">
        <v>1373</v>
      </c>
      <c r="T72" s="16" t="s">
        <v>945</v>
      </c>
      <c r="U72" s="16">
        <v>10000</v>
      </c>
      <c r="V72" s="16">
        <v>215</v>
      </c>
      <c r="W72" s="16">
        <v>215</v>
      </c>
    </row>
    <row r="73" spans="1:23" x14ac:dyDescent="0.2">
      <c r="A73" t="s">
        <v>976</v>
      </c>
      <c r="B73" t="s">
        <v>917</v>
      </c>
      <c r="C73" t="s">
        <v>1148</v>
      </c>
      <c r="D73" t="s">
        <v>1206</v>
      </c>
      <c r="E73" t="s">
        <v>1148</v>
      </c>
      <c r="F73" t="s">
        <v>945</v>
      </c>
      <c r="G73">
        <v>13615.418181818182</v>
      </c>
      <c r="H73">
        <v>47</v>
      </c>
      <c r="I73">
        <v>64</v>
      </c>
      <c r="K73">
        <f t="shared" si="1"/>
        <v>47</v>
      </c>
      <c r="O73" s="16" t="s">
        <v>1109</v>
      </c>
      <c r="P73" s="16" t="s">
        <v>927</v>
      </c>
      <c r="Q73" s="16" t="s">
        <v>1357</v>
      </c>
      <c r="R73" s="60" t="s">
        <v>1374</v>
      </c>
      <c r="S73" s="16" t="s">
        <v>1373</v>
      </c>
      <c r="T73" s="16" t="s">
        <v>945</v>
      </c>
      <c r="U73" s="16">
        <v>10000</v>
      </c>
      <c r="V73" s="16">
        <v>215</v>
      </c>
      <c r="W73" s="16">
        <v>215</v>
      </c>
    </row>
    <row r="74" spans="1:23" x14ac:dyDescent="0.2">
      <c r="A74" t="s">
        <v>976</v>
      </c>
      <c r="B74" t="s">
        <v>917</v>
      </c>
      <c r="C74" t="s">
        <v>1148</v>
      </c>
      <c r="D74" t="s">
        <v>1207</v>
      </c>
      <c r="E74" t="s">
        <v>1148</v>
      </c>
      <c r="F74" t="s">
        <v>945</v>
      </c>
      <c r="G74">
        <v>13615.418181818182</v>
      </c>
      <c r="H74">
        <v>49</v>
      </c>
      <c r="I74">
        <v>67</v>
      </c>
      <c r="K74">
        <f t="shared" si="1"/>
        <v>49</v>
      </c>
      <c r="O74" s="16" t="s">
        <v>1109</v>
      </c>
      <c r="P74" s="16" t="s">
        <v>927</v>
      </c>
      <c r="Q74" s="16" t="s">
        <v>1357</v>
      </c>
      <c r="R74" s="60" t="s">
        <v>1375</v>
      </c>
      <c r="S74" s="16" t="s">
        <v>1357</v>
      </c>
      <c r="T74" s="16" t="s">
        <v>945</v>
      </c>
      <c r="U74" s="16">
        <v>10000</v>
      </c>
      <c r="V74" s="16">
        <v>228</v>
      </c>
      <c r="W74" s="16">
        <v>240</v>
      </c>
    </row>
    <row r="75" spans="1:23" x14ac:dyDescent="0.2">
      <c r="A75" t="s">
        <v>976</v>
      </c>
      <c r="B75" t="s">
        <v>917</v>
      </c>
      <c r="C75" t="s">
        <v>1148</v>
      </c>
      <c r="D75" t="s">
        <v>1208</v>
      </c>
      <c r="E75" t="s">
        <v>1148</v>
      </c>
      <c r="F75" t="s">
        <v>945</v>
      </c>
      <c r="G75">
        <v>13615.418181818182</v>
      </c>
      <c r="H75">
        <v>49</v>
      </c>
      <c r="I75">
        <v>67</v>
      </c>
      <c r="K75">
        <f t="shared" si="1"/>
        <v>49</v>
      </c>
      <c r="O75" s="16" t="s">
        <v>1109</v>
      </c>
      <c r="P75" s="16" t="s">
        <v>927</v>
      </c>
      <c r="Q75" s="16" t="s">
        <v>1357</v>
      </c>
      <c r="R75" s="60" t="s">
        <v>1376</v>
      </c>
      <c r="S75" s="16" t="s">
        <v>1357</v>
      </c>
      <c r="T75" s="16" t="s">
        <v>945</v>
      </c>
      <c r="U75" s="16">
        <v>10000</v>
      </c>
      <c r="V75" s="16">
        <v>77</v>
      </c>
      <c r="W75" s="16">
        <v>80</v>
      </c>
    </row>
    <row r="76" spans="1:23" x14ac:dyDescent="0.2">
      <c r="A76" t="s">
        <v>976</v>
      </c>
      <c r="B76" t="s">
        <v>917</v>
      </c>
      <c r="C76" t="s">
        <v>1148</v>
      </c>
      <c r="D76" t="s">
        <v>1209</v>
      </c>
      <c r="E76" t="s">
        <v>1148</v>
      </c>
      <c r="F76" t="s">
        <v>945</v>
      </c>
      <c r="G76">
        <v>13775.907407407407</v>
      </c>
      <c r="H76">
        <v>25</v>
      </c>
      <c r="I76">
        <v>25</v>
      </c>
      <c r="K76">
        <f t="shared" si="1"/>
        <v>25</v>
      </c>
      <c r="O76" s="16" t="s">
        <v>1109</v>
      </c>
      <c r="P76" s="16" t="s">
        <v>927</v>
      </c>
      <c r="Q76" s="16" t="s">
        <v>1357</v>
      </c>
      <c r="R76" s="60" t="s">
        <v>1377</v>
      </c>
      <c r="S76" s="16" t="s">
        <v>1357</v>
      </c>
      <c r="T76" s="16" t="s">
        <v>945</v>
      </c>
      <c r="U76" s="16">
        <v>10000</v>
      </c>
      <c r="V76" s="16">
        <v>171</v>
      </c>
      <c r="W76" s="16">
        <v>180</v>
      </c>
    </row>
    <row r="77" spans="1:23" x14ac:dyDescent="0.2">
      <c r="A77" t="s">
        <v>976</v>
      </c>
      <c r="B77" t="s">
        <v>917</v>
      </c>
      <c r="C77" t="s">
        <v>1148</v>
      </c>
      <c r="D77" t="s">
        <v>1210</v>
      </c>
      <c r="E77" t="s">
        <v>1148</v>
      </c>
      <c r="F77" t="s">
        <v>945</v>
      </c>
      <c r="G77">
        <v>14171.947368421053</v>
      </c>
      <c r="H77">
        <v>16</v>
      </c>
      <c r="I77">
        <v>22</v>
      </c>
      <c r="K77">
        <f t="shared" si="1"/>
        <v>16</v>
      </c>
      <c r="O77" s="16" t="s">
        <v>1109</v>
      </c>
      <c r="P77" s="16" t="s">
        <v>927</v>
      </c>
      <c r="Q77" s="16" t="s">
        <v>1357</v>
      </c>
      <c r="R77" s="60" t="s">
        <v>1378</v>
      </c>
      <c r="S77" s="16" t="s">
        <v>1357</v>
      </c>
      <c r="T77" s="16" t="s">
        <v>945</v>
      </c>
      <c r="U77" s="16">
        <v>10000</v>
      </c>
      <c r="V77" s="16">
        <v>58</v>
      </c>
      <c r="W77" s="16">
        <v>60</v>
      </c>
    </row>
    <row r="78" spans="1:23" x14ac:dyDescent="0.2">
      <c r="A78" t="s">
        <v>976</v>
      </c>
      <c r="B78" t="s">
        <v>917</v>
      </c>
      <c r="C78" t="s">
        <v>1148</v>
      </c>
      <c r="D78" t="s">
        <v>1211</v>
      </c>
      <c r="E78" t="s">
        <v>1148</v>
      </c>
      <c r="F78" t="s">
        <v>945</v>
      </c>
      <c r="G78">
        <v>14171.947368421053</v>
      </c>
      <c r="H78">
        <v>16</v>
      </c>
      <c r="I78">
        <v>22</v>
      </c>
      <c r="K78" s="35">
        <f t="shared" si="1"/>
        <v>16</v>
      </c>
      <c r="O78" s="16" t="s">
        <v>1109</v>
      </c>
      <c r="P78" s="16" t="s">
        <v>927</v>
      </c>
      <c r="Q78" s="16" t="s">
        <v>1357</v>
      </c>
      <c r="R78" s="60" t="s">
        <v>1379</v>
      </c>
      <c r="S78" s="16" t="s">
        <v>1357</v>
      </c>
      <c r="T78" s="16" t="s">
        <v>945</v>
      </c>
      <c r="U78" s="16">
        <v>10000</v>
      </c>
      <c r="V78" s="16">
        <v>215</v>
      </c>
      <c r="W78" s="16">
        <v>215</v>
      </c>
    </row>
    <row r="79" spans="1:23" x14ac:dyDescent="0.2">
      <c r="H79">
        <f>SUM(H4:H78)</f>
        <v>5864</v>
      </c>
      <c r="I79">
        <f>SUM(I4:I78)</f>
        <v>6237</v>
      </c>
      <c r="K79" s="38">
        <f>SUM(K4:K78)</f>
        <v>5864</v>
      </c>
      <c r="O79" s="16" t="s">
        <v>1109</v>
      </c>
      <c r="P79" s="16" t="s">
        <v>927</v>
      </c>
      <c r="Q79" s="16" t="s">
        <v>1357</v>
      </c>
      <c r="R79" s="60" t="s">
        <v>1380</v>
      </c>
      <c r="S79" s="16" t="s">
        <v>1357</v>
      </c>
      <c r="T79" s="16" t="s">
        <v>945</v>
      </c>
      <c r="U79" s="16">
        <v>10000</v>
      </c>
      <c r="V79" s="16">
        <v>215</v>
      </c>
      <c r="W79" s="16">
        <v>215</v>
      </c>
    </row>
    <row r="80" spans="1:23" x14ac:dyDescent="0.2">
      <c r="K80" t="s">
        <v>1023</v>
      </c>
      <c r="O80" s="16" t="s">
        <v>1109</v>
      </c>
      <c r="P80" s="16" t="s">
        <v>927</v>
      </c>
      <c r="Q80" s="16" t="s">
        <v>1357</v>
      </c>
      <c r="R80" s="60" t="s">
        <v>1381</v>
      </c>
      <c r="S80" s="16" t="s">
        <v>1127</v>
      </c>
      <c r="T80" s="16" t="s">
        <v>945</v>
      </c>
      <c r="U80" s="16">
        <v>10000</v>
      </c>
      <c r="V80" s="16">
        <v>818</v>
      </c>
      <c r="W80" s="16">
        <v>818</v>
      </c>
    </row>
    <row r="81" spans="1:23" x14ac:dyDescent="0.2">
      <c r="D81" t="s">
        <v>1507</v>
      </c>
      <c r="G81" t="s">
        <v>1504</v>
      </c>
      <c r="H81">
        <f>SUMIF(G4:G78,"&lt;=9000",H4:H78)</f>
        <v>840</v>
      </c>
      <c r="O81" s="16" t="s">
        <v>1109</v>
      </c>
      <c r="P81" s="16" t="s">
        <v>927</v>
      </c>
      <c r="Q81" s="16" t="s">
        <v>1353</v>
      </c>
      <c r="R81" s="60" t="s">
        <v>1382</v>
      </c>
      <c r="S81" s="16" t="s">
        <v>1127</v>
      </c>
      <c r="T81" s="16" t="s">
        <v>945</v>
      </c>
      <c r="U81" s="16">
        <v>10000</v>
      </c>
      <c r="V81" s="16">
        <v>20</v>
      </c>
      <c r="W81" s="16">
        <v>20</v>
      </c>
    </row>
    <row r="82" spans="1:23" x14ac:dyDescent="0.2">
      <c r="G82" s="24" t="s">
        <v>1505</v>
      </c>
      <c r="H82">
        <f>(SUMIF(G4:G78,"&lt;11000",H4:H78))-H81</f>
        <v>1831</v>
      </c>
      <c r="O82" s="16" t="s">
        <v>1110</v>
      </c>
      <c r="P82" s="16" t="s">
        <v>927</v>
      </c>
      <c r="Q82" s="16" t="s">
        <v>1232</v>
      </c>
      <c r="R82" s="60" t="s">
        <v>1252</v>
      </c>
      <c r="S82" s="16" t="s">
        <v>1173</v>
      </c>
      <c r="T82" s="16" t="s">
        <v>1582</v>
      </c>
      <c r="U82" s="16">
        <v>10000</v>
      </c>
      <c r="V82" s="16">
        <v>392</v>
      </c>
      <c r="W82" s="16">
        <v>392</v>
      </c>
    </row>
    <row r="83" spans="1:23" x14ac:dyDescent="0.2">
      <c r="G83" t="s">
        <v>1506</v>
      </c>
      <c r="H83">
        <f>SUMIF(G4:G78,"&gt;=11000",H4:H78)</f>
        <v>3193</v>
      </c>
      <c r="O83" s="16" t="s">
        <v>976</v>
      </c>
      <c r="P83" s="16" t="s">
        <v>917</v>
      </c>
      <c r="Q83" s="16" t="s">
        <v>1148</v>
      </c>
      <c r="R83" s="60" t="s">
        <v>1149</v>
      </c>
      <c r="S83" s="16" t="s">
        <v>1148</v>
      </c>
      <c r="T83" s="16" t="s">
        <v>945</v>
      </c>
      <c r="U83" s="16">
        <v>10010.657534246577</v>
      </c>
      <c r="V83" s="16">
        <v>113</v>
      </c>
      <c r="W83" s="16">
        <v>115</v>
      </c>
    </row>
    <row r="84" spans="1:23" x14ac:dyDescent="0.2">
      <c r="O84" s="16" t="s">
        <v>979</v>
      </c>
      <c r="P84" s="16" t="s">
        <v>953</v>
      </c>
      <c r="Q84" s="16" t="s">
        <v>1281</v>
      </c>
      <c r="R84" s="60" t="s">
        <v>1291</v>
      </c>
      <c r="S84" s="16" t="s">
        <v>1292</v>
      </c>
      <c r="T84" s="16" t="s">
        <v>1582</v>
      </c>
      <c r="U84" s="16">
        <v>10100.032258064515</v>
      </c>
      <c r="V84" s="16">
        <v>108</v>
      </c>
      <c r="W84" s="16">
        <v>124</v>
      </c>
    </row>
    <row r="85" spans="1:23" x14ac:dyDescent="0.2">
      <c r="A85" s="25" t="s">
        <v>886</v>
      </c>
      <c r="B85" s="25" t="s">
        <v>1532</v>
      </c>
      <c r="C85" s="25" t="s">
        <v>1125</v>
      </c>
      <c r="D85" s="25" t="s">
        <v>1126</v>
      </c>
      <c r="E85" s="25" t="s">
        <v>1128</v>
      </c>
      <c r="F85" s="25" t="s">
        <v>887</v>
      </c>
      <c r="G85" s="25" t="s">
        <v>888</v>
      </c>
      <c r="H85" s="25" t="s">
        <v>1502</v>
      </c>
      <c r="I85" s="25" t="s">
        <v>1503</v>
      </c>
      <c r="O85" s="16" t="s">
        <v>979</v>
      </c>
      <c r="P85" s="16" t="s">
        <v>953</v>
      </c>
      <c r="Q85" s="16" t="s">
        <v>1281</v>
      </c>
      <c r="R85" s="60" t="s">
        <v>1293</v>
      </c>
      <c r="S85" s="16" t="s">
        <v>1292</v>
      </c>
      <c r="T85" s="16" t="s">
        <v>1582</v>
      </c>
      <c r="U85" s="16">
        <v>10100.032258064515</v>
      </c>
      <c r="V85" s="16">
        <v>108</v>
      </c>
      <c r="W85" s="16">
        <v>124</v>
      </c>
    </row>
    <row r="86" spans="1:23" x14ac:dyDescent="0.2">
      <c r="A86" t="s">
        <v>1212</v>
      </c>
      <c r="B86" t="s">
        <v>948</v>
      </c>
      <c r="C86" t="s">
        <v>1213</v>
      </c>
      <c r="D86" t="s">
        <v>1214</v>
      </c>
      <c r="E86" t="s">
        <v>1173</v>
      </c>
      <c r="F86" t="s">
        <v>945</v>
      </c>
      <c r="G86">
        <v>10000</v>
      </c>
      <c r="H86">
        <v>32</v>
      </c>
      <c r="I86">
        <v>32</v>
      </c>
      <c r="K86">
        <f t="shared" ref="K86:K97" si="2">SUMIF(F86, "=ng",H86)</f>
        <v>32</v>
      </c>
      <c r="O86" s="16" t="s">
        <v>982</v>
      </c>
      <c r="P86" s="16" t="s">
        <v>935</v>
      </c>
      <c r="Q86" s="16" t="s">
        <v>1324</v>
      </c>
      <c r="R86" s="60" t="s">
        <v>770</v>
      </c>
      <c r="S86" s="16" t="s">
        <v>1324</v>
      </c>
      <c r="T86" s="16" t="s">
        <v>945</v>
      </c>
      <c r="U86" s="16">
        <v>10117</v>
      </c>
      <c r="V86" s="16">
        <v>37</v>
      </c>
      <c r="W86" s="16">
        <v>37</v>
      </c>
    </row>
    <row r="87" spans="1:23" x14ac:dyDescent="0.2">
      <c r="A87" t="s">
        <v>1212</v>
      </c>
      <c r="B87" t="s">
        <v>1075</v>
      </c>
      <c r="C87" t="s">
        <v>1213</v>
      </c>
      <c r="D87" t="s">
        <v>1215</v>
      </c>
      <c r="E87" t="s">
        <v>1216</v>
      </c>
      <c r="F87" t="s">
        <v>945</v>
      </c>
      <c r="G87">
        <v>10798.26</v>
      </c>
      <c r="H87">
        <v>100</v>
      </c>
      <c r="I87">
        <v>100</v>
      </c>
      <c r="K87">
        <f t="shared" si="2"/>
        <v>100</v>
      </c>
      <c r="O87" s="16" t="s">
        <v>1109</v>
      </c>
      <c r="P87" s="16" t="s">
        <v>927</v>
      </c>
      <c r="Q87" s="16" t="s">
        <v>1357</v>
      </c>
      <c r="R87" s="60" t="s">
        <v>1383</v>
      </c>
      <c r="S87" s="16" t="s">
        <v>1373</v>
      </c>
      <c r="T87" s="16" t="s">
        <v>945</v>
      </c>
      <c r="U87" s="16">
        <v>10152</v>
      </c>
      <c r="V87" s="16">
        <v>175</v>
      </c>
      <c r="W87" s="16">
        <v>175</v>
      </c>
    </row>
    <row r="88" spans="1:23" x14ac:dyDescent="0.2">
      <c r="A88" t="s">
        <v>1212</v>
      </c>
      <c r="B88" t="s">
        <v>1075</v>
      </c>
      <c r="C88" t="s">
        <v>1213</v>
      </c>
      <c r="D88" t="s">
        <v>1217</v>
      </c>
      <c r="E88" t="s">
        <v>1216</v>
      </c>
      <c r="F88" t="s">
        <v>945</v>
      </c>
      <c r="G88">
        <v>11314.533333333333</v>
      </c>
      <c r="H88">
        <v>75</v>
      </c>
      <c r="I88">
        <v>75</v>
      </c>
      <c r="K88">
        <f t="shared" si="2"/>
        <v>75</v>
      </c>
      <c r="O88" s="16" t="s">
        <v>1109</v>
      </c>
      <c r="P88" s="16" t="s">
        <v>927</v>
      </c>
      <c r="Q88" s="16" t="s">
        <v>1357</v>
      </c>
      <c r="R88" s="60" t="s">
        <v>1384</v>
      </c>
      <c r="S88" s="16" t="s">
        <v>1373</v>
      </c>
      <c r="T88" s="16" t="s">
        <v>945</v>
      </c>
      <c r="U88" s="16">
        <v>10152</v>
      </c>
      <c r="V88" s="16">
        <v>175</v>
      </c>
      <c r="W88" s="16">
        <v>175</v>
      </c>
    </row>
    <row r="89" spans="1:23" x14ac:dyDescent="0.2">
      <c r="A89" t="s">
        <v>1212</v>
      </c>
      <c r="B89" t="s">
        <v>1075</v>
      </c>
      <c r="C89" t="s">
        <v>1218</v>
      </c>
      <c r="D89" t="s">
        <v>1219</v>
      </c>
      <c r="E89" t="s">
        <v>1220</v>
      </c>
      <c r="F89" t="s">
        <v>945</v>
      </c>
      <c r="G89">
        <v>12000</v>
      </c>
      <c r="H89">
        <v>13</v>
      </c>
      <c r="I89">
        <v>13</v>
      </c>
      <c r="K89">
        <f t="shared" si="2"/>
        <v>13</v>
      </c>
      <c r="O89" s="16" t="s">
        <v>1109</v>
      </c>
      <c r="P89" s="16" t="s">
        <v>927</v>
      </c>
      <c r="Q89" s="16" t="s">
        <v>1357</v>
      </c>
      <c r="R89" s="60" t="s">
        <v>1385</v>
      </c>
      <c r="S89" s="16" t="s">
        <v>1373</v>
      </c>
      <c r="T89" s="16" t="s">
        <v>945</v>
      </c>
      <c r="U89" s="16">
        <v>10152</v>
      </c>
      <c r="V89" s="16">
        <v>320</v>
      </c>
      <c r="W89" s="16">
        <v>320</v>
      </c>
    </row>
    <row r="90" spans="1:23" x14ac:dyDescent="0.2">
      <c r="A90" t="s">
        <v>1212</v>
      </c>
      <c r="B90" t="s">
        <v>1075</v>
      </c>
      <c r="C90" t="s">
        <v>1218</v>
      </c>
      <c r="D90" t="s">
        <v>1221</v>
      </c>
      <c r="E90" t="s">
        <v>1222</v>
      </c>
      <c r="F90" t="s">
        <v>945</v>
      </c>
      <c r="G90">
        <v>12000</v>
      </c>
      <c r="H90">
        <v>6</v>
      </c>
      <c r="I90">
        <v>6</v>
      </c>
      <c r="K90">
        <f t="shared" si="2"/>
        <v>6</v>
      </c>
      <c r="O90" s="16" t="s">
        <v>1109</v>
      </c>
      <c r="P90" s="16" t="s">
        <v>927</v>
      </c>
      <c r="Q90" s="16" t="s">
        <v>1357</v>
      </c>
      <c r="R90" s="60" t="s">
        <v>1386</v>
      </c>
      <c r="S90" s="16" t="s">
        <v>1373</v>
      </c>
      <c r="T90" s="16" t="s">
        <v>945</v>
      </c>
      <c r="U90" s="16">
        <v>10152</v>
      </c>
      <c r="V90" s="16">
        <v>320</v>
      </c>
      <c r="W90" s="16">
        <v>320</v>
      </c>
    </row>
    <row r="91" spans="1:23" x14ac:dyDescent="0.2">
      <c r="A91" t="s">
        <v>1212</v>
      </c>
      <c r="B91" t="s">
        <v>1075</v>
      </c>
      <c r="C91" t="s">
        <v>1218</v>
      </c>
      <c r="D91" t="s">
        <v>1223</v>
      </c>
      <c r="E91" t="s">
        <v>1222</v>
      </c>
      <c r="F91" t="s">
        <v>945</v>
      </c>
      <c r="G91">
        <v>12000</v>
      </c>
      <c r="H91">
        <v>6</v>
      </c>
      <c r="I91">
        <v>6</v>
      </c>
      <c r="K91">
        <f t="shared" si="2"/>
        <v>6</v>
      </c>
      <c r="O91" s="16" t="s">
        <v>1109</v>
      </c>
      <c r="P91" s="16" t="s">
        <v>927</v>
      </c>
      <c r="Q91" s="16" t="s">
        <v>1357</v>
      </c>
      <c r="R91" s="60" t="s">
        <v>1387</v>
      </c>
      <c r="S91" s="16" t="s">
        <v>1373</v>
      </c>
      <c r="T91" s="16" t="s">
        <v>945</v>
      </c>
      <c r="U91" s="16">
        <v>10152</v>
      </c>
      <c r="V91" s="16">
        <v>480</v>
      </c>
      <c r="W91" s="16">
        <v>480</v>
      </c>
    </row>
    <row r="92" spans="1:23" x14ac:dyDescent="0.2">
      <c r="A92" t="s">
        <v>1212</v>
      </c>
      <c r="B92" t="s">
        <v>948</v>
      </c>
      <c r="C92" t="s">
        <v>1213</v>
      </c>
      <c r="D92" t="s">
        <v>1224</v>
      </c>
      <c r="E92" t="s">
        <v>1173</v>
      </c>
      <c r="F92" t="s">
        <v>945</v>
      </c>
      <c r="G92">
        <v>12000</v>
      </c>
      <c r="H92">
        <v>13</v>
      </c>
      <c r="I92">
        <v>13</v>
      </c>
      <c r="K92">
        <f t="shared" si="2"/>
        <v>13</v>
      </c>
      <c r="O92" s="16" t="s">
        <v>1109</v>
      </c>
      <c r="P92" s="16" t="s">
        <v>927</v>
      </c>
      <c r="Q92" s="16" t="s">
        <v>1357</v>
      </c>
      <c r="R92" s="60" t="s">
        <v>1388</v>
      </c>
      <c r="S92" s="16" t="s">
        <v>1373</v>
      </c>
      <c r="T92" s="16" t="s">
        <v>945</v>
      </c>
      <c r="U92" s="16">
        <v>10152</v>
      </c>
      <c r="V92" s="16">
        <v>480</v>
      </c>
      <c r="W92" s="16">
        <v>480</v>
      </c>
    </row>
    <row r="93" spans="1:23" x14ac:dyDescent="0.2">
      <c r="A93" t="s">
        <v>1212</v>
      </c>
      <c r="B93" t="s">
        <v>1075</v>
      </c>
      <c r="C93" t="s">
        <v>1213</v>
      </c>
      <c r="D93" t="s">
        <v>1225</v>
      </c>
      <c r="E93" t="s">
        <v>1216</v>
      </c>
      <c r="F93" t="s">
        <v>945</v>
      </c>
      <c r="G93">
        <v>12057.942857142856</v>
      </c>
      <c r="H93">
        <v>60</v>
      </c>
      <c r="I93">
        <v>60</v>
      </c>
      <c r="K93">
        <f t="shared" si="2"/>
        <v>60</v>
      </c>
      <c r="O93" s="16" t="s">
        <v>1109</v>
      </c>
      <c r="P93" s="16" t="s">
        <v>927</v>
      </c>
      <c r="Q93" s="16" t="s">
        <v>1357</v>
      </c>
      <c r="R93" s="60" t="s">
        <v>1389</v>
      </c>
      <c r="S93" s="16" t="s">
        <v>1373</v>
      </c>
      <c r="T93" s="16" t="s">
        <v>945</v>
      </c>
      <c r="U93" s="16">
        <v>10168.171428571428</v>
      </c>
      <c r="V93" s="16">
        <v>175</v>
      </c>
      <c r="W93" s="16">
        <v>175</v>
      </c>
    </row>
    <row r="94" spans="1:23" x14ac:dyDescent="0.2">
      <c r="A94" t="s">
        <v>1212</v>
      </c>
      <c r="B94" t="s">
        <v>1075</v>
      </c>
      <c r="C94" t="s">
        <v>1213</v>
      </c>
      <c r="D94" t="s">
        <v>1226</v>
      </c>
      <c r="E94" t="s">
        <v>1216</v>
      </c>
      <c r="F94" t="s">
        <v>945</v>
      </c>
      <c r="G94">
        <v>12620</v>
      </c>
      <c r="H94">
        <v>14</v>
      </c>
      <c r="I94">
        <v>14</v>
      </c>
      <c r="K94">
        <f t="shared" si="2"/>
        <v>14</v>
      </c>
      <c r="O94" s="16" t="s">
        <v>1110</v>
      </c>
      <c r="P94" s="16" t="s">
        <v>927</v>
      </c>
      <c r="Q94" s="16" t="s">
        <v>1234</v>
      </c>
      <c r="R94" s="60" t="s">
        <v>1500</v>
      </c>
      <c r="S94" s="16" t="s">
        <v>1244</v>
      </c>
      <c r="T94" s="16" t="s">
        <v>1582</v>
      </c>
      <c r="U94" s="16">
        <v>10182.331288343559</v>
      </c>
      <c r="V94" s="16">
        <v>163</v>
      </c>
      <c r="W94" s="16">
        <v>163</v>
      </c>
    </row>
    <row r="95" spans="1:23" x14ac:dyDescent="0.2">
      <c r="A95" t="s">
        <v>1212</v>
      </c>
      <c r="B95" t="s">
        <v>1075</v>
      </c>
      <c r="C95" t="s">
        <v>1218</v>
      </c>
      <c r="D95" t="s">
        <v>1227</v>
      </c>
      <c r="E95" t="s">
        <v>1222</v>
      </c>
      <c r="F95" t="s">
        <v>945</v>
      </c>
      <c r="G95">
        <v>12677.142857142859</v>
      </c>
      <c r="H95">
        <v>14</v>
      </c>
      <c r="I95">
        <v>14</v>
      </c>
      <c r="K95">
        <f t="shared" si="2"/>
        <v>14</v>
      </c>
      <c r="O95" s="16" t="s">
        <v>976</v>
      </c>
      <c r="P95" s="16" t="s">
        <v>917</v>
      </c>
      <c r="Q95" s="16" t="s">
        <v>1148</v>
      </c>
      <c r="R95" s="60" t="s">
        <v>1150</v>
      </c>
      <c r="S95" s="16" t="s">
        <v>1148</v>
      </c>
      <c r="T95" s="16" t="s">
        <v>945</v>
      </c>
      <c r="U95" s="16">
        <v>10188.686868686869</v>
      </c>
      <c r="V95" s="16">
        <v>99</v>
      </c>
      <c r="W95" s="16">
        <v>99</v>
      </c>
    </row>
    <row r="96" spans="1:23" x14ac:dyDescent="0.2">
      <c r="A96" t="s">
        <v>1212</v>
      </c>
      <c r="B96" t="s">
        <v>1075</v>
      </c>
      <c r="C96" t="s">
        <v>1218</v>
      </c>
      <c r="D96" t="s">
        <v>1228</v>
      </c>
      <c r="E96" t="s">
        <v>1222</v>
      </c>
      <c r="F96" t="s">
        <v>945</v>
      </c>
      <c r="G96">
        <v>12677.142857142859</v>
      </c>
      <c r="H96">
        <v>6</v>
      </c>
      <c r="I96">
        <v>4</v>
      </c>
      <c r="K96">
        <f t="shared" si="2"/>
        <v>6</v>
      </c>
      <c r="O96" s="16" t="s">
        <v>841</v>
      </c>
      <c r="P96" s="16" t="s">
        <v>927</v>
      </c>
      <c r="Q96" s="16" t="s">
        <v>1127</v>
      </c>
      <c r="R96" s="60" t="s">
        <v>1253</v>
      </c>
      <c r="S96" s="16" t="s">
        <v>1237</v>
      </c>
      <c r="T96" s="16" t="s">
        <v>945</v>
      </c>
      <c r="U96" s="16">
        <v>10260.21472392638</v>
      </c>
      <c r="V96" s="16">
        <v>163</v>
      </c>
      <c r="W96" s="16">
        <v>163</v>
      </c>
    </row>
    <row r="97" spans="1:23" x14ac:dyDescent="0.2">
      <c r="A97" t="s">
        <v>1212</v>
      </c>
      <c r="B97" t="s">
        <v>1075</v>
      </c>
      <c r="C97" t="s">
        <v>1218</v>
      </c>
      <c r="D97" t="s">
        <v>1229</v>
      </c>
      <c r="E97" t="s">
        <v>1222</v>
      </c>
      <c r="F97" t="s">
        <v>945</v>
      </c>
      <c r="G97">
        <v>12677.142857142859</v>
      </c>
      <c r="H97">
        <v>14</v>
      </c>
      <c r="I97">
        <v>14</v>
      </c>
      <c r="K97" s="35">
        <f t="shared" si="2"/>
        <v>14</v>
      </c>
      <c r="O97" s="16" t="s">
        <v>1109</v>
      </c>
      <c r="P97" s="16" t="s">
        <v>927</v>
      </c>
      <c r="Q97" s="16" t="s">
        <v>1353</v>
      </c>
      <c r="R97" s="60" t="s">
        <v>1390</v>
      </c>
      <c r="S97" s="16" t="s">
        <v>1353</v>
      </c>
      <c r="T97" s="16" t="s">
        <v>945</v>
      </c>
      <c r="U97" s="16">
        <v>10272</v>
      </c>
      <c r="V97" s="16">
        <v>445</v>
      </c>
      <c r="W97" s="16">
        <v>445</v>
      </c>
    </row>
    <row r="98" spans="1:23" x14ac:dyDescent="0.2">
      <c r="H98">
        <f>SUM(H86:H97)</f>
        <v>353</v>
      </c>
      <c r="I98">
        <f>SUM(I86:I97)</f>
        <v>351</v>
      </c>
      <c r="K98" s="38">
        <f>SUM(K86:K97)</f>
        <v>353</v>
      </c>
      <c r="O98" s="16" t="s">
        <v>979</v>
      </c>
      <c r="P98" s="16" t="s">
        <v>969</v>
      </c>
      <c r="Q98" s="16" t="s">
        <v>1294</v>
      </c>
      <c r="R98" s="60" t="s">
        <v>1295</v>
      </c>
      <c r="S98" s="16" t="s">
        <v>1296</v>
      </c>
      <c r="T98" s="16" t="s">
        <v>1582</v>
      </c>
      <c r="U98" s="16">
        <v>10293.053097345133</v>
      </c>
      <c r="V98" s="16">
        <v>113</v>
      </c>
      <c r="W98" s="16">
        <v>113</v>
      </c>
    </row>
    <row r="99" spans="1:23" x14ac:dyDescent="0.2">
      <c r="O99" s="16" t="s">
        <v>976</v>
      </c>
      <c r="P99" s="16" t="s">
        <v>969</v>
      </c>
      <c r="Q99" s="16" t="s">
        <v>1139</v>
      </c>
      <c r="R99" s="60" t="s">
        <v>1151</v>
      </c>
      <c r="S99" s="16" t="s">
        <v>1294</v>
      </c>
      <c r="T99" s="16" t="s">
        <v>945</v>
      </c>
      <c r="U99" s="16">
        <v>10367.7875</v>
      </c>
      <c r="V99" s="16">
        <v>80</v>
      </c>
      <c r="W99" s="16">
        <v>80</v>
      </c>
    </row>
    <row r="100" spans="1:23" x14ac:dyDescent="0.2">
      <c r="D100" t="s">
        <v>1507</v>
      </c>
      <c r="G100" t="s">
        <v>1504</v>
      </c>
      <c r="H100">
        <f>SUMIF(G86:G97,"&lt;=9000",H86:H97)</f>
        <v>0</v>
      </c>
      <c r="O100" s="16" t="s">
        <v>841</v>
      </c>
      <c r="P100" s="16" t="s">
        <v>927</v>
      </c>
      <c r="Q100" s="16" t="s">
        <v>1127</v>
      </c>
      <c r="R100" s="60" t="s">
        <v>1254</v>
      </c>
      <c r="S100" s="16" t="s">
        <v>1237</v>
      </c>
      <c r="T100" s="16" t="s">
        <v>945</v>
      </c>
      <c r="U100" s="16">
        <v>10392.0245398773</v>
      </c>
      <c r="V100" s="16">
        <v>163</v>
      </c>
      <c r="W100" s="16">
        <v>163</v>
      </c>
    </row>
    <row r="101" spans="1:23" x14ac:dyDescent="0.2">
      <c r="G101" s="24" t="s">
        <v>1505</v>
      </c>
      <c r="H101">
        <f>(SUMIF(G86:G97,"&lt;11000",H86:H97))-H100</f>
        <v>132</v>
      </c>
      <c r="O101" s="16" t="s">
        <v>1110</v>
      </c>
      <c r="P101" s="16" t="s">
        <v>927</v>
      </c>
      <c r="Q101" s="16" t="s">
        <v>1234</v>
      </c>
      <c r="R101" s="60" t="s">
        <v>1501</v>
      </c>
      <c r="S101" s="16" t="s">
        <v>1244</v>
      </c>
      <c r="T101" s="16" t="s">
        <v>1582</v>
      </c>
      <c r="U101" s="16">
        <v>10399.245398773006</v>
      </c>
      <c r="V101" s="16">
        <v>163</v>
      </c>
      <c r="W101" s="16">
        <v>163</v>
      </c>
    </row>
    <row r="102" spans="1:23" x14ac:dyDescent="0.2">
      <c r="G102" t="s">
        <v>1506</v>
      </c>
      <c r="H102">
        <f>SUMIF(G86:G97,"&gt;=11000",H86:H97)</f>
        <v>221</v>
      </c>
      <c r="O102" s="16" t="s">
        <v>976</v>
      </c>
      <c r="P102" s="16" t="s">
        <v>917</v>
      </c>
      <c r="Q102" s="16" t="s">
        <v>1148</v>
      </c>
      <c r="R102" s="60" t="s">
        <v>1152</v>
      </c>
      <c r="S102" s="16" t="s">
        <v>1148</v>
      </c>
      <c r="T102" s="16" t="s">
        <v>945</v>
      </c>
      <c r="U102" s="16">
        <v>10480.608695652174</v>
      </c>
      <c r="V102" s="16">
        <v>113</v>
      </c>
      <c r="W102" s="16">
        <v>115</v>
      </c>
    </row>
    <row r="103" spans="1:23" x14ac:dyDescent="0.2">
      <c r="O103" s="16" t="s">
        <v>1122</v>
      </c>
      <c r="P103" s="16" t="s">
        <v>1069</v>
      </c>
      <c r="Q103" s="16" t="s">
        <v>1298</v>
      </c>
      <c r="R103" s="60" t="s">
        <v>1299</v>
      </c>
      <c r="S103" s="16" t="s">
        <v>1300</v>
      </c>
      <c r="T103" s="16" t="s">
        <v>945</v>
      </c>
      <c r="U103" s="16">
        <v>10500</v>
      </c>
      <c r="V103" s="16">
        <v>150</v>
      </c>
      <c r="W103" s="16">
        <v>150</v>
      </c>
    </row>
    <row r="104" spans="1:23" x14ac:dyDescent="0.2">
      <c r="A104" s="25" t="s">
        <v>886</v>
      </c>
      <c r="B104" s="25" t="s">
        <v>1532</v>
      </c>
      <c r="C104" s="25" t="s">
        <v>1125</v>
      </c>
      <c r="D104" s="25" t="s">
        <v>1126</v>
      </c>
      <c r="E104" s="25" t="s">
        <v>1128</v>
      </c>
      <c r="F104" s="25" t="s">
        <v>887</v>
      </c>
      <c r="G104" s="25" t="s">
        <v>888</v>
      </c>
      <c r="H104" s="25" t="s">
        <v>1502</v>
      </c>
      <c r="I104" s="25" t="s">
        <v>1503</v>
      </c>
      <c r="O104" s="16" t="s">
        <v>1122</v>
      </c>
      <c r="P104" s="16" t="s">
        <v>1069</v>
      </c>
      <c r="Q104" s="16" t="s">
        <v>1298</v>
      </c>
      <c r="R104" s="60" t="s">
        <v>1301</v>
      </c>
      <c r="S104" s="16" t="s">
        <v>1300</v>
      </c>
      <c r="T104" s="16" t="s">
        <v>945</v>
      </c>
      <c r="U104" s="16">
        <v>10500</v>
      </c>
      <c r="V104" s="16">
        <v>150</v>
      </c>
      <c r="W104" s="16">
        <v>150</v>
      </c>
    </row>
    <row r="105" spans="1:23" x14ac:dyDescent="0.2">
      <c r="A105" t="s">
        <v>841</v>
      </c>
      <c r="B105" t="s">
        <v>927</v>
      </c>
      <c r="C105" t="s">
        <v>1230</v>
      </c>
      <c r="D105" t="s">
        <v>1231</v>
      </c>
      <c r="E105" t="s">
        <v>1230</v>
      </c>
      <c r="F105" t="s">
        <v>945</v>
      </c>
      <c r="G105">
        <v>8000</v>
      </c>
      <c r="H105">
        <v>49</v>
      </c>
      <c r="I105">
        <v>49</v>
      </c>
      <c r="K105">
        <f t="shared" ref="K105:K140" si="3">SUMIF(F105, "=ng",H105)</f>
        <v>49</v>
      </c>
      <c r="O105" s="16" t="s">
        <v>1122</v>
      </c>
      <c r="P105" s="16" t="s">
        <v>1069</v>
      </c>
      <c r="Q105" s="16" t="s">
        <v>1298</v>
      </c>
      <c r="R105" s="60" t="s">
        <v>1302</v>
      </c>
      <c r="S105" s="16" t="s">
        <v>1300</v>
      </c>
      <c r="T105" s="16" t="s">
        <v>945</v>
      </c>
      <c r="U105" s="16">
        <v>10500</v>
      </c>
      <c r="V105" s="16">
        <v>150</v>
      </c>
      <c r="W105" s="16">
        <v>150</v>
      </c>
    </row>
    <row r="106" spans="1:23" x14ac:dyDescent="0.2">
      <c r="A106" t="s">
        <v>841</v>
      </c>
      <c r="B106" t="s">
        <v>927</v>
      </c>
      <c r="C106" t="s">
        <v>1127</v>
      </c>
      <c r="D106" t="s">
        <v>1233</v>
      </c>
      <c r="E106" t="s">
        <v>1234</v>
      </c>
      <c r="F106" t="s">
        <v>945</v>
      </c>
      <c r="G106">
        <v>8877.9810554803771</v>
      </c>
      <c r="H106">
        <v>739</v>
      </c>
      <c r="I106">
        <v>739</v>
      </c>
      <c r="K106">
        <f t="shared" si="3"/>
        <v>739</v>
      </c>
      <c r="O106" s="16" t="s">
        <v>1122</v>
      </c>
      <c r="P106" s="16" t="s">
        <v>1069</v>
      </c>
      <c r="Q106" s="16" t="s">
        <v>1298</v>
      </c>
      <c r="R106" s="60" t="s">
        <v>1303</v>
      </c>
      <c r="S106" s="16" t="s">
        <v>1300</v>
      </c>
      <c r="T106" s="16" t="s">
        <v>945</v>
      </c>
      <c r="U106" s="16">
        <v>10500</v>
      </c>
      <c r="V106" s="16">
        <v>157</v>
      </c>
      <c r="W106" s="16">
        <v>157</v>
      </c>
    </row>
    <row r="107" spans="1:23" x14ac:dyDescent="0.2">
      <c r="A107" t="s">
        <v>841</v>
      </c>
      <c r="B107" t="s">
        <v>927</v>
      </c>
      <c r="C107" t="s">
        <v>1127</v>
      </c>
      <c r="D107" t="s">
        <v>1235</v>
      </c>
      <c r="E107" t="s">
        <v>1234</v>
      </c>
      <c r="F107" t="s">
        <v>945</v>
      </c>
      <c r="G107">
        <v>9084.4086603518263</v>
      </c>
      <c r="H107">
        <v>739</v>
      </c>
      <c r="I107">
        <v>739</v>
      </c>
      <c r="K107">
        <f t="shared" si="3"/>
        <v>739</v>
      </c>
      <c r="O107" s="16" t="s">
        <v>1122</v>
      </c>
      <c r="P107" s="16" t="s">
        <v>1069</v>
      </c>
      <c r="Q107" s="16" t="s">
        <v>1298</v>
      </c>
      <c r="R107" s="60" t="s">
        <v>1305</v>
      </c>
      <c r="S107" s="16" t="s">
        <v>1300</v>
      </c>
      <c r="T107" s="16" t="s">
        <v>945</v>
      </c>
      <c r="U107" s="16">
        <v>10500</v>
      </c>
      <c r="V107" s="16">
        <v>157</v>
      </c>
      <c r="W107" s="16">
        <v>157</v>
      </c>
    </row>
    <row r="108" spans="1:23" x14ac:dyDescent="0.2">
      <c r="A108" t="s">
        <v>841</v>
      </c>
      <c r="B108" t="s">
        <v>927</v>
      </c>
      <c r="C108" t="s">
        <v>1127</v>
      </c>
      <c r="D108" t="s">
        <v>1236</v>
      </c>
      <c r="E108" t="s">
        <v>1237</v>
      </c>
      <c r="F108" t="s">
        <v>945</v>
      </c>
      <c r="G108">
        <v>9612.4617647058822</v>
      </c>
      <c r="H108">
        <v>340</v>
      </c>
      <c r="I108">
        <v>340</v>
      </c>
      <c r="K108">
        <f t="shared" si="3"/>
        <v>340</v>
      </c>
      <c r="O108" s="16" t="s">
        <v>1122</v>
      </c>
      <c r="P108" s="16" t="s">
        <v>1069</v>
      </c>
      <c r="Q108" s="16" t="s">
        <v>1298</v>
      </c>
      <c r="R108" s="60" t="s">
        <v>1306</v>
      </c>
      <c r="S108" s="16" t="s">
        <v>1300</v>
      </c>
      <c r="T108" s="16" t="s">
        <v>945</v>
      </c>
      <c r="U108" s="16">
        <v>10500</v>
      </c>
      <c r="V108" s="16">
        <v>163</v>
      </c>
      <c r="W108" s="16">
        <v>163</v>
      </c>
    </row>
    <row r="109" spans="1:23" x14ac:dyDescent="0.2">
      <c r="A109" t="s">
        <v>841</v>
      </c>
      <c r="B109" t="s">
        <v>927</v>
      </c>
      <c r="C109" t="s">
        <v>1127</v>
      </c>
      <c r="D109" t="s">
        <v>1238</v>
      </c>
      <c r="E109" t="s">
        <v>1237</v>
      </c>
      <c r="F109" t="s">
        <v>945</v>
      </c>
      <c r="G109">
        <v>9667.0558823529409</v>
      </c>
      <c r="H109">
        <v>340</v>
      </c>
      <c r="I109">
        <v>340</v>
      </c>
      <c r="K109">
        <f t="shared" si="3"/>
        <v>340</v>
      </c>
      <c r="O109" s="16" t="s">
        <v>1122</v>
      </c>
      <c r="P109" s="16" t="s">
        <v>1069</v>
      </c>
      <c r="Q109" s="16" t="s">
        <v>1298</v>
      </c>
      <c r="R109" s="60" t="s">
        <v>1307</v>
      </c>
      <c r="S109" s="16" t="s">
        <v>1300</v>
      </c>
      <c r="T109" s="16" t="s">
        <v>945</v>
      </c>
      <c r="U109" s="16">
        <v>10500</v>
      </c>
      <c r="V109" s="16">
        <v>105</v>
      </c>
      <c r="W109" s="16">
        <v>105</v>
      </c>
    </row>
    <row r="110" spans="1:23" x14ac:dyDescent="0.2">
      <c r="A110" t="s">
        <v>841</v>
      </c>
      <c r="B110" t="s">
        <v>927</v>
      </c>
      <c r="C110" t="s">
        <v>1127</v>
      </c>
      <c r="D110" t="s">
        <v>1239</v>
      </c>
      <c r="E110" t="s">
        <v>1237</v>
      </c>
      <c r="F110" t="s">
        <v>945</v>
      </c>
      <c r="G110">
        <v>9684.5569230769233</v>
      </c>
      <c r="H110">
        <v>325</v>
      </c>
      <c r="I110">
        <v>325</v>
      </c>
      <c r="K110">
        <f t="shared" si="3"/>
        <v>325</v>
      </c>
      <c r="O110" s="16" t="s">
        <v>1109</v>
      </c>
      <c r="P110" s="16" t="s">
        <v>927</v>
      </c>
      <c r="Q110" s="16" t="s">
        <v>1357</v>
      </c>
      <c r="R110" s="60" t="s">
        <v>1391</v>
      </c>
      <c r="S110" s="16" t="s">
        <v>1357</v>
      </c>
      <c r="T110" s="16" t="s">
        <v>945</v>
      </c>
      <c r="U110" s="16">
        <v>10500</v>
      </c>
      <c r="V110" s="16">
        <v>32</v>
      </c>
      <c r="W110" s="16">
        <v>32</v>
      </c>
    </row>
    <row r="111" spans="1:23" x14ac:dyDescent="0.2">
      <c r="A111" t="s">
        <v>841</v>
      </c>
      <c r="B111" t="s">
        <v>927</v>
      </c>
      <c r="C111" t="s">
        <v>1127</v>
      </c>
      <c r="D111" t="s">
        <v>1240</v>
      </c>
      <c r="E111" t="s">
        <v>1237</v>
      </c>
      <c r="F111" t="s">
        <v>945</v>
      </c>
      <c r="G111">
        <v>9721.3722222222223</v>
      </c>
      <c r="H111">
        <v>720</v>
      </c>
      <c r="I111">
        <v>720</v>
      </c>
      <c r="K111">
        <f t="shared" si="3"/>
        <v>720</v>
      </c>
      <c r="O111" s="16" t="s">
        <v>1109</v>
      </c>
      <c r="P111" s="16" t="s">
        <v>927</v>
      </c>
      <c r="Q111" s="16" t="s">
        <v>1357</v>
      </c>
      <c r="R111" s="60" t="s">
        <v>1392</v>
      </c>
      <c r="S111" s="16" t="s">
        <v>1357</v>
      </c>
      <c r="T111" s="16" t="s">
        <v>945</v>
      </c>
      <c r="U111" s="16">
        <v>10500</v>
      </c>
      <c r="V111" s="16">
        <v>33</v>
      </c>
      <c r="W111" s="16">
        <v>33</v>
      </c>
    </row>
    <row r="112" spans="1:23" x14ac:dyDescent="0.2">
      <c r="A112" t="s">
        <v>841</v>
      </c>
      <c r="B112" t="s">
        <v>927</v>
      </c>
      <c r="C112" t="s">
        <v>1127</v>
      </c>
      <c r="D112" t="s">
        <v>1241</v>
      </c>
      <c r="E112" t="s">
        <v>1237</v>
      </c>
      <c r="F112" t="s">
        <v>945</v>
      </c>
      <c r="G112">
        <v>9768.4584615384611</v>
      </c>
      <c r="H112">
        <v>325</v>
      </c>
      <c r="I112">
        <v>325</v>
      </c>
      <c r="K112">
        <f t="shared" si="3"/>
        <v>325</v>
      </c>
      <c r="O112" s="16" t="s">
        <v>1109</v>
      </c>
      <c r="P112" s="16" t="s">
        <v>927</v>
      </c>
      <c r="Q112" s="16" t="s">
        <v>1357</v>
      </c>
      <c r="R112" s="60" t="s">
        <v>1393</v>
      </c>
      <c r="S112" s="16" t="s">
        <v>1357</v>
      </c>
      <c r="T112" s="16" t="s">
        <v>945</v>
      </c>
      <c r="U112" s="16">
        <v>10500</v>
      </c>
      <c r="V112" s="16">
        <v>44</v>
      </c>
      <c r="W112" s="16">
        <v>44</v>
      </c>
    </row>
    <row r="113" spans="1:23" x14ac:dyDescent="0.2">
      <c r="A113" t="s">
        <v>841</v>
      </c>
      <c r="B113" t="s">
        <v>927</v>
      </c>
      <c r="C113" t="s">
        <v>1127</v>
      </c>
      <c r="D113" t="s">
        <v>1242</v>
      </c>
      <c r="E113" t="s">
        <v>1237</v>
      </c>
      <c r="F113" t="s">
        <v>945</v>
      </c>
      <c r="G113">
        <v>9823.0483091787446</v>
      </c>
      <c r="H113">
        <v>207</v>
      </c>
      <c r="I113">
        <v>207</v>
      </c>
      <c r="K113">
        <f t="shared" si="3"/>
        <v>207</v>
      </c>
      <c r="O113" s="16" t="s">
        <v>1109</v>
      </c>
      <c r="P113" s="16" t="s">
        <v>927</v>
      </c>
      <c r="Q113" s="16" t="s">
        <v>1357</v>
      </c>
      <c r="R113" s="60" t="s">
        <v>1394</v>
      </c>
      <c r="S113" s="16" t="s">
        <v>1357</v>
      </c>
      <c r="T113" s="16" t="s">
        <v>945</v>
      </c>
      <c r="U113" s="16">
        <v>10500</v>
      </c>
      <c r="V113" s="16">
        <v>45</v>
      </c>
      <c r="W113" s="16">
        <v>45</v>
      </c>
    </row>
    <row r="114" spans="1:23" x14ac:dyDescent="0.2">
      <c r="A114" t="s">
        <v>841</v>
      </c>
      <c r="B114" t="s">
        <v>927</v>
      </c>
      <c r="C114" t="s">
        <v>1232</v>
      </c>
      <c r="D114" t="s">
        <v>1243</v>
      </c>
      <c r="E114" t="s">
        <v>1232</v>
      </c>
      <c r="F114" t="s">
        <v>945</v>
      </c>
      <c r="G114">
        <v>9840.3435582822094</v>
      </c>
      <c r="H114">
        <v>163</v>
      </c>
      <c r="I114">
        <v>163</v>
      </c>
      <c r="K114">
        <f t="shared" si="3"/>
        <v>163</v>
      </c>
      <c r="O114" s="16" t="s">
        <v>1109</v>
      </c>
      <c r="P114" s="16" t="s">
        <v>927</v>
      </c>
      <c r="Q114" s="16" t="s">
        <v>1357</v>
      </c>
      <c r="R114" s="60" t="s">
        <v>1395</v>
      </c>
      <c r="S114" s="16" t="s">
        <v>1396</v>
      </c>
      <c r="T114" s="16" t="s">
        <v>945</v>
      </c>
      <c r="U114" s="16">
        <v>10500</v>
      </c>
      <c r="V114" s="16">
        <v>750</v>
      </c>
      <c r="W114" s="16">
        <v>750</v>
      </c>
    </row>
    <row r="115" spans="1:23" x14ac:dyDescent="0.2">
      <c r="A115" t="s">
        <v>841</v>
      </c>
      <c r="B115" t="s">
        <v>927</v>
      </c>
      <c r="C115" t="s">
        <v>1245</v>
      </c>
      <c r="D115" t="s">
        <v>1246</v>
      </c>
      <c r="E115" t="s">
        <v>1245</v>
      </c>
      <c r="F115" t="s">
        <v>945</v>
      </c>
      <c r="G115">
        <v>9926</v>
      </c>
      <c r="H115">
        <v>46</v>
      </c>
      <c r="I115">
        <v>48</v>
      </c>
      <c r="K115">
        <f t="shared" si="3"/>
        <v>46</v>
      </c>
      <c r="O115" s="16" t="s">
        <v>1109</v>
      </c>
      <c r="P115" s="16" t="s">
        <v>927</v>
      </c>
      <c r="Q115" s="16" t="s">
        <v>1357</v>
      </c>
      <c r="R115" s="60" t="s">
        <v>1397</v>
      </c>
      <c r="S115" s="16" t="s">
        <v>1396</v>
      </c>
      <c r="T115" s="16" t="s">
        <v>945</v>
      </c>
      <c r="U115" s="16">
        <v>10500</v>
      </c>
      <c r="V115" s="16">
        <v>750</v>
      </c>
      <c r="W115" s="16">
        <v>750</v>
      </c>
    </row>
    <row r="116" spans="1:23" x14ac:dyDescent="0.2">
      <c r="A116" t="s">
        <v>841</v>
      </c>
      <c r="B116" t="s">
        <v>927</v>
      </c>
      <c r="C116" t="s">
        <v>1232</v>
      </c>
      <c r="D116" t="s">
        <v>1247</v>
      </c>
      <c r="E116" t="s">
        <v>1304</v>
      </c>
      <c r="F116" t="s">
        <v>945</v>
      </c>
      <c r="G116">
        <v>10000</v>
      </c>
      <c r="H116">
        <v>120</v>
      </c>
      <c r="I116">
        <v>120</v>
      </c>
      <c r="K116">
        <f t="shared" si="3"/>
        <v>120</v>
      </c>
      <c r="O116" s="16" t="s">
        <v>1109</v>
      </c>
      <c r="P116" s="16" t="s">
        <v>927</v>
      </c>
      <c r="Q116" s="16" t="s">
        <v>1357</v>
      </c>
      <c r="R116" s="60" t="s">
        <v>1398</v>
      </c>
      <c r="S116" s="16" t="s">
        <v>1373</v>
      </c>
      <c r="T116" s="16" t="s">
        <v>945</v>
      </c>
      <c r="U116" s="16">
        <v>10500</v>
      </c>
      <c r="V116" s="16">
        <v>480</v>
      </c>
      <c r="W116" s="16">
        <v>480</v>
      </c>
    </row>
    <row r="117" spans="1:23" x14ac:dyDescent="0.2">
      <c r="A117" t="s">
        <v>841</v>
      </c>
      <c r="B117" t="s">
        <v>927</v>
      </c>
      <c r="C117" t="s">
        <v>1248</v>
      </c>
      <c r="D117" t="s">
        <v>1249</v>
      </c>
      <c r="E117" t="s">
        <v>1248</v>
      </c>
      <c r="F117" t="s">
        <v>945</v>
      </c>
      <c r="G117">
        <v>10000</v>
      </c>
      <c r="H117">
        <v>97</v>
      </c>
      <c r="I117">
        <v>97</v>
      </c>
      <c r="K117">
        <f t="shared" si="3"/>
        <v>97</v>
      </c>
      <c r="O117" s="16" t="s">
        <v>1109</v>
      </c>
      <c r="P117" s="16" t="s">
        <v>927</v>
      </c>
      <c r="Q117" s="16" t="s">
        <v>1357</v>
      </c>
      <c r="R117" s="60" t="s">
        <v>1399</v>
      </c>
      <c r="S117" s="16" t="s">
        <v>1373</v>
      </c>
      <c r="T117" s="16" t="s">
        <v>945</v>
      </c>
      <c r="U117" s="16">
        <v>10500</v>
      </c>
      <c r="V117" s="16">
        <v>480</v>
      </c>
      <c r="W117" s="16">
        <v>480</v>
      </c>
    </row>
    <row r="118" spans="1:23" x14ac:dyDescent="0.2">
      <c r="A118" t="s">
        <v>841</v>
      </c>
      <c r="B118" t="s">
        <v>927</v>
      </c>
      <c r="C118" t="s">
        <v>1232</v>
      </c>
      <c r="D118" t="s">
        <v>1250</v>
      </c>
      <c r="E118" t="s">
        <v>1127</v>
      </c>
      <c r="F118" t="s">
        <v>945</v>
      </c>
      <c r="G118">
        <v>10000</v>
      </c>
      <c r="H118">
        <v>240</v>
      </c>
      <c r="I118">
        <v>240</v>
      </c>
      <c r="K118">
        <f t="shared" si="3"/>
        <v>240</v>
      </c>
      <c r="O118" s="16" t="s">
        <v>1109</v>
      </c>
      <c r="P118" s="16" t="s">
        <v>927</v>
      </c>
      <c r="Q118" s="16" t="s">
        <v>1357</v>
      </c>
      <c r="R118" s="60" t="s">
        <v>1400</v>
      </c>
      <c r="S118" s="16" t="s">
        <v>1373</v>
      </c>
      <c r="T118" s="16" t="s">
        <v>945</v>
      </c>
      <c r="U118" s="16">
        <v>10500</v>
      </c>
      <c r="V118" s="16">
        <v>63</v>
      </c>
      <c r="W118" s="16">
        <v>63</v>
      </c>
    </row>
    <row r="119" spans="1:23" x14ac:dyDescent="0.2">
      <c r="A119" t="s">
        <v>841</v>
      </c>
      <c r="B119" t="s">
        <v>927</v>
      </c>
      <c r="C119" t="s">
        <v>1232</v>
      </c>
      <c r="D119" t="s">
        <v>1251</v>
      </c>
      <c r="E119" t="s">
        <v>1127</v>
      </c>
      <c r="F119" t="s">
        <v>945</v>
      </c>
      <c r="G119">
        <v>10000</v>
      </c>
      <c r="H119">
        <v>130</v>
      </c>
      <c r="I119">
        <v>130</v>
      </c>
      <c r="K119">
        <f t="shared" si="3"/>
        <v>130</v>
      </c>
      <c r="O119" s="16" t="s">
        <v>1109</v>
      </c>
      <c r="P119" s="16" t="s">
        <v>927</v>
      </c>
      <c r="Q119" s="16" t="s">
        <v>1357</v>
      </c>
      <c r="R119" s="60" t="s">
        <v>1401</v>
      </c>
      <c r="S119" s="16" t="s">
        <v>1373</v>
      </c>
      <c r="T119" s="16" t="s">
        <v>945</v>
      </c>
      <c r="U119" s="16">
        <v>10500</v>
      </c>
      <c r="V119" s="16">
        <v>63</v>
      </c>
      <c r="W119" s="16">
        <v>63</v>
      </c>
    </row>
    <row r="120" spans="1:23" x14ac:dyDescent="0.2">
      <c r="A120" t="s">
        <v>841</v>
      </c>
      <c r="B120" t="s">
        <v>927</v>
      </c>
      <c r="C120" t="s">
        <v>1232</v>
      </c>
      <c r="D120" t="s">
        <v>1252</v>
      </c>
      <c r="E120" t="s">
        <v>1127</v>
      </c>
      <c r="F120" t="s">
        <v>945</v>
      </c>
      <c r="G120">
        <v>10000</v>
      </c>
      <c r="H120">
        <v>1400</v>
      </c>
      <c r="I120">
        <v>1400</v>
      </c>
      <c r="K120">
        <f t="shared" si="3"/>
        <v>1400</v>
      </c>
      <c r="O120" s="16" t="s">
        <v>841</v>
      </c>
      <c r="P120" s="16" t="s">
        <v>927</v>
      </c>
      <c r="Q120" s="16" t="s">
        <v>1127</v>
      </c>
      <c r="R120" s="60" t="s">
        <v>1255</v>
      </c>
      <c r="S120" s="16" t="s">
        <v>1237</v>
      </c>
      <c r="T120" s="16" t="s">
        <v>945</v>
      </c>
      <c r="U120" s="16">
        <v>10525.398773006134</v>
      </c>
      <c r="V120" s="16">
        <v>163</v>
      </c>
      <c r="W120" s="16">
        <v>163</v>
      </c>
    </row>
    <row r="121" spans="1:23" x14ac:dyDescent="0.2">
      <c r="A121" t="s">
        <v>841</v>
      </c>
      <c r="B121" t="s">
        <v>927</v>
      </c>
      <c r="C121" t="s">
        <v>1127</v>
      </c>
      <c r="D121" t="s">
        <v>1253</v>
      </c>
      <c r="E121" t="s">
        <v>1237</v>
      </c>
      <c r="F121" t="s">
        <v>945</v>
      </c>
      <c r="G121">
        <v>10260.21472392638</v>
      </c>
      <c r="H121">
        <v>163</v>
      </c>
      <c r="I121">
        <v>163</v>
      </c>
      <c r="K121">
        <f t="shared" si="3"/>
        <v>163</v>
      </c>
      <c r="O121" s="16" t="s">
        <v>1109</v>
      </c>
      <c r="P121" s="16" t="s">
        <v>927</v>
      </c>
      <c r="Q121" s="16" t="s">
        <v>1357</v>
      </c>
      <c r="R121" s="60" t="s">
        <v>1402</v>
      </c>
      <c r="S121" s="16" t="s">
        <v>1396</v>
      </c>
      <c r="T121" s="16" t="s">
        <v>945</v>
      </c>
      <c r="U121" s="16">
        <v>10534</v>
      </c>
      <c r="V121" s="16">
        <v>105</v>
      </c>
      <c r="W121" s="16">
        <v>110</v>
      </c>
    </row>
    <row r="122" spans="1:23" x14ac:dyDescent="0.2">
      <c r="A122" t="s">
        <v>841</v>
      </c>
      <c r="B122" t="s">
        <v>927</v>
      </c>
      <c r="C122" t="s">
        <v>1127</v>
      </c>
      <c r="D122" t="s">
        <v>1254</v>
      </c>
      <c r="E122" t="s">
        <v>1237</v>
      </c>
      <c r="F122" t="s">
        <v>945</v>
      </c>
      <c r="G122">
        <v>10392.0245398773</v>
      </c>
      <c r="H122">
        <v>163</v>
      </c>
      <c r="I122">
        <v>163</v>
      </c>
      <c r="K122">
        <f t="shared" si="3"/>
        <v>163</v>
      </c>
      <c r="O122" s="16" t="s">
        <v>1109</v>
      </c>
      <c r="P122" s="16" t="s">
        <v>927</v>
      </c>
      <c r="Q122" s="16" t="s">
        <v>1357</v>
      </c>
      <c r="R122" s="60" t="s">
        <v>1403</v>
      </c>
      <c r="S122" s="16" t="s">
        <v>1396</v>
      </c>
      <c r="T122" s="16" t="s">
        <v>945</v>
      </c>
      <c r="U122" s="16">
        <v>10534</v>
      </c>
      <c r="V122" s="16">
        <v>136</v>
      </c>
      <c r="W122" s="16">
        <v>146</v>
      </c>
    </row>
    <row r="123" spans="1:23" x14ac:dyDescent="0.2">
      <c r="A123" t="s">
        <v>841</v>
      </c>
      <c r="B123" t="s">
        <v>927</v>
      </c>
      <c r="C123" t="s">
        <v>1127</v>
      </c>
      <c r="D123" t="s">
        <v>1255</v>
      </c>
      <c r="E123" t="s">
        <v>1237</v>
      </c>
      <c r="F123" t="s">
        <v>945</v>
      </c>
      <c r="G123">
        <v>10525.398773006134</v>
      </c>
      <c r="H123">
        <v>163</v>
      </c>
      <c r="I123">
        <v>163</v>
      </c>
      <c r="K123">
        <f t="shared" si="3"/>
        <v>163</v>
      </c>
      <c r="O123" s="16" t="s">
        <v>1109</v>
      </c>
      <c r="P123" s="16" t="s">
        <v>927</v>
      </c>
      <c r="Q123" s="16" t="s">
        <v>1357</v>
      </c>
      <c r="R123" s="60" t="s">
        <v>1404</v>
      </c>
      <c r="S123" s="16" t="s">
        <v>1396</v>
      </c>
      <c r="T123" s="16" t="s">
        <v>945</v>
      </c>
      <c r="U123" s="16">
        <v>10534</v>
      </c>
      <c r="V123" s="16">
        <v>105</v>
      </c>
      <c r="W123" s="16">
        <v>110</v>
      </c>
    </row>
    <row r="124" spans="1:23" x14ac:dyDescent="0.2">
      <c r="A124" t="s">
        <v>841</v>
      </c>
      <c r="B124" t="s">
        <v>927</v>
      </c>
      <c r="C124" t="s">
        <v>1127</v>
      </c>
      <c r="D124" t="s">
        <v>1256</v>
      </c>
      <c r="E124" t="s">
        <v>1237</v>
      </c>
      <c r="F124" t="s">
        <v>945</v>
      </c>
      <c r="G124">
        <v>10600.14110429448</v>
      </c>
      <c r="H124">
        <v>163</v>
      </c>
      <c r="I124">
        <v>163</v>
      </c>
      <c r="K124">
        <f t="shared" si="3"/>
        <v>163</v>
      </c>
      <c r="O124" s="16" t="s">
        <v>1109</v>
      </c>
      <c r="P124" s="16" t="s">
        <v>927</v>
      </c>
      <c r="Q124" s="16" t="s">
        <v>1357</v>
      </c>
      <c r="R124" s="60" t="s">
        <v>1405</v>
      </c>
      <c r="S124" s="16" t="s">
        <v>1396</v>
      </c>
      <c r="T124" s="16" t="s">
        <v>945</v>
      </c>
      <c r="U124" s="16">
        <v>10534</v>
      </c>
      <c r="V124" s="16">
        <v>136</v>
      </c>
      <c r="W124" s="16">
        <v>146</v>
      </c>
    </row>
    <row r="125" spans="1:23" x14ac:dyDescent="0.2">
      <c r="A125" t="s">
        <v>841</v>
      </c>
      <c r="B125" t="s">
        <v>927</v>
      </c>
      <c r="C125" t="s">
        <v>1248</v>
      </c>
      <c r="D125" t="s">
        <v>1257</v>
      </c>
      <c r="E125" t="s">
        <v>1248</v>
      </c>
      <c r="F125" t="s">
        <v>945</v>
      </c>
      <c r="G125">
        <v>12000</v>
      </c>
      <c r="H125">
        <v>50</v>
      </c>
      <c r="I125">
        <v>50</v>
      </c>
      <c r="K125">
        <f t="shared" si="3"/>
        <v>50</v>
      </c>
      <c r="O125" s="16" t="s">
        <v>1109</v>
      </c>
      <c r="P125" s="16" t="s">
        <v>927</v>
      </c>
      <c r="Q125" s="16" t="s">
        <v>1357</v>
      </c>
      <c r="R125" s="60" t="s">
        <v>1406</v>
      </c>
      <c r="S125" s="16" t="s">
        <v>1373</v>
      </c>
      <c r="T125" s="16" t="s">
        <v>945</v>
      </c>
      <c r="U125" s="16">
        <v>10535.6</v>
      </c>
      <c r="V125" s="16">
        <v>175</v>
      </c>
      <c r="W125" s="16">
        <v>175</v>
      </c>
    </row>
    <row r="126" spans="1:23" x14ac:dyDescent="0.2">
      <c r="A126" t="s">
        <v>841</v>
      </c>
      <c r="B126" t="s">
        <v>927</v>
      </c>
      <c r="C126" t="s">
        <v>1258</v>
      </c>
      <c r="D126" t="s">
        <v>1259</v>
      </c>
      <c r="E126" t="s">
        <v>1258</v>
      </c>
      <c r="F126" t="s">
        <v>945</v>
      </c>
      <c r="G126">
        <v>12000</v>
      </c>
      <c r="H126">
        <v>6</v>
      </c>
      <c r="I126">
        <v>6</v>
      </c>
      <c r="K126">
        <f t="shared" si="3"/>
        <v>6</v>
      </c>
      <c r="O126" s="16" t="s">
        <v>979</v>
      </c>
      <c r="P126" s="16" t="s">
        <v>953</v>
      </c>
      <c r="Q126" s="16" t="s">
        <v>1281</v>
      </c>
      <c r="R126" s="60" t="s">
        <v>1308</v>
      </c>
      <c r="S126" s="16" t="s">
        <v>1292</v>
      </c>
      <c r="T126" s="16" t="s">
        <v>1582</v>
      </c>
      <c r="U126" s="16">
        <v>10574.022471910112</v>
      </c>
      <c r="V126" s="16">
        <v>79</v>
      </c>
      <c r="W126" s="16">
        <v>89</v>
      </c>
    </row>
    <row r="127" spans="1:23" x14ac:dyDescent="0.2">
      <c r="A127" t="s">
        <v>841</v>
      </c>
      <c r="B127" t="s">
        <v>927</v>
      </c>
      <c r="C127" t="s">
        <v>1258</v>
      </c>
      <c r="D127" t="s">
        <v>1260</v>
      </c>
      <c r="E127" t="s">
        <v>1258</v>
      </c>
      <c r="F127" t="s">
        <v>945</v>
      </c>
      <c r="G127">
        <v>12000</v>
      </c>
      <c r="H127">
        <v>2</v>
      </c>
      <c r="I127">
        <v>2</v>
      </c>
      <c r="K127">
        <f t="shared" si="3"/>
        <v>2</v>
      </c>
      <c r="O127" s="16" t="s">
        <v>979</v>
      </c>
      <c r="P127" s="16" t="s">
        <v>953</v>
      </c>
      <c r="Q127" s="16" t="s">
        <v>1281</v>
      </c>
      <c r="R127" s="60" t="s">
        <v>1309</v>
      </c>
      <c r="S127" s="16" t="s">
        <v>1292</v>
      </c>
      <c r="T127" s="16" t="s">
        <v>1582</v>
      </c>
      <c r="U127" s="16">
        <v>10575.14606741573</v>
      </c>
      <c r="V127" s="16">
        <v>79</v>
      </c>
      <c r="W127" s="16">
        <v>89</v>
      </c>
    </row>
    <row r="128" spans="1:23" x14ac:dyDescent="0.2">
      <c r="A128" t="s">
        <v>841</v>
      </c>
      <c r="B128" t="s">
        <v>927</v>
      </c>
      <c r="C128" t="s">
        <v>1232</v>
      </c>
      <c r="D128" t="s">
        <v>1261</v>
      </c>
      <c r="E128" t="s">
        <v>1232</v>
      </c>
      <c r="F128" t="s">
        <v>945</v>
      </c>
      <c r="G128">
        <v>12223.245283018867</v>
      </c>
      <c r="H128">
        <v>53</v>
      </c>
      <c r="I128">
        <v>53</v>
      </c>
      <c r="K128">
        <f t="shared" si="3"/>
        <v>53</v>
      </c>
      <c r="O128" s="16" t="s">
        <v>979</v>
      </c>
      <c r="P128" s="16" t="s">
        <v>953</v>
      </c>
      <c r="Q128" s="16" t="s">
        <v>1281</v>
      </c>
      <c r="R128" s="60" t="s">
        <v>1310</v>
      </c>
      <c r="S128" s="16" t="s">
        <v>1292</v>
      </c>
      <c r="T128" s="16" t="s">
        <v>1582</v>
      </c>
      <c r="U128" s="16">
        <v>10575.14606741573</v>
      </c>
      <c r="V128" s="16">
        <v>79</v>
      </c>
      <c r="W128" s="16">
        <v>89</v>
      </c>
    </row>
    <row r="129" spans="1:23" x14ac:dyDescent="0.2">
      <c r="A129" t="s">
        <v>841</v>
      </c>
      <c r="B129" t="s">
        <v>927</v>
      </c>
      <c r="C129" t="s">
        <v>1232</v>
      </c>
      <c r="D129" t="s">
        <v>1262</v>
      </c>
      <c r="E129" t="s">
        <v>1232</v>
      </c>
      <c r="F129" t="s">
        <v>945</v>
      </c>
      <c r="G129">
        <v>12449.673076923074</v>
      </c>
      <c r="H129">
        <v>52</v>
      </c>
      <c r="I129">
        <v>52</v>
      </c>
      <c r="K129">
        <f t="shared" si="3"/>
        <v>52</v>
      </c>
      <c r="O129" s="16" t="s">
        <v>979</v>
      </c>
      <c r="P129" s="16" t="s">
        <v>953</v>
      </c>
      <c r="Q129" s="16" t="s">
        <v>1281</v>
      </c>
      <c r="R129" s="60" t="s">
        <v>1311</v>
      </c>
      <c r="S129" s="16" t="s">
        <v>1292</v>
      </c>
      <c r="T129" s="16" t="s">
        <v>1582</v>
      </c>
      <c r="U129" s="16">
        <v>10575.14606741573</v>
      </c>
      <c r="V129" s="16">
        <v>79</v>
      </c>
      <c r="W129" s="16">
        <v>89</v>
      </c>
    </row>
    <row r="130" spans="1:23" x14ac:dyDescent="0.2">
      <c r="A130" t="s">
        <v>841</v>
      </c>
      <c r="B130" t="s">
        <v>927</v>
      </c>
      <c r="C130" t="s">
        <v>1232</v>
      </c>
      <c r="D130" t="s">
        <v>1263</v>
      </c>
      <c r="E130" t="s">
        <v>1232</v>
      </c>
      <c r="F130" t="s">
        <v>945</v>
      </c>
      <c r="G130">
        <v>12467.925233644859</v>
      </c>
      <c r="H130">
        <v>107</v>
      </c>
      <c r="I130">
        <v>107</v>
      </c>
      <c r="K130">
        <f t="shared" si="3"/>
        <v>107</v>
      </c>
      <c r="O130" s="16" t="s">
        <v>1109</v>
      </c>
      <c r="P130" s="16" t="s">
        <v>927</v>
      </c>
      <c r="Q130" s="16" t="s">
        <v>1357</v>
      </c>
      <c r="R130" s="60" t="s">
        <v>1407</v>
      </c>
      <c r="S130" s="16" t="s">
        <v>1396</v>
      </c>
      <c r="T130" s="16" t="s">
        <v>945</v>
      </c>
      <c r="U130" s="16">
        <v>10580</v>
      </c>
      <c r="V130" s="16">
        <v>65</v>
      </c>
      <c r="W130" s="16">
        <v>65</v>
      </c>
    </row>
    <row r="131" spans="1:23" x14ac:dyDescent="0.2">
      <c r="A131" t="s">
        <v>841</v>
      </c>
      <c r="B131" t="s">
        <v>927</v>
      </c>
      <c r="C131" t="s">
        <v>1232</v>
      </c>
      <c r="D131" t="s">
        <v>1264</v>
      </c>
      <c r="E131" t="s">
        <v>1232</v>
      </c>
      <c r="F131" t="s">
        <v>945</v>
      </c>
      <c r="G131">
        <v>12580.925233644861</v>
      </c>
      <c r="H131">
        <v>107</v>
      </c>
      <c r="I131">
        <v>107</v>
      </c>
      <c r="K131">
        <f t="shared" si="3"/>
        <v>107</v>
      </c>
      <c r="O131" s="16" t="s">
        <v>1109</v>
      </c>
      <c r="P131" s="16" t="s">
        <v>927</v>
      </c>
      <c r="Q131" s="16" t="s">
        <v>1357</v>
      </c>
      <c r="R131" s="60" t="s">
        <v>1408</v>
      </c>
      <c r="S131" s="16" t="s">
        <v>1396</v>
      </c>
      <c r="T131" s="16" t="s">
        <v>945</v>
      </c>
      <c r="U131" s="16">
        <v>10580</v>
      </c>
      <c r="V131" s="16">
        <v>81</v>
      </c>
      <c r="W131" s="16">
        <v>81</v>
      </c>
    </row>
    <row r="132" spans="1:23" x14ac:dyDescent="0.2">
      <c r="A132" t="s">
        <v>841</v>
      </c>
      <c r="B132" t="s">
        <v>927</v>
      </c>
      <c r="C132" t="s">
        <v>1230</v>
      </c>
      <c r="D132" t="s">
        <v>1265</v>
      </c>
      <c r="E132" t="s">
        <v>1230</v>
      </c>
      <c r="F132" t="s">
        <v>945</v>
      </c>
      <c r="G132">
        <v>12653.333333333334</v>
      </c>
      <c r="H132">
        <v>24</v>
      </c>
      <c r="I132">
        <v>24</v>
      </c>
      <c r="K132">
        <f t="shared" si="3"/>
        <v>24</v>
      </c>
      <c r="O132" s="16" t="s">
        <v>976</v>
      </c>
      <c r="P132" s="16" t="s">
        <v>969</v>
      </c>
      <c r="Q132" s="16" t="s">
        <v>1139</v>
      </c>
      <c r="R132" s="60" t="s">
        <v>1153</v>
      </c>
      <c r="S132" s="16" t="s">
        <v>1294</v>
      </c>
      <c r="T132" s="16" t="s">
        <v>945</v>
      </c>
      <c r="U132" s="16">
        <v>10597.515151515152</v>
      </c>
      <c r="V132" s="16">
        <v>66</v>
      </c>
      <c r="W132" s="16">
        <v>69</v>
      </c>
    </row>
    <row r="133" spans="1:23" x14ac:dyDescent="0.2">
      <c r="A133" t="s">
        <v>841</v>
      </c>
      <c r="B133" t="s">
        <v>927</v>
      </c>
      <c r="C133" t="s">
        <v>1230</v>
      </c>
      <c r="D133" t="s">
        <v>1266</v>
      </c>
      <c r="E133" t="s">
        <v>1230</v>
      </c>
      <c r="F133" t="s">
        <v>945</v>
      </c>
      <c r="G133">
        <v>12653.333333333334</v>
      </c>
      <c r="H133">
        <v>24</v>
      </c>
      <c r="I133">
        <v>24</v>
      </c>
      <c r="K133">
        <f t="shared" si="3"/>
        <v>24</v>
      </c>
      <c r="O133" s="16" t="s">
        <v>841</v>
      </c>
      <c r="P133" s="16" t="s">
        <v>927</v>
      </c>
      <c r="Q133" s="16" t="s">
        <v>1127</v>
      </c>
      <c r="R133" s="60" t="s">
        <v>1256</v>
      </c>
      <c r="S133" s="16" t="s">
        <v>1237</v>
      </c>
      <c r="T133" s="16" t="s">
        <v>945</v>
      </c>
      <c r="U133" s="16">
        <v>10600.14110429448</v>
      </c>
      <c r="V133" s="16">
        <v>163</v>
      </c>
      <c r="W133" s="16">
        <v>163</v>
      </c>
    </row>
    <row r="134" spans="1:23" x14ac:dyDescent="0.2">
      <c r="A134" t="s">
        <v>841</v>
      </c>
      <c r="B134" t="s">
        <v>927</v>
      </c>
      <c r="C134" t="s">
        <v>1258</v>
      </c>
      <c r="D134" t="s">
        <v>1267</v>
      </c>
      <c r="E134" t="s">
        <v>1258</v>
      </c>
      <c r="F134" t="s">
        <v>945</v>
      </c>
      <c r="G134">
        <v>12660</v>
      </c>
      <c r="H134">
        <v>25</v>
      </c>
      <c r="I134">
        <v>25</v>
      </c>
      <c r="K134">
        <f t="shared" si="3"/>
        <v>25</v>
      </c>
      <c r="O134" s="16" t="s">
        <v>1109</v>
      </c>
      <c r="P134" s="16" t="s">
        <v>927</v>
      </c>
      <c r="Q134" s="16" t="s">
        <v>1360</v>
      </c>
      <c r="R134" s="60" t="s">
        <v>1409</v>
      </c>
      <c r="S134" s="16" t="s">
        <v>1410</v>
      </c>
      <c r="T134" s="16" t="s">
        <v>945</v>
      </c>
      <c r="U134" s="16">
        <v>10617</v>
      </c>
      <c r="V134" s="16">
        <v>107</v>
      </c>
      <c r="W134" s="16">
        <v>107</v>
      </c>
    </row>
    <row r="135" spans="1:23" x14ac:dyDescent="0.2">
      <c r="A135" t="s">
        <v>841</v>
      </c>
      <c r="B135" t="s">
        <v>927</v>
      </c>
      <c r="C135" t="s">
        <v>1258</v>
      </c>
      <c r="D135" t="s">
        <v>1268</v>
      </c>
      <c r="E135" t="s">
        <v>1258</v>
      </c>
      <c r="F135" t="s">
        <v>945</v>
      </c>
      <c r="G135">
        <v>12660</v>
      </c>
      <c r="H135">
        <v>25</v>
      </c>
      <c r="I135">
        <v>25</v>
      </c>
      <c r="K135">
        <f t="shared" si="3"/>
        <v>25</v>
      </c>
      <c r="O135" s="16" t="s">
        <v>1109</v>
      </c>
      <c r="P135" s="16" t="s">
        <v>927</v>
      </c>
      <c r="Q135" s="16" t="s">
        <v>1360</v>
      </c>
      <c r="R135" s="60" t="s">
        <v>1411</v>
      </c>
      <c r="S135" s="16" t="s">
        <v>1410</v>
      </c>
      <c r="T135" s="16" t="s">
        <v>945</v>
      </c>
      <c r="U135" s="16">
        <v>10617</v>
      </c>
      <c r="V135" s="16">
        <v>104</v>
      </c>
      <c r="W135" s="16">
        <v>104</v>
      </c>
    </row>
    <row r="136" spans="1:23" x14ac:dyDescent="0.2">
      <c r="A136" t="s">
        <v>841</v>
      </c>
      <c r="B136" t="s">
        <v>927</v>
      </c>
      <c r="C136" t="s">
        <v>1245</v>
      </c>
      <c r="D136" t="s">
        <v>1269</v>
      </c>
      <c r="E136" t="s">
        <v>1245</v>
      </c>
      <c r="F136" t="s">
        <v>945</v>
      </c>
      <c r="G136">
        <v>16568</v>
      </c>
      <c r="H136">
        <v>61</v>
      </c>
      <c r="I136">
        <v>61</v>
      </c>
      <c r="K136">
        <f t="shared" si="3"/>
        <v>61</v>
      </c>
      <c r="O136" s="16" t="s">
        <v>1109</v>
      </c>
      <c r="P136" s="16" t="s">
        <v>927</v>
      </c>
      <c r="Q136" s="16" t="s">
        <v>1360</v>
      </c>
      <c r="R136" s="60" t="s">
        <v>1412</v>
      </c>
      <c r="S136" s="16" t="s">
        <v>1410</v>
      </c>
      <c r="T136" s="16" t="s">
        <v>945</v>
      </c>
      <c r="U136" s="16">
        <v>10617</v>
      </c>
      <c r="V136" s="16">
        <v>110</v>
      </c>
      <c r="W136" s="16">
        <v>110</v>
      </c>
    </row>
    <row r="137" spans="1:23" x14ac:dyDescent="0.2">
      <c r="A137" t="s">
        <v>841</v>
      </c>
      <c r="B137" t="s">
        <v>927</v>
      </c>
      <c r="C137" t="s">
        <v>1245</v>
      </c>
      <c r="D137" t="s">
        <v>1270</v>
      </c>
      <c r="E137" t="s">
        <v>1245</v>
      </c>
      <c r="F137" t="s">
        <v>945</v>
      </c>
      <c r="G137">
        <v>16568</v>
      </c>
      <c r="H137">
        <v>61</v>
      </c>
      <c r="I137">
        <v>61</v>
      </c>
      <c r="K137">
        <f t="shared" si="3"/>
        <v>61</v>
      </c>
      <c r="O137" s="16" t="s">
        <v>1109</v>
      </c>
      <c r="P137" s="16" t="s">
        <v>927</v>
      </c>
      <c r="Q137" s="16" t="s">
        <v>1360</v>
      </c>
      <c r="R137" s="60" t="s">
        <v>1413</v>
      </c>
      <c r="S137" s="16" t="s">
        <v>1410</v>
      </c>
      <c r="T137" s="16" t="s">
        <v>945</v>
      </c>
      <c r="U137" s="16">
        <v>10617</v>
      </c>
      <c r="V137" s="16">
        <v>300</v>
      </c>
      <c r="W137" s="16">
        <v>300</v>
      </c>
    </row>
    <row r="138" spans="1:23" x14ac:dyDescent="0.2">
      <c r="A138" t="s">
        <v>841</v>
      </c>
      <c r="B138" t="s">
        <v>927</v>
      </c>
      <c r="C138" t="s">
        <v>1271</v>
      </c>
      <c r="D138" t="s">
        <v>1272</v>
      </c>
      <c r="E138" t="s">
        <v>1271</v>
      </c>
      <c r="F138" t="s">
        <v>945</v>
      </c>
      <c r="G138">
        <v>16672</v>
      </c>
      <c r="H138">
        <v>50</v>
      </c>
      <c r="I138">
        <v>50</v>
      </c>
      <c r="K138">
        <f t="shared" si="3"/>
        <v>50</v>
      </c>
      <c r="O138" s="16" t="s">
        <v>1109</v>
      </c>
      <c r="P138" s="16" t="s">
        <v>927</v>
      </c>
      <c r="Q138" s="16" t="s">
        <v>1360</v>
      </c>
      <c r="R138" s="60" t="s">
        <v>1414</v>
      </c>
      <c r="S138" s="16" t="s">
        <v>1410</v>
      </c>
      <c r="T138" s="16" t="s">
        <v>945</v>
      </c>
      <c r="U138" s="16">
        <v>10617</v>
      </c>
      <c r="V138" s="16">
        <v>330</v>
      </c>
      <c r="W138" s="16">
        <v>330</v>
      </c>
    </row>
    <row r="139" spans="1:23" x14ac:dyDescent="0.2">
      <c r="A139" t="s">
        <v>841</v>
      </c>
      <c r="B139" t="s">
        <v>927</v>
      </c>
      <c r="C139" t="s">
        <v>1271</v>
      </c>
      <c r="D139" t="s">
        <v>1273</v>
      </c>
      <c r="E139" t="s">
        <v>1271</v>
      </c>
      <c r="F139" t="s">
        <v>945</v>
      </c>
      <c r="G139">
        <v>16672</v>
      </c>
      <c r="H139">
        <v>25</v>
      </c>
      <c r="I139">
        <v>25</v>
      </c>
      <c r="K139">
        <f t="shared" si="3"/>
        <v>25</v>
      </c>
      <c r="O139" s="16" t="s">
        <v>1109</v>
      </c>
      <c r="P139" s="16" t="s">
        <v>927</v>
      </c>
      <c r="Q139" s="16" t="s">
        <v>1360</v>
      </c>
      <c r="R139" s="60" t="s">
        <v>1415</v>
      </c>
      <c r="S139" s="16" t="s">
        <v>1410</v>
      </c>
      <c r="T139" s="16" t="s">
        <v>945</v>
      </c>
      <c r="U139" s="16">
        <v>10617</v>
      </c>
      <c r="V139" s="16">
        <v>16</v>
      </c>
      <c r="W139" s="16">
        <v>18</v>
      </c>
    </row>
    <row r="140" spans="1:23" x14ac:dyDescent="0.2">
      <c r="A140" t="s">
        <v>841</v>
      </c>
      <c r="B140" t="s">
        <v>927</v>
      </c>
      <c r="C140" t="s">
        <v>1271</v>
      </c>
      <c r="D140" t="s">
        <v>1274</v>
      </c>
      <c r="E140" t="s">
        <v>1271</v>
      </c>
      <c r="F140" t="s">
        <v>945</v>
      </c>
      <c r="G140">
        <v>16672</v>
      </c>
      <c r="H140">
        <v>50</v>
      </c>
      <c r="I140">
        <v>50</v>
      </c>
      <c r="K140" s="35">
        <f t="shared" si="3"/>
        <v>50</v>
      </c>
      <c r="O140" s="16" t="s">
        <v>1109</v>
      </c>
      <c r="P140" s="16" t="s">
        <v>927</v>
      </c>
      <c r="Q140" s="16" t="s">
        <v>1416</v>
      </c>
      <c r="R140" s="60" t="s">
        <v>1417</v>
      </c>
      <c r="S140" s="16" t="s">
        <v>1416</v>
      </c>
      <c r="T140" s="16" t="s">
        <v>945</v>
      </c>
      <c r="U140" s="16">
        <v>10670</v>
      </c>
      <c r="V140" s="16">
        <v>37</v>
      </c>
      <c r="W140" s="16">
        <v>37</v>
      </c>
    </row>
    <row r="141" spans="1:23" x14ac:dyDescent="0.2">
      <c r="H141">
        <f>SUM(H105:H140)</f>
        <v>7354</v>
      </c>
      <c r="I141">
        <f>SUM(I105:I140)</f>
        <v>7356</v>
      </c>
      <c r="K141" s="38">
        <f>SUM(K105:K140)</f>
        <v>7354</v>
      </c>
      <c r="O141" s="16" t="s">
        <v>1109</v>
      </c>
      <c r="P141" s="16" t="s">
        <v>927</v>
      </c>
      <c r="Q141" s="16" t="s">
        <v>1416</v>
      </c>
      <c r="R141" s="60" t="s">
        <v>1418</v>
      </c>
      <c r="S141" s="16" t="s">
        <v>1416</v>
      </c>
      <c r="T141" s="16" t="s">
        <v>945</v>
      </c>
      <c r="U141" s="16">
        <v>10670</v>
      </c>
      <c r="V141" s="16">
        <v>78</v>
      </c>
      <c r="W141" s="16">
        <v>78</v>
      </c>
    </row>
    <row r="142" spans="1:23" x14ac:dyDescent="0.2">
      <c r="O142" s="16" t="s">
        <v>1109</v>
      </c>
      <c r="P142" s="16" t="s">
        <v>927</v>
      </c>
      <c r="Q142" s="16" t="s">
        <v>1416</v>
      </c>
      <c r="R142" s="60" t="s">
        <v>1419</v>
      </c>
      <c r="S142" s="16" t="s">
        <v>1416</v>
      </c>
      <c r="T142" s="16" t="s">
        <v>945</v>
      </c>
      <c r="U142" s="16">
        <v>10670</v>
      </c>
      <c r="V142" s="16">
        <v>48</v>
      </c>
      <c r="W142" s="16">
        <v>48</v>
      </c>
    </row>
    <row r="143" spans="1:23" x14ac:dyDescent="0.2">
      <c r="D143" t="s">
        <v>1507</v>
      </c>
      <c r="G143" t="s">
        <v>1504</v>
      </c>
      <c r="H143">
        <f>SUMIF(G105:G140,"&lt;=9000",H105:H140)</f>
        <v>788</v>
      </c>
      <c r="O143" s="16" t="s">
        <v>1109</v>
      </c>
      <c r="P143" s="16" t="s">
        <v>927</v>
      </c>
      <c r="Q143" s="16" t="s">
        <v>1416</v>
      </c>
      <c r="R143" s="60" t="s">
        <v>1420</v>
      </c>
      <c r="S143" s="16" t="s">
        <v>1416</v>
      </c>
      <c r="T143" s="16" t="s">
        <v>945</v>
      </c>
      <c r="U143" s="16">
        <v>10670</v>
      </c>
      <c r="V143" s="16">
        <v>80</v>
      </c>
      <c r="W143" s="16">
        <v>80</v>
      </c>
    </row>
    <row r="144" spans="1:23" x14ac:dyDescent="0.2">
      <c r="G144" s="24" t="s">
        <v>1505</v>
      </c>
      <c r="H144">
        <f>(SUMIF(G105:G140,"&lt;11000",H105:H140))-H143</f>
        <v>5844</v>
      </c>
      <c r="O144" s="16" t="s">
        <v>982</v>
      </c>
      <c r="P144" s="16" t="s">
        <v>948</v>
      </c>
      <c r="Q144" s="16" t="s">
        <v>1213</v>
      </c>
      <c r="R144" s="60" t="s">
        <v>1518</v>
      </c>
      <c r="S144" s="16" t="s">
        <v>1213</v>
      </c>
      <c r="T144" s="16" t="s">
        <v>945</v>
      </c>
      <c r="U144" s="16">
        <v>10674</v>
      </c>
      <c r="V144" s="16">
        <v>40</v>
      </c>
      <c r="W144" s="16">
        <v>40</v>
      </c>
    </row>
    <row r="145" spans="1:23" x14ac:dyDescent="0.2">
      <c r="G145" t="s">
        <v>1506</v>
      </c>
      <c r="H145">
        <f>SUMIF(G105:G140,"&gt;=11000",H105:H140)</f>
        <v>722</v>
      </c>
      <c r="O145" s="16" t="s">
        <v>976</v>
      </c>
      <c r="P145" s="16" t="s">
        <v>917</v>
      </c>
      <c r="Q145" s="16" t="s">
        <v>1148</v>
      </c>
      <c r="R145" s="60" t="s">
        <v>1154</v>
      </c>
      <c r="S145" s="16" t="s">
        <v>1148</v>
      </c>
      <c r="T145" s="16" t="s">
        <v>945</v>
      </c>
      <c r="U145" s="16">
        <v>10701.91304347826</v>
      </c>
      <c r="V145" s="16">
        <v>110</v>
      </c>
      <c r="W145" s="16">
        <v>110</v>
      </c>
    </row>
    <row r="146" spans="1:23" x14ac:dyDescent="0.2">
      <c r="O146" s="16" t="s">
        <v>976</v>
      </c>
      <c r="P146" s="16" t="s">
        <v>917</v>
      </c>
      <c r="Q146" s="16" t="s">
        <v>1129</v>
      </c>
      <c r="R146" s="60" t="s">
        <v>1155</v>
      </c>
      <c r="S146" s="16" t="s">
        <v>1129</v>
      </c>
      <c r="T146" s="16" t="s">
        <v>945</v>
      </c>
      <c r="U146" s="16">
        <v>10788.611111111111</v>
      </c>
      <c r="V146" s="16">
        <v>72</v>
      </c>
      <c r="W146" s="16">
        <v>72</v>
      </c>
    </row>
    <row r="147" spans="1:23" x14ac:dyDescent="0.2">
      <c r="A147" s="25" t="s">
        <v>886</v>
      </c>
      <c r="B147" s="25" t="s">
        <v>1532</v>
      </c>
      <c r="C147" s="25" t="s">
        <v>1125</v>
      </c>
      <c r="D147" s="25" t="s">
        <v>1126</v>
      </c>
      <c r="E147" s="25" t="s">
        <v>1128</v>
      </c>
      <c r="F147" s="25" t="s">
        <v>887</v>
      </c>
      <c r="G147" s="25" t="s">
        <v>888</v>
      </c>
      <c r="H147" s="25" t="s">
        <v>1502</v>
      </c>
      <c r="I147" s="25" t="s">
        <v>1503</v>
      </c>
      <c r="O147" s="16" t="s">
        <v>1212</v>
      </c>
      <c r="P147" s="16" t="s">
        <v>1075</v>
      </c>
      <c r="Q147" s="16" t="s">
        <v>1213</v>
      </c>
      <c r="R147" s="60" t="s">
        <v>1215</v>
      </c>
      <c r="S147" s="16" t="s">
        <v>1216</v>
      </c>
      <c r="T147" s="16" t="s">
        <v>945</v>
      </c>
      <c r="U147" s="16">
        <v>10798.26</v>
      </c>
      <c r="V147" s="16">
        <v>100</v>
      </c>
      <c r="W147" s="16">
        <v>100</v>
      </c>
    </row>
    <row r="148" spans="1:23" x14ac:dyDescent="0.2">
      <c r="A148" t="s">
        <v>1122</v>
      </c>
      <c r="B148" t="s">
        <v>940</v>
      </c>
      <c r="C148" t="s">
        <v>1508</v>
      </c>
      <c r="D148" t="s">
        <v>1511</v>
      </c>
      <c r="E148" t="s">
        <v>1508</v>
      </c>
      <c r="F148" t="s">
        <v>945</v>
      </c>
      <c r="G148">
        <v>3600</v>
      </c>
      <c r="H148">
        <v>4</v>
      </c>
      <c r="I148">
        <v>4</v>
      </c>
      <c r="K148">
        <f t="shared" ref="K148:K162" si="4">SUMIF(F148, "=ng",H148)</f>
        <v>4</v>
      </c>
      <c r="O148" s="16" t="s">
        <v>1109</v>
      </c>
      <c r="P148" s="16" t="s">
        <v>927</v>
      </c>
      <c r="Q148" s="16" t="s">
        <v>1357</v>
      </c>
      <c r="R148" s="60" t="s">
        <v>1421</v>
      </c>
      <c r="S148" s="16" t="s">
        <v>1410</v>
      </c>
      <c r="T148" s="16" t="s">
        <v>945</v>
      </c>
      <c r="U148" s="16">
        <v>10818</v>
      </c>
      <c r="V148" s="16">
        <v>175</v>
      </c>
      <c r="W148" s="16">
        <v>175</v>
      </c>
    </row>
    <row r="149" spans="1:23" x14ac:dyDescent="0.2">
      <c r="A149" t="s">
        <v>1521</v>
      </c>
      <c r="B149" t="s">
        <v>940</v>
      </c>
      <c r="C149" t="s">
        <v>1508</v>
      </c>
      <c r="D149" t="s">
        <v>1520</v>
      </c>
      <c r="E149" t="s">
        <v>1508</v>
      </c>
      <c r="F149" t="s">
        <v>945</v>
      </c>
      <c r="G149">
        <v>7100</v>
      </c>
      <c r="H149">
        <v>32</v>
      </c>
      <c r="I149">
        <v>32</v>
      </c>
      <c r="K149">
        <f t="shared" si="4"/>
        <v>32</v>
      </c>
      <c r="O149" s="16" t="s">
        <v>1109</v>
      </c>
      <c r="P149" s="16" t="s">
        <v>927</v>
      </c>
      <c r="Q149" s="16" t="s">
        <v>1357</v>
      </c>
      <c r="R149" s="60" t="s">
        <v>1422</v>
      </c>
      <c r="S149" s="16" t="s">
        <v>1410</v>
      </c>
      <c r="T149" s="16" t="s">
        <v>945</v>
      </c>
      <c r="U149" s="16">
        <v>10818</v>
      </c>
      <c r="V149" s="16">
        <v>175</v>
      </c>
      <c r="W149" s="16">
        <v>175</v>
      </c>
    </row>
    <row r="150" spans="1:23" x14ac:dyDescent="0.2">
      <c r="A150" t="s">
        <v>1122</v>
      </c>
      <c r="B150" t="s">
        <v>940</v>
      </c>
      <c r="C150" t="s">
        <v>1508</v>
      </c>
      <c r="D150" t="s">
        <v>1519</v>
      </c>
      <c r="E150" t="s">
        <v>1508</v>
      </c>
      <c r="F150" t="s">
        <v>945</v>
      </c>
      <c r="G150">
        <v>7100</v>
      </c>
      <c r="H150">
        <v>64</v>
      </c>
      <c r="I150">
        <v>64</v>
      </c>
      <c r="K150">
        <f t="shared" si="4"/>
        <v>64</v>
      </c>
      <c r="O150" s="16" t="s">
        <v>1109</v>
      </c>
      <c r="P150" s="16" t="s">
        <v>927</v>
      </c>
      <c r="Q150" s="16" t="s">
        <v>1357</v>
      </c>
      <c r="R150" s="60" t="s">
        <v>1423</v>
      </c>
      <c r="S150" s="16" t="s">
        <v>1410</v>
      </c>
      <c r="T150" s="16" t="s">
        <v>945</v>
      </c>
      <c r="U150" s="16">
        <v>10818</v>
      </c>
      <c r="V150" s="16">
        <v>335</v>
      </c>
      <c r="W150" s="16">
        <v>335</v>
      </c>
    </row>
    <row r="151" spans="1:23" x14ac:dyDescent="0.2">
      <c r="A151" t="s">
        <v>1122</v>
      </c>
      <c r="B151" t="s">
        <v>940</v>
      </c>
      <c r="C151" t="s">
        <v>1508</v>
      </c>
      <c r="D151" t="s">
        <v>1517</v>
      </c>
      <c r="E151" t="s">
        <v>1508</v>
      </c>
      <c r="F151" t="s">
        <v>945</v>
      </c>
      <c r="G151">
        <v>7100</v>
      </c>
      <c r="H151">
        <v>46</v>
      </c>
      <c r="I151">
        <v>46</v>
      </c>
      <c r="K151">
        <f t="shared" si="4"/>
        <v>46</v>
      </c>
      <c r="O151" s="16" t="s">
        <v>1109</v>
      </c>
      <c r="P151" s="16" t="s">
        <v>927</v>
      </c>
      <c r="Q151" s="16" t="s">
        <v>1357</v>
      </c>
      <c r="R151" s="60" t="s">
        <v>1424</v>
      </c>
      <c r="S151" s="16" t="s">
        <v>1410</v>
      </c>
      <c r="T151" s="16" t="s">
        <v>945</v>
      </c>
      <c r="U151" s="16">
        <v>10818</v>
      </c>
      <c r="V151" s="16">
        <v>335</v>
      </c>
      <c r="W151" s="16">
        <v>335</v>
      </c>
    </row>
    <row r="152" spans="1:23" x14ac:dyDescent="0.2">
      <c r="A152" t="s">
        <v>1122</v>
      </c>
      <c r="B152" t="s">
        <v>940</v>
      </c>
      <c r="C152" t="s">
        <v>1508</v>
      </c>
      <c r="D152" t="s">
        <v>1515</v>
      </c>
      <c r="E152" t="s">
        <v>1508</v>
      </c>
      <c r="F152" t="s">
        <v>945</v>
      </c>
      <c r="G152">
        <v>7100</v>
      </c>
      <c r="H152">
        <v>288</v>
      </c>
      <c r="I152">
        <v>288</v>
      </c>
      <c r="K152">
        <f t="shared" si="4"/>
        <v>288</v>
      </c>
      <c r="O152" s="16" t="s">
        <v>976</v>
      </c>
      <c r="P152" s="16" t="s">
        <v>1135</v>
      </c>
      <c r="Q152" s="16" t="s">
        <v>1136</v>
      </c>
      <c r="R152" s="60" t="s">
        <v>1156</v>
      </c>
      <c r="S152" s="16" t="s">
        <v>1136</v>
      </c>
      <c r="T152" s="16" t="s">
        <v>945</v>
      </c>
      <c r="U152" s="16">
        <v>10999.791666666666</v>
      </c>
      <c r="V152" s="16">
        <v>48</v>
      </c>
      <c r="W152" s="16">
        <v>48</v>
      </c>
    </row>
    <row r="153" spans="1:23" x14ac:dyDescent="0.2">
      <c r="A153" t="s">
        <v>1122</v>
      </c>
      <c r="B153" t="s">
        <v>940</v>
      </c>
      <c r="C153" t="s">
        <v>1508</v>
      </c>
      <c r="D153" t="s">
        <v>1509</v>
      </c>
      <c r="E153" t="s">
        <v>1508</v>
      </c>
      <c r="F153" t="s">
        <v>945</v>
      </c>
      <c r="G153">
        <v>7100</v>
      </c>
      <c r="H153">
        <v>32</v>
      </c>
      <c r="I153">
        <v>32</v>
      </c>
      <c r="K153">
        <f t="shared" si="4"/>
        <v>32</v>
      </c>
      <c r="O153" s="16" t="s">
        <v>976</v>
      </c>
      <c r="P153" s="16" t="s">
        <v>1135</v>
      </c>
      <c r="Q153" s="16" t="s">
        <v>1136</v>
      </c>
      <c r="R153" s="60" t="s">
        <v>1157</v>
      </c>
      <c r="S153" s="16" t="s">
        <v>1136</v>
      </c>
      <c r="T153" s="16" t="s">
        <v>945</v>
      </c>
      <c r="U153" s="16">
        <v>11000</v>
      </c>
      <c r="V153" s="16">
        <v>82</v>
      </c>
      <c r="W153" s="16">
        <v>83</v>
      </c>
    </row>
    <row r="154" spans="1:23" x14ac:dyDescent="0.2">
      <c r="A154" t="s">
        <v>1122</v>
      </c>
      <c r="B154" t="s">
        <v>940</v>
      </c>
      <c r="C154" t="s">
        <v>1508</v>
      </c>
      <c r="D154" t="s">
        <v>1513</v>
      </c>
      <c r="E154" t="s">
        <v>1508</v>
      </c>
      <c r="F154" t="s">
        <v>945</v>
      </c>
      <c r="G154">
        <v>9700</v>
      </c>
      <c r="H154">
        <v>6</v>
      </c>
      <c r="I154">
        <v>6</v>
      </c>
      <c r="K154">
        <f t="shared" si="4"/>
        <v>6</v>
      </c>
      <c r="O154" s="16" t="s">
        <v>976</v>
      </c>
      <c r="P154" s="16" t="s">
        <v>1135</v>
      </c>
      <c r="Q154" s="16" t="s">
        <v>1136</v>
      </c>
      <c r="R154" s="60" t="s">
        <v>1158</v>
      </c>
      <c r="S154" s="16" t="s">
        <v>1136</v>
      </c>
      <c r="T154" s="16" t="s">
        <v>945</v>
      </c>
      <c r="U154" s="16">
        <v>11000</v>
      </c>
      <c r="V154" s="16">
        <v>81</v>
      </c>
      <c r="W154" s="16">
        <v>82</v>
      </c>
    </row>
    <row r="155" spans="1:23" x14ac:dyDescent="0.2">
      <c r="A155" t="s">
        <v>1122</v>
      </c>
      <c r="B155" t="s">
        <v>1069</v>
      </c>
      <c r="C155" t="s">
        <v>1298</v>
      </c>
      <c r="D155" t="s">
        <v>1299</v>
      </c>
      <c r="E155" t="s">
        <v>1300</v>
      </c>
      <c r="F155" t="s">
        <v>945</v>
      </c>
      <c r="G155">
        <v>10500</v>
      </c>
      <c r="H155">
        <v>150</v>
      </c>
      <c r="I155">
        <v>150</v>
      </c>
      <c r="K155">
        <f t="shared" si="4"/>
        <v>150</v>
      </c>
      <c r="O155" s="16" t="s">
        <v>976</v>
      </c>
      <c r="P155" s="16" t="s">
        <v>1135</v>
      </c>
      <c r="Q155" s="16" t="s">
        <v>1136</v>
      </c>
      <c r="R155" s="60" t="s">
        <v>1159</v>
      </c>
      <c r="S155" s="16" t="s">
        <v>1136</v>
      </c>
      <c r="T155" s="16" t="s">
        <v>945</v>
      </c>
      <c r="U155" s="16">
        <v>11000</v>
      </c>
      <c r="V155" s="16">
        <v>103</v>
      </c>
      <c r="W155" s="16">
        <v>104</v>
      </c>
    </row>
    <row r="156" spans="1:23" x14ac:dyDescent="0.2">
      <c r="A156" t="s">
        <v>1122</v>
      </c>
      <c r="B156" t="s">
        <v>1069</v>
      </c>
      <c r="C156" t="s">
        <v>1298</v>
      </c>
      <c r="D156" t="s">
        <v>1301</v>
      </c>
      <c r="E156" t="s">
        <v>1300</v>
      </c>
      <c r="F156" t="s">
        <v>945</v>
      </c>
      <c r="G156">
        <v>10500</v>
      </c>
      <c r="H156">
        <v>150</v>
      </c>
      <c r="I156">
        <v>150</v>
      </c>
      <c r="K156">
        <f t="shared" si="4"/>
        <v>150</v>
      </c>
      <c r="O156" s="16" t="s">
        <v>976</v>
      </c>
      <c r="P156" s="16" t="s">
        <v>1135</v>
      </c>
      <c r="Q156" s="16" t="s">
        <v>1136</v>
      </c>
      <c r="R156" s="60" t="s">
        <v>1160</v>
      </c>
      <c r="S156" s="16" t="s">
        <v>1136</v>
      </c>
      <c r="T156" s="16" t="s">
        <v>945</v>
      </c>
      <c r="U156" s="16">
        <v>11000</v>
      </c>
      <c r="V156" s="16">
        <v>150</v>
      </c>
      <c r="W156" s="16">
        <v>151</v>
      </c>
    </row>
    <row r="157" spans="1:23" x14ac:dyDescent="0.2">
      <c r="A157" t="s">
        <v>1122</v>
      </c>
      <c r="B157" t="s">
        <v>1069</v>
      </c>
      <c r="C157" t="s">
        <v>1298</v>
      </c>
      <c r="D157" t="s">
        <v>1302</v>
      </c>
      <c r="E157" t="s">
        <v>1300</v>
      </c>
      <c r="F157" t="s">
        <v>945</v>
      </c>
      <c r="G157">
        <v>10500</v>
      </c>
      <c r="H157">
        <v>150</v>
      </c>
      <c r="I157">
        <v>150</v>
      </c>
      <c r="K157">
        <f t="shared" si="4"/>
        <v>150</v>
      </c>
      <c r="O157" s="16" t="s">
        <v>982</v>
      </c>
      <c r="P157" s="16" t="s">
        <v>935</v>
      </c>
      <c r="Q157" s="16" t="s">
        <v>1324</v>
      </c>
      <c r="R157" s="60" t="s">
        <v>1516</v>
      </c>
      <c r="S157" s="16" t="s">
        <v>1324</v>
      </c>
      <c r="T157" s="16" t="s">
        <v>945</v>
      </c>
      <c r="U157" s="16">
        <v>11000</v>
      </c>
      <c r="V157" s="16">
        <v>240</v>
      </c>
      <c r="W157" s="16">
        <v>240</v>
      </c>
    </row>
    <row r="158" spans="1:23" x14ac:dyDescent="0.2">
      <c r="A158" t="s">
        <v>1122</v>
      </c>
      <c r="B158" t="s">
        <v>1069</v>
      </c>
      <c r="C158" t="s">
        <v>1298</v>
      </c>
      <c r="D158" t="s">
        <v>1303</v>
      </c>
      <c r="E158" t="s">
        <v>1300</v>
      </c>
      <c r="F158" t="s">
        <v>945</v>
      </c>
      <c r="G158">
        <v>10500</v>
      </c>
      <c r="H158">
        <v>157</v>
      </c>
      <c r="I158">
        <v>157</v>
      </c>
      <c r="K158">
        <f t="shared" si="4"/>
        <v>157</v>
      </c>
      <c r="O158" s="16" t="s">
        <v>982</v>
      </c>
      <c r="P158" s="16" t="s">
        <v>935</v>
      </c>
      <c r="Q158" s="16" t="s">
        <v>1329</v>
      </c>
      <c r="R158" s="60" t="s">
        <v>1330</v>
      </c>
      <c r="S158" s="16" t="s">
        <v>1329</v>
      </c>
      <c r="T158" s="16" t="s">
        <v>945</v>
      </c>
      <c r="U158" s="16">
        <v>11172.727272727274</v>
      </c>
      <c r="V158" s="16">
        <v>11</v>
      </c>
      <c r="W158" s="16">
        <v>11</v>
      </c>
    </row>
    <row r="159" spans="1:23" x14ac:dyDescent="0.2">
      <c r="A159" t="s">
        <v>1122</v>
      </c>
      <c r="B159" t="s">
        <v>1069</v>
      </c>
      <c r="C159" t="s">
        <v>1298</v>
      </c>
      <c r="D159" t="s">
        <v>1305</v>
      </c>
      <c r="E159" t="s">
        <v>1300</v>
      </c>
      <c r="F159" t="s">
        <v>945</v>
      </c>
      <c r="G159">
        <v>10500</v>
      </c>
      <c r="H159">
        <v>157</v>
      </c>
      <c r="I159">
        <v>157</v>
      </c>
      <c r="K159">
        <f t="shared" si="4"/>
        <v>157</v>
      </c>
      <c r="O159" s="16" t="s">
        <v>1109</v>
      </c>
      <c r="P159" s="16" t="s">
        <v>927</v>
      </c>
      <c r="Q159" s="16" t="s">
        <v>1357</v>
      </c>
      <c r="R159" s="60" t="s">
        <v>1425</v>
      </c>
      <c r="S159" s="16" t="s">
        <v>1396</v>
      </c>
      <c r="T159" s="16" t="s">
        <v>945</v>
      </c>
      <c r="U159" s="16">
        <v>11189</v>
      </c>
      <c r="V159" s="16">
        <v>132</v>
      </c>
      <c r="W159" s="16">
        <v>132</v>
      </c>
    </row>
    <row r="160" spans="1:23" x14ac:dyDescent="0.2">
      <c r="A160" t="s">
        <v>1122</v>
      </c>
      <c r="B160" t="s">
        <v>1069</v>
      </c>
      <c r="C160" t="s">
        <v>1298</v>
      </c>
      <c r="D160" t="s">
        <v>1306</v>
      </c>
      <c r="E160" t="s">
        <v>1300</v>
      </c>
      <c r="F160" t="s">
        <v>945</v>
      </c>
      <c r="G160">
        <v>10500</v>
      </c>
      <c r="H160">
        <v>163</v>
      </c>
      <c r="I160">
        <v>163</v>
      </c>
      <c r="K160">
        <f t="shared" si="4"/>
        <v>163</v>
      </c>
      <c r="O160" s="16" t="s">
        <v>1109</v>
      </c>
      <c r="P160" s="16" t="s">
        <v>927</v>
      </c>
      <c r="Q160" s="16" t="s">
        <v>1357</v>
      </c>
      <c r="R160" s="60" t="s">
        <v>1426</v>
      </c>
      <c r="S160" s="16" t="s">
        <v>1396</v>
      </c>
      <c r="T160" s="16" t="s">
        <v>945</v>
      </c>
      <c r="U160" s="16">
        <v>11189</v>
      </c>
      <c r="V160" s="16">
        <v>132</v>
      </c>
      <c r="W160" s="16">
        <v>132</v>
      </c>
    </row>
    <row r="161" spans="1:23" x14ac:dyDescent="0.2">
      <c r="A161" t="s">
        <v>1122</v>
      </c>
      <c r="B161" t="s">
        <v>1069</v>
      </c>
      <c r="C161" t="s">
        <v>1298</v>
      </c>
      <c r="D161" t="s">
        <v>1307</v>
      </c>
      <c r="E161" t="s">
        <v>1300</v>
      </c>
      <c r="F161" t="s">
        <v>945</v>
      </c>
      <c r="G161">
        <v>10500</v>
      </c>
      <c r="H161">
        <v>105</v>
      </c>
      <c r="I161">
        <v>105</v>
      </c>
      <c r="K161">
        <f t="shared" si="4"/>
        <v>105</v>
      </c>
      <c r="O161" s="16" t="s">
        <v>1109</v>
      </c>
      <c r="P161" s="16" t="s">
        <v>927</v>
      </c>
      <c r="Q161" s="16" t="s">
        <v>1357</v>
      </c>
      <c r="R161" s="60" t="s">
        <v>1427</v>
      </c>
      <c r="S161" s="16" t="s">
        <v>1396</v>
      </c>
      <c r="T161" s="16" t="s">
        <v>945</v>
      </c>
      <c r="U161" s="16">
        <v>11189</v>
      </c>
      <c r="V161" s="16">
        <v>320</v>
      </c>
      <c r="W161" s="16">
        <v>320</v>
      </c>
    </row>
    <row r="162" spans="1:23" x14ac:dyDescent="0.2">
      <c r="A162" t="s">
        <v>1122</v>
      </c>
      <c r="B162" t="s">
        <v>1069</v>
      </c>
      <c r="C162" t="s">
        <v>1298</v>
      </c>
      <c r="D162" t="s">
        <v>1319</v>
      </c>
      <c r="E162" t="s">
        <v>1300</v>
      </c>
      <c r="F162" t="s">
        <v>945</v>
      </c>
      <c r="G162">
        <v>12700</v>
      </c>
      <c r="H162">
        <v>46</v>
      </c>
      <c r="I162">
        <v>46</v>
      </c>
      <c r="K162" s="35">
        <f t="shared" si="4"/>
        <v>46</v>
      </c>
      <c r="O162" s="16" t="s">
        <v>1109</v>
      </c>
      <c r="P162" s="16" t="s">
        <v>927</v>
      </c>
      <c r="Q162" s="16" t="s">
        <v>1357</v>
      </c>
      <c r="R162" s="60" t="s">
        <v>1428</v>
      </c>
      <c r="S162" s="16" t="s">
        <v>1396</v>
      </c>
      <c r="T162" s="16" t="s">
        <v>945</v>
      </c>
      <c r="U162" s="16">
        <v>11189</v>
      </c>
      <c r="V162" s="16">
        <v>320</v>
      </c>
      <c r="W162" s="16">
        <v>320</v>
      </c>
    </row>
    <row r="163" spans="1:23" x14ac:dyDescent="0.2">
      <c r="H163">
        <f>SUM(H148:H162)</f>
        <v>1550</v>
      </c>
      <c r="I163">
        <f>SUM(I148:I162)</f>
        <v>1550</v>
      </c>
      <c r="K163" s="38">
        <f>SUM(K148:K162)</f>
        <v>1550</v>
      </c>
      <c r="O163" s="16" t="s">
        <v>976</v>
      </c>
      <c r="P163" s="16" t="s">
        <v>969</v>
      </c>
      <c r="Q163" s="16" t="s">
        <v>1139</v>
      </c>
      <c r="R163" s="60" t="s">
        <v>1161</v>
      </c>
      <c r="S163" s="16" t="s">
        <v>1294</v>
      </c>
      <c r="T163" s="16" t="s">
        <v>945</v>
      </c>
      <c r="U163" s="16">
        <v>11193.976190476191</v>
      </c>
      <c r="V163" s="16">
        <v>42</v>
      </c>
      <c r="W163" s="16">
        <v>42</v>
      </c>
    </row>
    <row r="164" spans="1:23" x14ac:dyDescent="0.2">
      <c r="O164" s="16" t="s">
        <v>976</v>
      </c>
      <c r="P164" s="16" t="s">
        <v>977</v>
      </c>
      <c r="Q164" s="16" t="s">
        <v>1162</v>
      </c>
      <c r="R164" s="60" t="s">
        <v>1163</v>
      </c>
      <c r="S164" s="16" t="s">
        <v>1162</v>
      </c>
      <c r="T164" s="16" t="s">
        <v>945</v>
      </c>
      <c r="U164" s="16">
        <v>11195.454545454546</v>
      </c>
      <c r="V164" s="16">
        <v>44</v>
      </c>
      <c r="W164" s="16">
        <v>44</v>
      </c>
    </row>
    <row r="165" spans="1:23" x14ac:dyDescent="0.2">
      <c r="D165" t="s">
        <v>1507</v>
      </c>
      <c r="G165" t="s">
        <v>1504</v>
      </c>
      <c r="H165">
        <f>SUMIF(G148:G162,"&lt;=9000",H148:H162)</f>
        <v>466</v>
      </c>
      <c r="O165" s="16" t="s">
        <v>976</v>
      </c>
      <c r="P165" s="16" t="s">
        <v>977</v>
      </c>
      <c r="Q165" s="16" t="s">
        <v>1162</v>
      </c>
      <c r="R165" s="60" t="s">
        <v>1164</v>
      </c>
      <c r="S165" s="16" t="s">
        <v>1162</v>
      </c>
      <c r="T165" s="16" t="s">
        <v>945</v>
      </c>
      <c r="U165" s="16">
        <v>11195.454545454546</v>
      </c>
      <c r="V165" s="16">
        <v>44</v>
      </c>
      <c r="W165" s="16">
        <v>44</v>
      </c>
    </row>
    <row r="166" spans="1:23" x14ac:dyDescent="0.2">
      <c r="G166" s="24" t="s">
        <v>1505</v>
      </c>
      <c r="H166">
        <f>(SUMIF(G148:G162,"&lt;11000",H148:H162))-H165</f>
        <v>1038</v>
      </c>
      <c r="O166" s="16" t="s">
        <v>1109</v>
      </c>
      <c r="P166" s="16" t="s">
        <v>927</v>
      </c>
      <c r="Q166" s="16" t="s">
        <v>1429</v>
      </c>
      <c r="R166" s="60" t="s">
        <v>1430</v>
      </c>
      <c r="S166" s="16" t="s">
        <v>1429</v>
      </c>
      <c r="T166" s="16" t="s">
        <v>945</v>
      </c>
      <c r="U166" s="16">
        <v>11195.774647887325</v>
      </c>
      <c r="V166" s="16">
        <v>66</v>
      </c>
      <c r="W166" s="16">
        <v>66</v>
      </c>
    </row>
    <row r="167" spans="1:23" x14ac:dyDescent="0.2">
      <c r="G167" t="s">
        <v>1506</v>
      </c>
      <c r="H167">
        <f>SUMIF(G148:G162,"&gt;=11000",H148:H162)</f>
        <v>46</v>
      </c>
      <c r="O167" s="16" t="s">
        <v>1109</v>
      </c>
      <c r="P167" s="16" t="s">
        <v>927</v>
      </c>
      <c r="Q167" s="16" t="s">
        <v>1365</v>
      </c>
      <c r="R167" s="60" t="s">
        <v>1431</v>
      </c>
      <c r="S167" s="16" t="s">
        <v>1365</v>
      </c>
      <c r="T167" s="16" t="s">
        <v>945</v>
      </c>
      <c r="U167" s="16">
        <v>11200</v>
      </c>
      <c r="V167" s="16">
        <v>60</v>
      </c>
      <c r="W167" s="16">
        <v>60</v>
      </c>
    </row>
    <row r="168" spans="1:23" x14ac:dyDescent="0.2">
      <c r="O168" s="16" t="s">
        <v>976</v>
      </c>
      <c r="P168" s="16" t="s">
        <v>977</v>
      </c>
      <c r="Q168" s="16" t="s">
        <v>1162</v>
      </c>
      <c r="R168" s="60" t="s">
        <v>1165</v>
      </c>
      <c r="S168" s="16" t="s">
        <v>1162</v>
      </c>
      <c r="T168" s="16" t="s">
        <v>945</v>
      </c>
      <c r="U168" s="16">
        <v>11203.030303030304</v>
      </c>
      <c r="V168" s="16">
        <v>66</v>
      </c>
      <c r="W168" s="16">
        <v>66</v>
      </c>
    </row>
    <row r="169" spans="1:23" x14ac:dyDescent="0.2">
      <c r="A169" s="25" t="s">
        <v>886</v>
      </c>
      <c r="B169" s="25" t="s">
        <v>1532</v>
      </c>
      <c r="C169" s="25" t="s">
        <v>1125</v>
      </c>
      <c r="D169" s="25" t="s">
        <v>1126</v>
      </c>
      <c r="E169" s="25" t="s">
        <v>1128</v>
      </c>
      <c r="F169" s="25" t="s">
        <v>887</v>
      </c>
      <c r="G169" s="25" t="s">
        <v>888</v>
      </c>
      <c r="H169" s="25" t="s">
        <v>1502</v>
      </c>
      <c r="I169" s="25" t="s">
        <v>1503</v>
      </c>
      <c r="O169" s="16" t="s">
        <v>1109</v>
      </c>
      <c r="P169" s="16" t="s">
        <v>927</v>
      </c>
      <c r="Q169" s="16" t="s">
        <v>1365</v>
      </c>
      <c r="R169" s="60" t="s">
        <v>1432</v>
      </c>
      <c r="S169" s="16" t="s">
        <v>1365</v>
      </c>
      <c r="T169" s="16" t="s">
        <v>945</v>
      </c>
      <c r="U169" s="16">
        <v>11209.523809523811</v>
      </c>
      <c r="V169" s="16">
        <v>46</v>
      </c>
      <c r="W169" s="16">
        <v>46.2</v>
      </c>
    </row>
    <row r="170" spans="1:23" x14ac:dyDescent="0.2">
      <c r="A170" t="s">
        <v>979</v>
      </c>
      <c r="B170" t="s">
        <v>1010</v>
      </c>
      <c r="C170" t="s">
        <v>1213</v>
      </c>
      <c r="D170" t="s">
        <v>1275</v>
      </c>
      <c r="E170" t="s">
        <v>1173</v>
      </c>
      <c r="F170" t="s">
        <v>1582</v>
      </c>
      <c r="G170">
        <v>7078</v>
      </c>
      <c r="H170">
        <v>469</v>
      </c>
      <c r="I170">
        <v>469</v>
      </c>
      <c r="K170">
        <f t="shared" ref="K170:K197" si="5">SUMIF(F170, "=ng",H170)</f>
        <v>469</v>
      </c>
      <c r="O170" s="16" t="s">
        <v>1109</v>
      </c>
      <c r="P170" s="16" t="s">
        <v>927</v>
      </c>
      <c r="Q170" s="16" t="s">
        <v>1429</v>
      </c>
      <c r="R170" s="60" t="s">
        <v>1433</v>
      </c>
      <c r="S170" s="16" t="s">
        <v>1429</v>
      </c>
      <c r="T170" s="16" t="s">
        <v>945</v>
      </c>
      <c r="U170" s="16">
        <v>11211.111111111109</v>
      </c>
      <c r="V170" s="16">
        <v>42</v>
      </c>
      <c r="W170" s="16">
        <v>42</v>
      </c>
    </row>
    <row r="171" spans="1:23" x14ac:dyDescent="0.2">
      <c r="A171" t="s">
        <v>979</v>
      </c>
      <c r="B171" t="s">
        <v>1010</v>
      </c>
      <c r="C171" t="s">
        <v>1286</v>
      </c>
      <c r="D171" t="s">
        <v>1601</v>
      </c>
      <c r="E171" t="s">
        <v>1510</v>
      </c>
      <c r="F171" t="s">
        <v>945</v>
      </c>
      <c r="G171">
        <v>7100</v>
      </c>
      <c r="H171">
        <v>20</v>
      </c>
      <c r="I171">
        <v>20</v>
      </c>
      <c r="K171">
        <f t="shared" si="5"/>
        <v>20</v>
      </c>
      <c r="O171" s="16" t="s">
        <v>1109</v>
      </c>
      <c r="P171" s="16" t="s">
        <v>927</v>
      </c>
      <c r="Q171" s="16" t="s">
        <v>1429</v>
      </c>
      <c r="R171" s="60" t="s">
        <v>1434</v>
      </c>
      <c r="S171" s="16" t="s">
        <v>1429</v>
      </c>
      <c r="T171" s="16" t="s">
        <v>945</v>
      </c>
      <c r="U171" s="16">
        <v>11211.111111111109</v>
      </c>
      <c r="V171" s="16">
        <v>42</v>
      </c>
      <c r="W171" s="16">
        <v>42</v>
      </c>
    </row>
    <row r="172" spans="1:23" x14ac:dyDescent="0.2">
      <c r="A172" t="s">
        <v>979</v>
      </c>
      <c r="B172" t="s">
        <v>1010</v>
      </c>
      <c r="C172" t="s">
        <v>1276</v>
      </c>
      <c r="D172" t="s">
        <v>1277</v>
      </c>
      <c r="E172" t="s">
        <v>1278</v>
      </c>
      <c r="F172" t="s">
        <v>1582</v>
      </c>
      <c r="G172">
        <v>7290</v>
      </c>
      <c r="H172">
        <v>218</v>
      </c>
      <c r="I172">
        <v>237</v>
      </c>
      <c r="K172">
        <f t="shared" si="5"/>
        <v>218</v>
      </c>
      <c r="O172" s="16" t="s">
        <v>1212</v>
      </c>
      <c r="P172" s="16" t="s">
        <v>1075</v>
      </c>
      <c r="Q172" s="16" t="s">
        <v>1213</v>
      </c>
      <c r="R172" s="60" t="s">
        <v>1217</v>
      </c>
      <c r="S172" s="16" t="s">
        <v>1216</v>
      </c>
      <c r="T172" s="16" t="s">
        <v>945</v>
      </c>
      <c r="U172" s="16">
        <v>11314.533333333333</v>
      </c>
      <c r="V172" s="16">
        <v>75</v>
      </c>
      <c r="W172" s="16">
        <v>75</v>
      </c>
    </row>
    <row r="173" spans="1:23" x14ac:dyDescent="0.2">
      <c r="A173" t="s">
        <v>979</v>
      </c>
      <c r="B173" t="s">
        <v>1010</v>
      </c>
      <c r="C173" t="s">
        <v>1213</v>
      </c>
      <c r="D173" t="s">
        <v>1279</v>
      </c>
      <c r="E173" t="s">
        <v>1280</v>
      </c>
      <c r="F173" t="s">
        <v>1582</v>
      </c>
      <c r="G173">
        <v>8000</v>
      </c>
      <c r="H173">
        <v>52</v>
      </c>
      <c r="I173">
        <v>52</v>
      </c>
      <c r="K173">
        <f t="shared" si="5"/>
        <v>52</v>
      </c>
      <c r="O173" s="16" t="s">
        <v>976</v>
      </c>
      <c r="P173" s="16" t="s">
        <v>1135</v>
      </c>
      <c r="Q173" s="16" t="s">
        <v>1136</v>
      </c>
      <c r="R173" s="60" t="s">
        <v>1166</v>
      </c>
      <c r="S173" s="16" t="s">
        <v>1136</v>
      </c>
      <c r="T173" s="16" t="s">
        <v>945</v>
      </c>
      <c r="U173" s="16">
        <v>11428.927536231884</v>
      </c>
      <c r="V173" s="16">
        <v>69</v>
      </c>
      <c r="W173" s="16">
        <v>71</v>
      </c>
    </row>
    <row r="174" spans="1:23" x14ac:dyDescent="0.2">
      <c r="A174" t="s">
        <v>979</v>
      </c>
      <c r="B174" t="s">
        <v>953</v>
      </c>
      <c r="C174" t="s">
        <v>1281</v>
      </c>
      <c r="D174" t="s">
        <v>1282</v>
      </c>
      <c r="E174" t="s">
        <v>1173</v>
      </c>
      <c r="F174" t="s">
        <v>1582</v>
      </c>
      <c r="G174">
        <v>8200</v>
      </c>
      <c r="H174">
        <v>110</v>
      </c>
      <c r="I174">
        <v>110</v>
      </c>
      <c r="K174">
        <f t="shared" si="5"/>
        <v>110</v>
      </c>
      <c r="O174" s="16" t="s">
        <v>1109</v>
      </c>
      <c r="P174" s="16" t="s">
        <v>927</v>
      </c>
      <c r="Q174" s="16" t="s">
        <v>1353</v>
      </c>
      <c r="R174" s="60" t="s">
        <v>1435</v>
      </c>
      <c r="S174" s="16" t="s">
        <v>1353</v>
      </c>
      <c r="T174" s="16" t="s">
        <v>945</v>
      </c>
      <c r="U174" s="16">
        <v>11466</v>
      </c>
      <c r="V174" s="16">
        <v>222</v>
      </c>
      <c r="W174" s="16">
        <v>222</v>
      </c>
    </row>
    <row r="175" spans="1:23" x14ac:dyDescent="0.2">
      <c r="A175" t="s">
        <v>979</v>
      </c>
      <c r="B175" t="s">
        <v>953</v>
      </c>
      <c r="C175" t="s">
        <v>1281</v>
      </c>
      <c r="D175" t="s">
        <v>1283</v>
      </c>
      <c r="E175" t="s">
        <v>1173</v>
      </c>
      <c r="F175" t="s">
        <v>1582</v>
      </c>
      <c r="G175">
        <v>8200</v>
      </c>
      <c r="H175">
        <v>245</v>
      </c>
      <c r="I175">
        <v>245</v>
      </c>
      <c r="K175">
        <f t="shared" si="5"/>
        <v>245</v>
      </c>
      <c r="O175" s="16" t="s">
        <v>976</v>
      </c>
      <c r="P175" s="16" t="s">
        <v>1135</v>
      </c>
      <c r="Q175" s="16" t="s">
        <v>1136</v>
      </c>
      <c r="R175" s="60" t="s">
        <v>1167</v>
      </c>
      <c r="S175" s="16" t="s">
        <v>1136</v>
      </c>
      <c r="T175" s="16" t="s">
        <v>945</v>
      </c>
      <c r="U175" s="16">
        <v>11471.166666666666</v>
      </c>
      <c r="V175" s="16">
        <v>48</v>
      </c>
      <c r="W175" s="16">
        <v>48</v>
      </c>
    </row>
    <row r="176" spans="1:23" x14ac:dyDescent="0.2">
      <c r="A176" t="s">
        <v>979</v>
      </c>
      <c r="B176" t="s">
        <v>953</v>
      </c>
      <c r="C176" t="s">
        <v>1281</v>
      </c>
      <c r="D176" t="s">
        <v>1284</v>
      </c>
      <c r="E176" t="s">
        <v>1173</v>
      </c>
      <c r="F176" t="s">
        <v>1582</v>
      </c>
      <c r="G176">
        <v>8500</v>
      </c>
      <c r="H176">
        <v>160</v>
      </c>
      <c r="I176">
        <v>160</v>
      </c>
      <c r="K176">
        <f t="shared" si="5"/>
        <v>160</v>
      </c>
      <c r="O176" s="16" t="s">
        <v>982</v>
      </c>
      <c r="P176" s="16" t="s">
        <v>935</v>
      </c>
      <c r="Q176" s="16" t="s">
        <v>1324</v>
      </c>
      <c r="R176" s="60" t="s">
        <v>1331</v>
      </c>
      <c r="S176" s="16" t="s">
        <v>1324</v>
      </c>
      <c r="T176" s="16" t="s">
        <v>945</v>
      </c>
      <c r="U176" s="16">
        <v>11500</v>
      </c>
      <c r="V176" s="16">
        <v>127</v>
      </c>
      <c r="W176" s="16">
        <v>141</v>
      </c>
    </row>
    <row r="177" spans="1:23" x14ac:dyDescent="0.2">
      <c r="A177" t="s">
        <v>979</v>
      </c>
      <c r="B177" t="s">
        <v>1010</v>
      </c>
      <c r="C177" t="s">
        <v>1276</v>
      </c>
      <c r="D177" t="s">
        <v>1285</v>
      </c>
      <c r="E177" t="s">
        <v>1278</v>
      </c>
      <c r="F177" t="s">
        <v>1582</v>
      </c>
      <c r="G177">
        <v>9225</v>
      </c>
      <c r="H177">
        <v>495</v>
      </c>
      <c r="I177">
        <v>536</v>
      </c>
      <c r="K177">
        <f t="shared" si="5"/>
        <v>495</v>
      </c>
      <c r="O177" s="16" t="s">
        <v>1109</v>
      </c>
      <c r="P177" s="16" t="s">
        <v>927</v>
      </c>
      <c r="Q177" s="16" t="s">
        <v>1365</v>
      </c>
      <c r="R177" s="60" t="s">
        <v>1436</v>
      </c>
      <c r="S177" s="16" t="s">
        <v>1365</v>
      </c>
      <c r="T177" s="16" t="s">
        <v>945</v>
      </c>
      <c r="U177" s="16">
        <v>11560.714285714286</v>
      </c>
      <c r="V177" s="16">
        <v>24</v>
      </c>
      <c r="W177" s="16">
        <v>23.5</v>
      </c>
    </row>
    <row r="178" spans="1:23" x14ac:dyDescent="0.2">
      <c r="A178" t="s">
        <v>979</v>
      </c>
      <c r="B178" t="s">
        <v>1010</v>
      </c>
      <c r="C178" t="s">
        <v>1286</v>
      </c>
      <c r="D178" t="s">
        <v>1287</v>
      </c>
      <c r="E178" t="s">
        <v>1173</v>
      </c>
      <c r="F178" t="s">
        <v>1582</v>
      </c>
      <c r="G178">
        <v>10000</v>
      </c>
      <c r="H178">
        <v>27</v>
      </c>
      <c r="I178">
        <v>27</v>
      </c>
      <c r="K178">
        <f t="shared" si="5"/>
        <v>27</v>
      </c>
      <c r="O178" s="16" t="s">
        <v>976</v>
      </c>
      <c r="P178" s="16" t="s">
        <v>969</v>
      </c>
      <c r="Q178" s="16" t="s">
        <v>1139</v>
      </c>
      <c r="R178" s="60" t="s">
        <v>1168</v>
      </c>
      <c r="S178" s="16" t="s">
        <v>1294</v>
      </c>
      <c r="T178" s="16" t="s">
        <v>945</v>
      </c>
      <c r="U178" s="16">
        <v>11576.321428571428</v>
      </c>
      <c r="V178" s="16">
        <v>67</v>
      </c>
      <c r="W178" s="16">
        <v>70</v>
      </c>
    </row>
    <row r="179" spans="1:23" x14ac:dyDescent="0.2">
      <c r="A179" t="s">
        <v>979</v>
      </c>
      <c r="B179" t="s">
        <v>953</v>
      </c>
      <c r="C179" t="s">
        <v>1288</v>
      </c>
      <c r="D179" t="s">
        <v>1289</v>
      </c>
      <c r="E179" t="s">
        <v>1290</v>
      </c>
      <c r="F179" t="s">
        <v>1582</v>
      </c>
      <c r="G179">
        <v>10000</v>
      </c>
      <c r="H179">
        <v>58</v>
      </c>
      <c r="I179">
        <v>69</v>
      </c>
      <c r="K179">
        <f t="shared" si="5"/>
        <v>58</v>
      </c>
      <c r="O179" s="16" t="s">
        <v>1109</v>
      </c>
      <c r="P179" s="16" t="s">
        <v>927</v>
      </c>
      <c r="Q179" s="16" t="s">
        <v>1353</v>
      </c>
      <c r="R179" s="60" t="s">
        <v>1437</v>
      </c>
      <c r="S179" s="16" t="s">
        <v>1127</v>
      </c>
      <c r="T179" s="16" t="s">
        <v>945</v>
      </c>
      <c r="U179" s="16">
        <v>11822.89156626506</v>
      </c>
      <c r="V179" s="16">
        <v>60</v>
      </c>
      <c r="W179" s="16">
        <v>60</v>
      </c>
    </row>
    <row r="180" spans="1:23" x14ac:dyDescent="0.2">
      <c r="A180" t="s">
        <v>979</v>
      </c>
      <c r="B180" t="s">
        <v>953</v>
      </c>
      <c r="C180" t="s">
        <v>1281</v>
      </c>
      <c r="D180" t="s">
        <v>1291</v>
      </c>
      <c r="E180" t="s">
        <v>1292</v>
      </c>
      <c r="F180" t="s">
        <v>1582</v>
      </c>
      <c r="G180">
        <v>10100.032258064515</v>
      </c>
      <c r="H180">
        <v>108</v>
      </c>
      <c r="I180">
        <v>124</v>
      </c>
      <c r="K180">
        <f t="shared" si="5"/>
        <v>108</v>
      </c>
      <c r="O180" s="16" t="s">
        <v>1109</v>
      </c>
      <c r="P180" s="16" t="s">
        <v>927</v>
      </c>
      <c r="Q180" s="16" t="s">
        <v>1353</v>
      </c>
      <c r="R180" s="60" t="s">
        <v>1438</v>
      </c>
      <c r="S180" s="16" t="s">
        <v>1127</v>
      </c>
      <c r="T180" s="16" t="s">
        <v>945</v>
      </c>
      <c r="U180" s="16">
        <v>11822.89156626506</v>
      </c>
      <c r="V180" s="16">
        <v>23</v>
      </c>
      <c r="W180" s="16">
        <v>23</v>
      </c>
    </row>
    <row r="181" spans="1:23" x14ac:dyDescent="0.2">
      <c r="A181" t="s">
        <v>979</v>
      </c>
      <c r="B181" t="s">
        <v>953</v>
      </c>
      <c r="C181" t="s">
        <v>1281</v>
      </c>
      <c r="D181" t="s">
        <v>1293</v>
      </c>
      <c r="E181" t="s">
        <v>1292</v>
      </c>
      <c r="F181" t="s">
        <v>1582</v>
      </c>
      <c r="G181">
        <v>10100.032258064515</v>
      </c>
      <c r="H181">
        <v>108</v>
      </c>
      <c r="I181">
        <v>124</v>
      </c>
      <c r="K181">
        <f t="shared" si="5"/>
        <v>108</v>
      </c>
      <c r="O181" s="16" t="s">
        <v>976</v>
      </c>
      <c r="P181" s="16" t="s">
        <v>917</v>
      </c>
      <c r="Q181" s="16" t="s">
        <v>1129</v>
      </c>
      <c r="R181" s="60" t="s">
        <v>1169</v>
      </c>
      <c r="S181" s="16" t="s">
        <v>1129</v>
      </c>
      <c r="T181" s="16" t="s">
        <v>945</v>
      </c>
      <c r="U181" s="16">
        <v>11944.1</v>
      </c>
      <c r="V181" s="16">
        <v>72</v>
      </c>
      <c r="W181" s="16">
        <v>87</v>
      </c>
    </row>
    <row r="182" spans="1:23" x14ac:dyDescent="0.2">
      <c r="A182" t="s">
        <v>979</v>
      </c>
      <c r="B182" t="s">
        <v>969</v>
      </c>
      <c r="C182" t="s">
        <v>1294</v>
      </c>
      <c r="D182" t="s">
        <v>1295</v>
      </c>
      <c r="E182" t="s">
        <v>1296</v>
      </c>
      <c r="F182" t="s">
        <v>1582</v>
      </c>
      <c r="G182">
        <v>10293.053097345133</v>
      </c>
      <c r="H182">
        <v>113</v>
      </c>
      <c r="I182">
        <v>113</v>
      </c>
      <c r="K182">
        <f t="shared" si="5"/>
        <v>113</v>
      </c>
      <c r="O182" s="16" t="s">
        <v>976</v>
      </c>
      <c r="P182" s="16" t="s">
        <v>977</v>
      </c>
      <c r="Q182" s="16" t="s">
        <v>1146</v>
      </c>
      <c r="R182" s="60" t="s">
        <v>1170</v>
      </c>
      <c r="S182" s="16" t="s">
        <v>1146</v>
      </c>
      <c r="T182" s="16" t="s">
        <v>945</v>
      </c>
      <c r="U182" s="16">
        <v>12000</v>
      </c>
      <c r="V182" s="16">
        <v>6</v>
      </c>
      <c r="W182" s="16">
        <v>6</v>
      </c>
    </row>
    <row r="183" spans="1:23" x14ac:dyDescent="0.2">
      <c r="A183" t="s">
        <v>979</v>
      </c>
      <c r="B183" t="s">
        <v>953</v>
      </c>
      <c r="C183" t="s">
        <v>1281</v>
      </c>
      <c r="D183" t="s">
        <v>1308</v>
      </c>
      <c r="E183" t="s">
        <v>1292</v>
      </c>
      <c r="F183" t="s">
        <v>1582</v>
      </c>
      <c r="G183">
        <v>10574.022471910112</v>
      </c>
      <c r="H183">
        <v>79</v>
      </c>
      <c r="I183">
        <v>89</v>
      </c>
      <c r="K183">
        <f t="shared" si="5"/>
        <v>79</v>
      </c>
      <c r="O183" s="16" t="s">
        <v>976</v>
      </c>
      <c r="P183" s="16" t="s">
        <v>977</v>
      </c>
      <c r="Q183" s="16" t="s">
        <v>1146</v>
      </c>
      <c r="R183" s="60" t="s">
        <v>1171</v>
      </c>
      <c r="S183" s="16" t="s">
        <v>1146</v>
      </c>
      <c r="T183" s="16" t="s">
        <v>945</v>
      </c>
      <c r="U183" s="16">
        <v>12000</v>
      </c>
      <c r="V183" s="16">
        <v>19</v>
      </c>
      <c r="W183" s="16">
        <v>19</v>
      </c>
    </row>
    <row r="184" spans="1:23" x14ac:dyDescent="0.2">
      <c r="A184" t="s">
        <v>979</v>
      </c>
      <c r="B184" t="s">
        <v>953</v>
      </c>
      <c r="C184" t="s">
        <v>1281</v>
      </c>
      <c r="D184" t="s">
        <v>1309</v>
      </c>
      <c r="E184" t="s">
        <v>1292</v>
      </c>
      <c r="F184" t="s">
        <v>1582</v>
      </c>
      <c r="G184">
        <v>10575.14606741573</v>
      </c>
      <c r="H184">
        <v>79</v>
      </c>
      <c r="I184">
        <v>89</v>
      </c>
      <c r="K184">
        <f t="shared" si="5"/>
        <v>79</v>
      </c>
      <c r="O184" s="16" t="s">
        <v>976</v>
      </c>
      <c r="P184" s="16" t="s">
        <v>969</v>
      </c>
      <c r="Q184" s="16" t="s">
        <v>1139</v>
      </c>
      <c r="R184" s="60" t="s">
        <v>1172</v>
      </c>
      <c r="S184" s="16" t="s">
        <v>1127</v>
      </c>
      <c r="T184" s="16" t="s">
        <v>945</v>
      </c>
      <c r="U184" s="16">
        <v>12000</v>
      </c>
      <c r="V184" s="16">
        <v>85</v>
      </c>
      <c r="W184" s="16">
        <v>85</v>
      </c>
    </row>
    <row r="185" spans="1:23" x14ac:dyDescent="0.2">
      <c r="A185" t="s">
        <v>979</v>
      </c>
      <c r="B185" t="s">
        <v>953</v>
      </c>
      <c r="C185" t="s">
        <v>1281</v>
      </c>
      <c r="D185" t="s">
        <v>1310</v>
      </c>
      <c r="E185" t="s">
        <v>1292</v>
      </c>
      <c r="F185" t="s">
        <v>1582</v>
      </c>
      <c r="G185">
        <v>10575.14606741573</v>
      </c>
      <c r="H185">
        <v>79</v>
      </c>
      <c r="I185">
        <v>89</v>
      </c>
      <c r="K185">
        <f t="shared" si="5"/>
        <v>79</v>
      </c>
      <c r="O185" s="16" t="s">
        <v>976</v>
      </c>
      <c r="P185" s="16" t="s">
        <v>969</v>
      </c>
      <c r="Q185" s="16" t="s">
        <v>1139</v>
      </c>
      <c r="R185" s="60" t="s">
        <v>1174</v>
      </c>
      <c r="S185" s="16" t="s">
        <v>1127</v>
      </c>
      <c r="T185" s="16" t="s">
        <v>945</v>
      </c>
      <c r="U185" s="16">
        <v>12000</v>
      </c>
      <c r="V185" s="16">
        <v>85</v>
      </c>
      <c r="W185" s="16">
        <v>85</v>
      </c>
    </row>
    <row r="186" spans="1:23" x14ac:dyDescent="0.2">
      <c r="A186" t="s">
        <v>979</v>
      </c>
      <c r="B186" t="s">
        <v>953</v>
      </c>
      <c r="C186" t="s">
        <v>1281</v>
      </c>
      <c r="D186" t="s">
        <v>1311</v>
      </c>
      <c r="E186" t="s">
        <v>1292</v>
      </c>
      <c r="F186" t="s">
        <v>1582</v>
      </c>
      <c r="G186">
        <v>10575.14606741573</v>
      </c>
      <c r="H186">
        <v>79</v>
      </c>
      <c r="I186">
        <v>89</v>
      </c>
      <c r="K186">
        <f t="shared" si="5"/>
        <v>79</v>
      </c>
      <c r="O186" s="16" t="s">
        <v>976</v>
      </c>
      <c r="P186" s="16" t="s">
        <v>977</v>
      </c>
      <c r="Q186" s="16" t="s">
        <v>1162</v>
      </c>
      <c r="R186" s="60" t="s">
        <v>1175</v>
      </c>
      <c r="S186" s="16" t="s">
        <v>1162</v>
      </c>
      <c r="T186" s="16" t="s">
        <v>945</v>
      </c>
      <c r="U186" s="16">
        <v>12000</v>
      </c>
      <c r="V186" s="16">
        <v>20</v>
      </c>
      <c r="W186" s="16">
        <v>20</v>
      </c>
    </row>
    <row r="187" spans="1:23" x14ac:dyDescent="0.2">
      <c r="A187" t="s">
        <v>979</v>
      </c>
      <c r="B187" t="s">
        <v>969</v>
      </c>
      <c r="C187" t="s">
        <v>1294</v>
      </c>
      <c r="D187" t="s">
        <v>1312</v>
      </c>
      <c r="E187" t="s">
        <v>1296</v>
      </c>
      <c r="F187" t="s">
        <v>1582</v>
      </c>
      <c r="G187">
        <v>12000</v>
      </c>
      <c r="H187">
        <v>2</v>
      </c>
      <c r="I187">
        <v>2</v>
      </c>
      <c r="K187">
        <f t="shared" si="5"/>
        <v>2</v>
      </c>
      <c r="O187" s="16" t="s">
        <v>976</v>
      </c>
      <c r="P187" s="16" t="s">
        <v>969</v>
      </c>
      <c r="Q187" s="16" t="s">
        <v>1139</v>
      </c>
      <c r="R187" s="60" t="s">
        <v>1176</v>
      </c>
      <c r="S187" s="16" t="s">
        <v>1127</v>
      </c>
      <c r="T187" s="16" t="s">
        <v>945</v>
      </c>
      <c r="U187" s="16">
        <v>12000</v>
      </c>
      <c r="V187" s="16">
        <v>45</v>
      </c>
      <c r="W187" s="16">
        <v>45</v>
      </c>
    </row>
    <row r="188" spans="1:23" x14ac:dyDescent="0.2">
      <c r="A188" t="s">
        <v>979</v>
      </c>
      <c r="B188" t="s">
        <v>953</v>
      </c>
      <c r="C188" t="s">
        <v>1281</v>
      </c>
      <c r="D188" t="s">
        <v>1313</v>
      </c>
      <c r="E188" t="s">
        <v>1173</v>
      </c>
      <c r="F188" t="s">
        <v>1582</v>
      </c>
      <c r="G188">
        <v>12000</v>
      </c>
      <c r="H188">
        <v>80</v>
      </c>
      <c r="I188">
        <v>80</v>
      </c>
      <c r="K188">
        <f t="shared" si="5"/>
        <v>80</v>
      </c>
      <c r="O188" s="16" t="s">
        <v>976</v>
      </c>
      <c r="P188" s="16" t="s">
        <v>969</v>
      </c>
      <c r="Q188" s="16" t="s">
        <v>1139</v>
      </c>
      <c r="R188" s="60" t="s">
        <v>1177</v>
      </c>
      <c r="S188" s="16" t="s">
        <v>1127</v>
      </c>
      <c r="T188" s="16" t="s">
        <v>945</v>
      </c>
      <c r="U188" s="16">
        <v>12000</v>
      </c>
      <c r="V188" s="16">
        <v>90</v>
      </c>
      <c r="W188" s="16">
        <v>90</v>
      </c>
    </row>
    <row r="189" spans="1:23" x14ac:dyDescent="0.2">
      <c r="A189" t="s">
        <v>979</v>
      </c>
      <c r="B189" t="s">
        <v>953</v>
      </c>
      <c r="C189" t="s">
        <v>1281</v>
      </c>
      <c r="D189" t="s">
        <v>1314</v>
      </c>
      <c r="E189" t="s">
        <v>1173</v>
      </c>
      <c r="F189" t="s">
        <v>1582</v>
      </c>
      <c r="G189">
        <v>12000</v>
      </c>
      <c r="H189">
        <v>60</v>
      </c>
      <c r="I189">
        <v>60</v>
      </c>
      <c r="K189">
        <f t="shared" si="5"/>
        <v>60</v>
      </c>
      <c r="O189" s="16" t="s">
        <v>976</v>
      </c>
      <c r="P189" s="16" t="s">
        <v>969</v>
      </c>
      <c r="Q189" s="16" t="s">
        <v>1139</v>
      </c>
      <c r="R189" s="60" t="s">
        <v>1178</v>
      </c>
      <c r="S189" s="16" t="s">
        <v>1294</v>
      </c>
      <c r="T189" s="16" t="s">
        <v>945</v>
      </c>
      <c r="U189" s="16">
        <v>12000</v>
      </c>
      <c r="V189" s="16">
        <v>210</v>
      </c>
      <c r="W189" s="16">
        <v>210</v>
      </c>
    </row>
    <row r="190" spans="1:23" x14ac:dyDescent="0.2">
      <c r="A190" t="s">
        <v>979</v>
      </c>
      <c r="B190" t="s">
        <v>969</v>
      </c>
      <c r="C190" t="s">
        <v>1294</v>
      </c>
      <c r="D190" t="s">
        <v>1315</v>
      </c>
      <c r="E190" t="s">
        <v>1296</v>
      </c>
      <c r="F190" t="s">
        <v>1582</v>
      </c>
      <c r="G190">
        <v>12178.490566037735</v>
      </c>
      <c r="H190">
        <v>53</v>
      </c>
      <c r="I190">
        <v>53</v>
      </c>
      <c r="K190">
        <f t="shared" si="5"/>
        <v>53</v>
      </c>
      <c r="O190" s="16" t="s">
        <v>976</v>
      </c>
      <c r="P190" s="16" t="s">
        <v>917</v>
      </c>
      <c r="Q190" s="16" t="s">
        <v>1148</v>
      </c>
      <c r="R190" s="60" t="s">
        <v>1179</v>
      </c>
      <c r="S190" s="16" t="s">
        <v>1148</v>
      </c>
      <c r="T190" s="16" t="s">
        <v>945</v>
      </c>
      <c r="U190" s="16">
        <v>12000</v>
      </c>
      <c r="V190" s="16">
        <v>240</v>
      </c>
      <c r="W190" s="16">
        <v>294</v>
      </c>
    </row>
    <row r="191" spans="1:23" x14ac:dyDescent="0.2">
      <c r="A191" t="s">
        <v>979</v>
      </c>
      <c r="B191" t="s">
        <v>969</v>
      </c>
      <c r="C191" t="s">
        <v>1294</v>
      </c>
      <c r="D191" t="s">
        <v>1316</v>
      </c>
      <c r="E191" t="s">
        <v>1296</v>
      </c>
      <c r="F191" t="s">
        <v>1582</v>
      </c>
      <c r="G191">
        <v>12187.5</v>
      </c>
      <c r="H191">
        <v>113</v>
      </c>
      <c r="I191">
        <v>113</v>
      </c>
      <c r="K191">
        <f t="shared" si="5"/>
        <v>113</v>
      </c>
      <c r="O191" s="16" t="s">
        <v>1212</v>
      </c>
      <c r="P191" s="16" t="s">
        <v>1075</v>
      </c>
      <c r="Q191" s="16" t="s">
        <v>1218</v>
      </c>
      <c r="R191" s="60" t="s">
        <v>1219</v>
      </c>
      <c r="S191" s="16" t="s">
        <v>1220</v>
      </c>
      <c r="T191" s="16" t="s">
        <v>945</v>
      </c>
      <c r="U191" s="16">
        <v>12000</v>
      </c>
      <c r="V191" s="16">
        <v>13</v>
      </c>
      <c r="W191" s="16">
        <v>13</v>
      </c>
    </row>
    <row r="192" spans="1:23" x14ac:dyDescent="0.2">
      <c r="A192" t="s">
        <v>979</v>
      </c>
      <c r="B192" t="s">
        <v>944</v>
      </c>
      <c r="C192" t="s">
        <v>1288</v>
      </c>
      <c r="D192" t="s">
        <v>1317</v>
      </c>
      <c r="E192" t="s">
        <v>1290</v>
      </c>
      <c r="F192" t="s">
        <v>1582</v>
      </c>
      <c r="G192">
        <v>12227.628865979379</v>
      </c>
      <c r="H192">
        <v>68</v>
      </c>
      <c r="I192">
        <v>88</v>
      </c>
      <c r="K192">
        <f t="shared" si="5"/>
        <v>68</v>
      </c>
      <c r="O192" s="16" t="s">
        <v>1212</v>
      </c>
      <c r="P192" s="16" t="s">
        <v>1075</v>
      </c>
      <c r="Q192" s="16" t="s">
        <v>1218</v>
      </c>
      <c r="R192" s="60" t="s">
        <v>1221</v>
      </c>
      <c r="S192" s="16" t="s">
        <v>1222</v>
      </c>
      <c r="T192" s="16" t="s">
        <v>945</v>
      </c>
      <c r="U192" s="16">
        <v>12000</v>
      </c>
      <c r="V192" s="16">
        <v>6</v>
      </c>
      <c r="W192" s="16">
        <v>6</v>
      </c>
    </row>
    <row r="193" spans="1:23" x14ac:dyDescent="0.2">
      <c r="A193" t="s">
        <v>979</v>
      </c>
      <c r="B193" t="s">
        <v>944</v>
      </c>
      <c r="C193" t="s">
        <v>1288</v>
      </c>
      <c r="D193" t="s">
        <v>1318</v>
      </c>
      <c r="E193" t="s">
        <v>1290</v>
      </c>
      <c r="F193" t="s">
        <v>1582</v>
      </c>
      <c r="G193">
        <v>12227.628865979379</v>
      </c>
      <c r="H193">
        <v>68</v>
      </c>
      <c r="I193">
        <v>88</v>
      </c>
      <c r="K193">
        <f t="shared" si="5"/>
        <v>68</v>
      </c>
      <c r="O193" s="16" t="s">
        <v>1212</v>
      </c>
      <c r="P193" s="16" t="s">
        <v>1075</v>
      </c>
      <c r="Q193" s="16" t="s">
        <v>1218</v>
      </c>
      <c r="R193" s="60" t="s">
        <v>1223</v>
      </c>
      <c r="S193" s="16" t="s">
        <v>1222</v>
      </c>
      <c r="T193" s="16" t="s">
        <v>945</v>
      </c>
      <c r="U193" s="16">
        <v>12000</v>
      </c>
      <c r="V193" s="16">
        <v>6</v>
      </c>
      <c r="W193" s="16">
        <v>6</v>
      </c>
    </row>
    <row r="194" spans="1:23" x14ac:dyDescent="0.2">
      <c r="A194" t="s">
        <v>979</v>
      </c>
      <c r="B194" t="s">
        <v>969</v>
      </c>
      <c r="C194" t="s">
        <v>1294</v>
      </c>
      <c r="D194" t="s">
        <v>1320</v>
      </c>
      <c r="E194" t="s">
        <v>1296</v>
      </c>
      <c r="F194" t="s">
        <v>1582</v>
      </c>
      <c r="G194">
        <v>12850</v>
      </c>
      <c r="H194">
        <v>83</v>
      </c>
      <c r="I194">
        <v>83</v>
      </c>
      <c r="K194">
        <f t="shared" si="5"/>
        <v>83</v>
      </c>
      <c r="O194" s="16" t="s">
        <v>1212</v>
      </c>
      <c r="P194" s="16" t="s">
        <v>948</v>
      </c>
      <c r="Q194" s="16" t="s">
        <v>1213</v>
      </c>
      <c r="R194" s="60" t="s">
        <v>1224</v>
      </c>
      <c r="S194" s="16" t="s">
        <v>1173</v>
      </c>
      <c r="T194" s="16" t="s">
        <v>945</v>
      </c>
      <c r="U194" s="16">
        <v>12000</v>
      </c>
      <c r="V194" s="16">
        <v>13</v>
      </c>
      <c r="W194" s="16">
        <v>13</v>
      </c>
    </row>
    <row r="195" spans="1:23" x14ac:dyDescent="0.2">
      <c r="A195" t="s">
        <v>979</v>
      </c>
      <c r="B195" t="s">
        <v>969</v>
      </c>
      <c r="C195" t="s">
        <v>1294</v>
      </c>
      <c r="D195" t="s">
        <v>1321</v>
      </c>
      <c r="E195" t="s">
        <v>1296</v>
      </c>
      <c r="F195" t="s">
        <v>1582</v>
      </c>
      <c r="G195">
        <v>12850</v>
      </c>
      <c r="H195">
        <v>108</v>
      </c>
      <c r="I195">
        <v>108</v>
      </c>
      <c r="K195">
        <f t="shared" si="5"/>
        <v>108</v>
      </c>
      <c r="O195" s="16" t="s">
        <v>841</v>
      </c>
      <c r="P195" s="16" t="s">
        <v>927</v>
      </c>
      <c r="Q195" s="16" t="s">
        <v>1248</v>
      </c>
      <c r="R195" s="60" t="s">
        <v>1257</v>
      </c>
      <c r="S195" s="16" t="s">
        <v>1248</v>
      </c>
      <c r="T195" s="16" t="s">
        <v>945</v>
      </c>
      <c r="U195" s="16">
        <v>12000</v>
      </c>
      <c r="V195" s="16">
        <v>50</v>
      </c>
      <c r="W195" s="16">
        <v>50</v>
      </c>
    </row>
    <row r="196" spans="1:23" x14ac:dyDescent="0.2">
      <c r="A196" t="s">
        <v>979</v>
      </c>
      <c r="B196" t="s">
        <v>969</v>
      </c>
      <c r="C196" t="s">
        <v>1294</v>
      </c>
      <c r="D196" t="s">
        <v>1322</v>
      </c>
      <c r="E196" t="s">
        <v>1296</v>
      </c>
      <c r="F196" t="s">
        <v>1582</v>
      </c>
      <c r="G196">
        <v>17000</v>
      </c>
      <c r="H196">
        <v>12</v>
      </c>
      <c r="I196">
        <v>15</v>
      </c>
      <c r="K196">
        <f t="shared" si="5"/>
        <v>12</v>
      </c>
      <c r="O196" s="16" t="s">
        <v>841</v>
      </c>
      <c r="P196" s="16" t="s">
        <v>927</v>
      </c>
      <c r="Q196" s="16" t="s">
        <v>1258</v>
      </c>
      <c r="R196" s="60" t="s">
        <v>1259</v>
      </c>
      <c r="S196" s="16" t="s">
        <v>1258</v>
      </c>
      <c r="T196" s="16" t="s">
        <v>945</v>
      </c>
      <c r="U196" s="16">
        <v>12000</v>
      </c>
      <c r="V196" s="16">
        <v>6</v>
      </c>
      <c r="W196" s="16">
        <v>6</v>
      </c>
    </row>
    <row r="197" spans="1:23" x14ac:dyDescent="0.2">
      <c r="A197" t="s">
        <v>979</v>
      </c>
      <c r="B197" t="s">
        <v>969</v>
      </c>
      <c r="C197" t="s">
        <v>1294</v>
      </c>
      <c r="D197" t="s">
        <v>1323</v>
      </c>
      <c r="E197" t="s">
        <v>1296</v>
      </c>
      <c r="F197" t="s">
        <v>1582</v>
      </c>
      <c r="G197">
        <v>17981.818181818184</v>
      </c>
      <c r="H197">
        <v>148</v>
      </c>
      <c r="I197">
        <v>166</v>
      </c>
      <c r="K197" s="35">
        <f t="shared" si="5"/>
        <v>148</v>
      </c>
      <c r="O197" s="16" t="s">
        <v>841</v>
      </c>
      <c r="P197" s="16" t="s">
        <v>927</v>
      </c>
      <c r="Q197" s="16" t="s">
        <v>1258</v>
      </c>
      <c r="R197" s="60" t="s">
        <v>1260</v>
      </c>
      <c r="S197" s="16" t="s">
        <v>1258</v>
      </c>
      <c r="T197" s="16" t="s">
        <v>945</v>
      </c>
      <c r="U197" s="16">
        <v>12000</v>
      </c>
      <c r="V197" s="16">
        <v>2</v>
      </c>
      <c r="W197" s="16">
        <v>2</v>
      </c>
    </row>
    <row r="198" spans="1:23" x14ac:dyDescent="0.2">
      <c r="H198">
        <f>SUM(H170:H197)</f>
        <v>3294</v>
      </c>
      <c r="I198">
        <f>SUM(I170:I197)</f>
        <v>3498</v>
      </c>
      <c r="K198" s="38">
        <f>SUM(K170:K197)</f>
        <v>3294</v>
      </c>
      <c r="O198" s="16" t="s">
        <v>979</v>
      </c>
      <c r="P198" s="16" t="s">
        <v>969</v>
      </c>
      <c r="Q198" s="16" t="s">
        <v>1294</v>
      </c>
      <c r="R198" s="60" t="s">
        <v>1312</v>
      </c>
      <c r="S198" s="16" t="s">
        <v>1296</v>
      </c>
      <c r="T198" s="16" t="s">
        <v>1582</v>
      </c>
      <c r="U198" s="16">
        <v>12000</v>
      </c>
      <c r="V198" s="16">
        <v>2</v>
      </c>
      <c r="W198" s="16">
        <v>2</v>
      </c>
    </row>
    <row r="199" spans="1:23" x14ac:dyDescent="0.2">
      <c r="O199" s="16" t="s">
        <v>979</v>
      </c>
      <c r="P199" s="16" t="s">
        <v>953</v>
      </c>
      <c r="Q199" s="16" t="s">
        <v>1281</v>
      </c>
      <c r="R199" s="60" t="s">
        <v>1313</v>
      </c>
      <c r="S199" s="16" t="s">
        <v>1173</v>
      </c>
      <c r="T199" s="16" t="s">
        <v>1582</v>
      </c>
      <c r="U199" s="16">
        <v>12000</v>
      </c>
      <c r="V199" s="16">
        <v>80</v>
      </c>
      <c r="W199" s="16">
        <v>80</v>
      </c>
    </row>
    <row r="200" spans="1:23" x14ac:dyDescent="0.2">
      <c r="D200" t="s">
        <v>1507</v>
      </c>
      <c r="G200" t="s">
        <v>1504</v>
      </c>
      <c r="H200">
        <f>SUMIF(G170:G197,"&lt;=9000",H170:H197)</f>
        <v>1274</v>
      </c>
      <c r="O200" s="16" t="s">
        <v>979</v>
      </c>
      <c r="P200" s="16" t="s">
        <v>953</v>
      </c>
      <c r="Q200" s="16" t="s">
        <v>1281</v>
      </c>
      <c r="R200" s="60" t="s">
        <v>1314</v>
      </c>
      <c r="S200" s="16" t="s">
        <v>1173</v>
      </c>
      <c r="T200" s="16" t="s">
        <v>1582</v>
      </c>
      <c r="U200" s="16">
        <v>12000</v>
      </c>
      <c r="V200" s="16">
        <v>60</v>
      </c>
      <c r="W200" s="16">
        <v>60</v>
      </c>
    </row>
    <row r="201" spans="1:23" x14ac:dyDescent="0.2">
      <c r="G201" s="24" t="s">
        <v>1505</v>
      </c>
      <c r="H201">
        <f>(SUMIF(G170:G197,"&lt;11000",H170:H197))-H200</f>
        <v>1225</v>
      </c>
      <c r="O201" s="16" t="s">
        <v>982</v>
      </c>
      <c r="P201" s="16" t="s">
        <v>935</v>
      </c>
      <c r="Q201" s="16" t="s">
        <v>1324</v>
      </c>
      <c r="R201" s="60" t="s">
        <v>1332</v>
      </c>
      <c r="S201" s="16" t="s">
        <v>1127</v>
      </c>
      <c r="T201" s="16" t="s">
        <v>945</v>
      </c>
      <c r="U201" s="16">
        <v>12000</v>
      </c>
      <c r="V201" s="16">
        <v>68</v>
      </c>
      <c r="W201" s="16">
        <v>68</v>
      </c>
    </row>
    <row r="202" spans="1:23" x14ac:dyDescent="0.2">
      <c r="G202" t="s">
        <v>1506</v>
      </c>
      <c r="H202">
        <f>SUMIF(G170:G197,"&gt;=11000",H170:H197)</f>
        <v>795</v>
      </c>
      <c r="O202" s="16" t="s">
        <v>982</v>
      </c>
      <c r="P202" s="16" t="s">
        <v>935</v>
      </c>
      <c r="Q202" s="16" t="s">
        <v>1324</v>
      </c>
      <c r="R202" s="60" t="s">
        <v>1333</v>
      </c>
      <c r="S202" s="16" t="s">
        <v>1127</v>
      </c>
      <c r="T202" s="16" t="s">
        <v>945</v>
      </c>
      <c r="U202" s="16">
        <v>12000</v>
      </c>
      <c r="V202" s="16">
        <v>50</v>
      </c>
      <c r="W202" s="16">
        <v>50</v>
      </c>
    </row>
    <row r="203" spans="1:23" x14ac:dyDescent="0.2">
      <c r="O203" s="16" t="s">
        <v>982</v>
      </c>
      <c r="P203" s="16" t="s">
        <v>935</v>
      </c>
      <c r="Q203" s="16" t="s">
        <v>1324</v>
      </c>
      <c r="R203" s="60" t="s">
        <v>1334</v>
      </c>
      <c r="S203" s="16" t="s">
        <v>1324</v>
      </c>
      <c r="T203" s="16" t="s">
        <v>945</v>
      </c>
      <c r="U203" s="16">
        <v>12000</v>
      </c>
      <c r="V203" s="16">
        <v>6</v>
      </c>
      <c r="W203" s="16">
        <v>6</v>
      </c>
    </row>
    <row r="204" spans="1:23" x14ac:dyDescent="0.2">
      <c r="A204" s="25" t="s">
        <v>886</v>
      </c>
      <c r="B204" s="25" t="s">
        <v>1532</v>
      </c>
      <c r="C204" s="25" t="s">
        <v>1125</v>
      </c>
      <c r="D204" s="25" t="s">
        <v>1126</v>
      </c>
      <c r="E204" s="25" t="s">
        <v>1128</v>
      </c>
      <c r="F204" s="25" t="s">
        <v>887</v>
      </c>
      <c r="G204" s="25" t="s">
        <v>888</v>
      </c>
      <c r="H204" s="25" t="s">
        <v>1502</v>
      </c>
      <c r="I204" s="25" t="s">
        <v>1503</v>
      </c>
      <c r="O204" s="16" t="s">
        <v>982</v>
      </c>
      <c r="P204" s="16" t="s">
        <v>935</v>
      </c>
      <c r="Q204" s="16" t="s">
        <v>1335</v>
      </c>
      <c r="R204" s="60" t="s">
        <v>1336</v>
      </c>
      <c r="S204" s="16" t="s">
        <v>1335</v>
      </c>
      <c r="T204" s="16" t="s">
        <v>945</v>
      </c>
      <c r="U204" s="16">
        <v>12000</v>
      </c>
      <c r="V204" s="16">
        <v>20</v>
      </c>
      <c r="W204" s="16">
        <v>20</v>
      </c>
    </row>
    <row r="205" spans="1:23" x14ac:dyDescent="0.2">
      <c r="A205" t="s">
        <v>982</v>
      </c>
      <c r="B205" t="s">
        <v>935</v>
      </c>
      <c r="C205" t="s">
        <v>1324</v>
      </c>
      <c r="D205" t="s">
        <v>1325</v>
      </c>
      <c r="E205" t="s">
        <v>1127</v>
      </c>
      <c r="F205" t="s">
        <v>945</v>
      </c>
      <c r="G205">
        <v>8311</v>
      </c>
      <c r="H205">
        <v>32</v>
      </c>
      <c r="I205">
        <v>32</v>
      </c>
      <c r="K205">
        <f t="shared" ref="K205:K234" si="6">SUMIF(F205, "=ng",H205)</f>
        <v>32</v>
      </c>
      <c r="O205" s="16" t="s">
        <v>982</v>
      </c>
      <c r="P205" s="16" t="s">
        <v>935</v>
      </c>
      <c r="Q205" s="16" t="s">
        <v>1324</v>
      </c>
      <c r="R205" s="60" t="s">
        <v>1337</v>
      </c>
      <c r="S205" s="16" t="s">
        <v>1324</v>
      </c>
      <c r="T205" s="16" t="s">
        <v>945</v>
      </c>
      <c r="U205" s="16">
        <v>12000</v>
      </c>
      <c r="V205" s="16">
        <v>122</v>
      </c>
      <c r="W205" s="16">
        <v>122</v>
      </c>
    </row>
    <row r="206" spans="1:23" x14ac:dyDescent="0.2">
      <c r="A206" t="s">
        <v>982</v>
      </c>
      <c r="B206" t="s">
        <v>935</v>
      </c>
      <c r="C206" t="s">
        <v>1324</v>
      </c>
      <c r="D206" t="s">
        <v>1640</v>
      </c>
      <c r="E206" t="s">
        <v>1324</v>
      </c>
      <c r="F206" t="s">
        <v>945</v>
      </c>
      <c r="G206">
        <v>9170</v>
      </c>
      <c r="H206">
        <v>80</v>
      </c>
      <c r="I206">
        <v>80</v>
      </c>
      <c r="K206">
        <f t="shared" si="6"/>
        <v>80</v>
      </c>
      <c r="O206" s="16" t="s">
        <v>982</v>
      </c>
      <c r="P206" s="16" t="s">
        <v>935</v>
      </c>
      <c r="Q206" s="16" t="s">
        <v>1324</v>
      </c>
      <c r="R206" s="60" t="s">
        <v>1338</v>
      </c>
      <c r="S206" s="16" t="s">
        <v>1127</v>
      </c>
      <c r="T206" s="16" t="s">
        <v>945</v>
      </c>
      <c r="U206" s="16">
        <v>12000</v>
      </c>
      <c r="V206" s="16">
        <v>10</v>
      </c>
      <c r="W206" s="16">
        <v>10</v>
      </c>
    </row>
    <row r="207" spans="1:23" x14ac:dyDescent="0.2">
      <c r="A207" t="s">
        <v>982</v>
      </c>
      <c r="B207" t="s">
        <v>935</v>
      </c>
      <c r="C207" t="s">
        <v>1324</v>
      </c>
      <c r="D207" t="s">
        <v>1326</v>
      </c>
      <c r="E207" t="s">
        <v>1324</v>
      </c>
      <c r="F207" t="s">
        <v>945</v>
      </c>
      <c r="G207">
        <v>9351.7692307692305</v>
      </c>
      <c r="H207">
        <v>14</v>
      </c>
      <c r="I207">
        <v>17</v>
      </c>
      <c r="K207">
        <f t="shared" si="6"/>
        <v>14</v>
      </c>
      <c r="O207" s="16" t="s">
        <v>982</v>
      </c>
      <c r="P207" s="16" t="s">
        <v>935</v>
      </c>
      <c r="Q207" s="16" t="s">
        <v>1324</v>
      </c>
      <c r="R207" s="60" t="s">
        <v>1339</v>
      </c>
      <c r="S207" s="16" t="s">
        <v>1127</v>
      </c>
      <c r="T207" s="16" t="s">
        <v>945</v>
      </c>
      <c r="U207" s="16">
        <v>12000</v>
      </c>
      <c r="V207" s="16">
        <v>1</v>
      </c>
      <c r="W207" s="16">
        <v>1</v>
      </c>
    </row>
    <row r="208" spans="1:23" x14ac:dyDescent="0.2">
      <c r="A208" t="s">
        <v>982</v>
      </c>
      <c r="B208" t="s">
        <v>935</v>
      </c>
      <c r="C208" t="s">
        <v>1324</v>
      </c>
      <c r="D208" t="s">
        <v>1327</v>
      </c>
      <c r="E208" t="s">
        <v>1324</v>
      </c>
      <c r="F208" t="s">
        <v>945</v>
      </c>
      <c r="G208">
        <v>9351.7692307692305</v>
      </c>
      <c r="H208">
        <v>16</v>
      </c>
      <c r="I208">
        <v>19</v>
      </c>
      <c r="K208">
        <f t="shared" si="6"/>
        <v>16</v>
      </c>
      <c r="O208" s="16" t="s">
        <v>1109</v>
      </c>
      <c r="P208" s="16" t="s">
        <v>927</v>
      </c>
      <c r="Q208" s="16" t="s">
        <v>1357</v>
      </c>
      <c r="R208" s="60" t="s">
        <v>1439</v>
      </c>
      <c r="S208" s="16" t="s">
        <v>1440</v>
      </c>
      <c r="T208" s="16" t="s">
        <v>945</v>
      </c>
      <c r="U208" s="16">
        <v>12000</v>
      </c>
      <c r="V208" s="16">
        <v>100</v>
      </c>
      <c r="W208" s="16">
        <v>100</v>
      </c>
    </row>
    <row r="209" spans="1:23" x14ac:dyDescent="0.2">
      <c r="A209" t="s">
        <v>982</v>
      </c>
      <c r="B209" t="s">
        <v>935</v>
      </c>
      <c r="C209" t="s">
        <v>1324</v>
      </c>
      <c r="D209" t="s">
        <v>1328</v>
      </c>
      <c r="E209" t="s">
        <v>1127</v>
      </c>
      <c r="F209" t="s">
        <v>945</v>
      </c>
      <c r="G209">
        <v>10000</v>
      </c>
      <c r="H209">
        <v>3</v>
      </c>
      <c r="I209">
        <v>3</v>
      </c>
      <c r="K209">
        <f t="shared" si="6"/>
        <v>3</v>
      </c>
      <c r="O209" s="16" t="s">
        <v>1109</v>
      </c>
      <c r="P209" s="16" t="s">
        <v>927</v>
      </c>
      <c r="Q209" s="16" t="s">
        <v>1353</v>
      </c>
      <c r="R209" s="60" t="s">
        <v>1441</v>
      </c>
      <c r="S209" s="16" t="s">
        <v>1127</v>
      </c>
      <c r="T209" s="16" t="s">
        <v>945</v>
      </c>
      <c r="U209" s="16">
        <v>12000</v>
      </c>
      <c r="V209" s="16">
        <v>29</v>
      </c>
      <c r="W209" s="16">
        <v>29</v>
      </c>
    </row>
    <row r="210" spans="1:23" x14ac:dyDescent="0.2">
      <c r="A210" t="s">
        <v>982</v>
      </c>
      <c r="B210" t="s">
        <v>935</v>
      </c>
      <c r="C210" t="s">
        <v>1324</v>
      </c>
      <c r="D210" t="s">
        <v>770</v>
      </c>
      <c r="E210" t="s">
        <v>1324</v>
      </c>
      <c r="F210" t="s">
        <v>945</v>
      </c>
      <c r="G210">
        <v>10117</v>
      </c>
      <c r="H210">
        <v>37</v>
      </c>
      <c r="I210">
        <v>37</v>
      </c>
      <c r="K210">
        <f t="shared" si="6"/>
        <v>37</v>
      </c>
      <c r="O210" s="16" t="s">
        <v>1109</v>
      </c>
      <c r="P210" s="16" t="s">
        <v>927</v>
      </c>
      <c r="Q210" s="16" t="s">
        <v>1353</v>
      </c>
      <c r="R210" s="60" t="s">
        <v>1442</v>
      </c>
      <c r="S210" s="16" t="s">
        <v>1127</v>
      </c>
      <c r="T210" s="16" t="s">
        <v>945</v>
      </c>
      <c r="U210" s="16">
        <v>12000</v>
      </c>
      <c r="V210" s="16">
        <v>8</v>
      </c>
      <c r="W210" s="16">
        <v>8</v>
      </c>
    </row>
    <row r="211" spans="1:23" x14ac:dyDescent="0.2">
      <c r="A211" t="s">
        <v>982</v>
      </c>
      <c r="B211" t="s">
        <v>948</v>
      </c>
      <c r="C211" t="s">
        <v>1213</v>
      </c>
      <c r="D211" t="s">
        <v>1518</v>
      </c>
      <c r="E211" t="s">
        <v>1213</v>
      </c>
      <c r="F211" t="s">
        <v>945</v>
      </c>
      <c r="G211">
        <v>10674</v>
      </c>
      <c r="H211">
        <v>40</v>
      </c>
      <c r="I211">
        <v>40</v>
      </c>
      <c r="K211">
        <f t="shared" si="6"/>
        <v>40</v>
      </c>
      <c r="O211" s="16" t="s">
        <v>1109</v>
      </c>
      <c r="P211" s="16" t="s">
        <v>927</v>
      </c>
      <c r="Q211" s="16" t="s">
        <v>1365</v>
      </c>
      <c r="R211" s="60" t="s">
        <v>1443</v>
      </c>
      <c r="S211" s="16" t="s">
        <v>1365</v>
      </c>
      <c r="T211" s="16" t="s">
        <v>945</v>
      </c>
      <c r="U211" s="16">
        <v>12000</v>
      </c>
      <c r="V211" s="16">
        <v>21</v>
      </c>
      <c r="W211" s="16">
        <v>21</v>
      </c>
    </row>
    <row r="212" spans="1:23" x14ac:dyDescent="0.2">
      <c r="A212" t="s">
        <v>982</v>
      </c>
      <c r="B212" t="s">
        <v>935</v>
      </c>
      <c r="C212" t="s">
        <v>1324</v>
      </c>
      <c r="D212" t="s">
        <v>1516</v>
      </c>
      <c r="E212" t="s">
        <v>1324</v>
      </c>
      <c r="F212" t="s">
        <v>945</v>
      </c>
      <c r="G212">
        <v>11000</v>
      </c>
      <c r="H212">
        <v>240</v>
      </c>
      <c r="I212">
        <v>240</v>
      </c>
      <c r="K212">
        <f t="shared" si="6"/>
        <v>240</v>
      </c>
      <c r="O212" s="16" t="s">
        <v>1109</v>
      </c>
      <c r="P212" s="16" t="s">
        <v>927</v>
      </c>
      <c r="Q212" s="16" t="s">
        <v>1365</v>
      </c>
      <c r="R212" s="60" t="s">
        <v>1444</v>
      </c>
      <c r="S212" s="16" t="s">
        <v>1365</v>
      </c>
      <c r="T212" s="16" t="s">
        <v>945</v>
      </c>
      <c r="U212" s="16">
        <v>12000</v>
      </c>
      <c r="V212" s="16">
        <v>32</v>
      </c>
      <c r="W212" s="16">
        <v>31.5</v>
      </c>
    </row>
    <row r="213" spans="1:23" x14ac:dyDescent="0.2">
      <c r="A213" t="s">
        <v>982</v>
      </c>
      <c r="B213" t="s">
        <v>935</v>
      </c>
      <c r="C213" t="s">
        <v>1329</v>
      </c>
      <c r="D213" t="s">
        <v>1330</v>
      </c>
      <c r="E213" t="s">
        <v>1329</v>
      </c>
      <c r="F213" t="s">
        <v>945</v>
      </c>
      <c r="G213">
        <v>11172.727272727274</v>
      </c>
      <c r="H213">
        <v>11</v>
      </c>
      <c r="I213">
        <v>11</v>
      </c>
      <c r="K213">
        <f t="shared" si="6"/>
        <v>11</v>
      </c>
      <c r="O213" s="16" t="s">
        <v>1109</v>
      </c>
      <c r="P213" s="16" t="s">
        <v>927</v>
      </c>
      <c r="Q213" s="16" t="s">
        <v>1365</v>
      </c>
      <c r="R213" s="60" t="s">
        <v>1445</v>
      </c>
      <c r="S213" s="16" t="s">
        <v>1365</v>
      </c>
      <c r="T213" s="16" t="s">
        <v>945</v>
      </c>
      <c r="U213" s="16">
        <v>12000</v>
      </c>
      <c r="V213" s="16">
        <v>22</v>
      </c>
      <c r="W213" s="16">
        <v>21.7</v>
      </c>
    </row>
    <row r="214" spans="1:23" x14ac:dyDescent="0.2">
      <c r="A214" t="s">
        <v>982</v>
      </c>
      <c r="B214" t="s">
        <v>935</v>
      </c>
      <c r="C214" t="s">
        <v>1324</v>
      </c>
      <c r="D214" t="s">
        <v>1331</v>
      </c>
      <c r="E214" t="s">
        <v>1324</v>
      </c>
      <c r="F214" t="s">
        <v>945</v>
      </c>
      <c r="G214">
        <v>11500</v>
      </c>
      <c r="H214">
        <v>127</v>
      </c>
      <c r="I214">
        <v>141</v>
      </c>
      <c r="K214">
        <f t="shared" si="6"/>
        <v>127</v>
      </c>
      <c r="O214" s="16" t="s">
        <v>1109</v>
      </c>
      <c r="P214" s="16" t="s">
        <v>927</v>
      </c>
      <c r="Q214" s="16" t="s">
        <v>1357</v>
      </c>
      <c r="R214" s="60" t="s">
        <v>1446</v>
      </c>
      <c r="S214" s="16" t="s">
        <v>1127</v>
      </c>
      <c r="T214" s="16" t="s">
        <v>945</v>
      </c>
      <c r="U214" s="16">
        <v>12000</v>
      </c>
      <c r="V214" s="16">
        <v>206</v>
      </c>
      <c r="W214" s="16">
        <v>206</v>
      </c>
    </row>
    <row r="215" spans="1:23" x14ac:dyDescent="0.2">
      <c r="A215" t="s">
        <v>982</v>
      </c>
      <c r="B215" t="s">
        <v>935</v>
      </c>
      <c r="C215" t="s">
        <v>1324</v>
      </c>
      <c r="D215" t="s">
        <v>1332</v>
      </c>
      <c r="E215" t="s">
        <v>1127</v>
      </c>
      <c r="F215" t="s">
        <v>945</v>
      </c>
      <c r="G215">
        <v>12000</v>
      </c>
      <c r="H215">
        <v>68</v>
      </c>
      <c r="I215">
        <v>68</v>
      </c>
      <c r="K215">
        <f t="shared" si="6"/>
        <v>68</v>
      </c>
      <c r="O215" s="16" t="s">
        <v>1109</v>
      </c>
      <c r="P215" s="16" t="s">
        <v>927</v>
      </c>
      <c r="Q215" s="16" t="s">
        <v>1357</v>
      </c>
      <c r="R215" s="60" t="s">
        <v>1447</v>
      </c>
      <c r="S215" s="16" t="s">
        <v>1127</v>
      </c>
      <c r="T215" s="16" t="s">
        <v>945</v>
      </c>
      <c r="U215" s="16">
        <v>12000</v>
      </c>
      <c r="V215" s="16">
        <v>300</v>
      </c>
      <c r="W215" s="16">
        <v>300</v>
      </c>
    </row>
    <row r="216" spans="1:23" x14ac:dyDescent="0.2">
      <c r="A216" t="s">
        <v>982</v>
      </c>
      <c r="B216" t="s">
        <v>935</v>
      </c>
      <c r="C216" t="s">
        <v>1324</v>
      </c>
      <c r="D216" t="s">
        <v>1333</v>
      </c>
      <c r="E216" t="s">
        <v>1127</v>
      </c>
      <c r="F216" t="s">
        <v>945</v>
      </c>
      <c r="G216">
        <v>12000</v>
      </c>
      <c r="H216">
        <v>50</v>
      </c>
      <c r="I216">
        <v>50</v>
      </c>
      <c r="K216">
        <f t="shared" si="6"/>
        <v>50</v>
      </c>
      <c r="O216" s="16" t="s">
        <v>1109</v>
      </c>
      <c r="P216" s="16" t="s">
        <v>927</v>
      </c>
      <c r="Q216" s="16" t="s">
        <v>1353</v>
      </c>
      <c r="R216" s="60" t="s">
        <v>1448</v>
      </c>
      <c r="S216" s="16" t="s">
        <v>1127</v>
      </c>
      <c r="T216" s="16" t="s">
        <v>945</v>
      </c>
      <c r="U216" s="16">
        <v>12000</v>
      </c>
      <c r="V216" s="16">
        <v>39</v>
      </c>
      <c r="W216" s="16">
        <v>39</v>
      </c>
    </row>
    <row r="217" spans="1:23" x14ac:dyDescent="0.2">
      <c r="A217" t="s">
        <v>982</v>
      </c>
      <c r="B217" t="s">
        <v>935</v>
      </c>
      <c r="C217" t="s">
        <v>1324</v>
      </c>
      <c r="D217" t="s">
        <v>1334</v>
      </c>
      <c r="E217" t="s">
        <v>1324</v>
      </c>
      <c r="F217" t="s">
        <v>945</v>
      </c>
      <c r="G217">
        <v>12000</v>
      </c>
      <c r="H217">
        <v>6</v>
      </c>
      <c r="I217">
        <v>6</v>
      </c>
      <c r="K217">
        <f t="shared" si="6"/>
        <v>6</v>
      </c>
      <c r="O217" s="16" t="s">
        <v>1109</v>
      </c>
      <c r="P217" s="16" t="s">
        <v>927</v>
      </c>
      <c r="Q217" s="16" t="s">
        <v>1353</v>
      </c>
      <c r="R217" s="60" t="s">
        <v>1449</v>
      </c>
      <c r="S217" s="16" t="s">
        <v>1127</v>
      </c>
      <c r="T217" s="16" t="s">
        <v>945</v>
      </c>
      <c r="U217" s="16">
        <v>12000</v>
      </c>
      <c r="V217" s="16">
        <v>28</v>
      </c>
      <c r="W217" s="16">
        <v>28</v>
      </c>
    </row>
    <row r="218" spans="1:23" x14ac:dyDescent="0.2">
      <c r="A218" t="s">
        <v>982</v>
      </c>
      <c r="B218" t="s">
        <v>935</v>
      </c>
      <c r="C218" t="s">
        <v>1335</v>
      </c>
      <c r="D218" t="s">
        <v>1336</v>
      </c>
      <c r="E218" t="s">
        <v>1335</v>
      </c>
      <c r="F218" t="s">
        <v>945</v>
      </c>
      <c r="G218">
        <v>12000</v>
      </c>
      <c r="H218">
        <v>20</v>
      </c>
      <c r="I218">
        <v>20</v>
      </c>
      <c r="K218">
        <f t="shared" si="6"/>
        <v>20</v>
      </c>
      <c r="O218" s="16" t="s">
        <v>1109</v>
      </c>
      <c r="P218" s="16" t="s">
        <v>927</v>
      </c>
      <c r="Q218" s="16" t="s">
        <v>1353</v>
      </c>
      <c r="R218" s="60" t="s">
        <v>1450</v>
      </c>
      <c r="S218" s="16" t="s">
        <v>1127</v>
      </c>
      <c r="T218" s="16" t="s">
        <v>945</v>
      </c>
      <c r="U218" s="16">
        <v>12000</v>
      </c>
      <c r="V218" s="16">
        <v>46</v>
      </c>
      <c r="W218" s="16">
        <v>46</v>
      </c>
    </row>
    <row r="219" spans="1:23" x14ac:dyDescent="0.2">
      <c r="A219" t="s">
        <v>982</v>
      </c>
      <c r="B219" t="s">
        <v>935</v>
      </c>
      <c r="C219" t="s">
        <v>1324</v>
      </c>
      <c r="D219" t="s">
        <v>1337</v>
      </c>
      <c r="E219" t="s">
        <v>1324</v>
      </c>
      <c r="F219" t="s">
        <v>945</v>
      </c>
      <c r="G219">
        <v>12000</v>
      </c>
      <c r="H219">
        <v>122</v>
      </c>
      <c r="I219">
        <v>122</v>
      </c>
      <c r="K219">
        <f t="shared" si="6"/>
        <v>122</v>
      </c>
      <c r="O219" s="16" t="s">
        <v>1109</v>
      </c>
      <c r="P219" s="16" t="s">
        <v>927</v>
      </c>
      <c r="Q219" s="16" t="s">
        <v>1353</v>
      </c>
      <c r="R219" s="60" t="s">
        <v>1451</v>
      </c>
      <c r="S219" s="16" t="s">
        <v>1127</v>
      </c>
      <c r="T219" s="16" t="s">
        <v>945</v>
      </c>
      <c r="U219" s="16">
        <v>12000</v>
      </c>
      <c r="V219" s="16">
        <v>8</v>
      </c>
      <c r="W219" s="16">
        <v>8</v>
      </c>
    </row>
    <row r="220" spans="1:23" x14ac:dyDescent="0.2">
      <c r="A220" t="s">
        <v>982</v>
      </c>
      <c r="B220" t="s">
        <v>935</v>
      </c>
      <c r="C220" t="s">
        <v>1324</v>
      </c>
      <c r="D220" t="s">
        <v>1338</v>
      </c>
      <c r="E220" t="s">
        <v>1127</v>
      </c>
      <c r="F220" t="s">
        <v>945</v>
      </c>
      <c r="G220">
        <v>12000</v>
      </c>
      <c r="H220">
        <v>10</v>
      </c>
      <c r="I220">
        <v>10</v>
      </c>
      <c r="K220">
        <f t="shared" si="6"/>
        <v>10</v>
      </c>
      <c r="O220" s="16" t="s">
        <v>1109</v>
      </c>
      <c r="P220" s="16" t="s">
        <v>927</v>
      </c>
      <c r="Q220" s="16" t="s">
        <v>1452</v>
      </c>
      <c r="R220" s="60" t="s">
        <v>1453</v>
      </c>
      <c r="S220" s="16" t="s">
        <v>1452</v>
      </c>
      <c r="T220" s="16" t="s">
        <v>945</v>
      </c>
      <c r="U220" s="16">
        <v>12000</v>
      </c>
      <c r="V220" s="16">
        <v>10</v>
      </c>
      <c r="W220" s="16">
        <v>10</v>
      </c>
    </row>
    <row r="221" spans="1:23" x14ac:dyDescent="0.2">
      <c r="A221" t="s">
        <v>982</v>
      </c>
      <c r="B221" t="s">
        <v>935</v>
      </c>
      <c r="C221" t="s">
        <v>1324</v>
      </c>
      <c r="D221" t="s">
        <v>1339</v>
      </c>
      <c r="E221" t="s">
        <v>1127</v>
      </c>
      <c r="F221" t="s">
        <v>945</v>
      </c>
      <c r="G221">
        <v>12000</v>
      </c>
      <c r="H221">
        <v>1</v>
      </c>
      <c r="I221">
        <v>1</v>
      </c>
      <c r="K221">
        <f t="shared" si="6"/>
        <v>1</v>
      </c>
      <c r="O221" s="16" t="s">
        <v>1109</v>
      </c>
      <c r="P221" s="16" t="s">
        <v>927</v>
      </c>
      <c r="Q221" s="16" t="s">
        <v>1360</v>
      </c>
      <c r="R221" s="60" t="s">
        <v>1454</v>
      </c>
      <c r="S221" s="16" t="s">
        <v>1360</v>
      </c>
      <c r="T221" s="16" t="s">
        <v>945</v>
      </c>
      <c r="U221" s="16">
        <v>12000</v>
      </c>
      <c r="V221" s="16">
        <v>50</v>
      </c>
      <c r="W221" s="16">
        <v>50</v>
      </c>
    </row>
    <row r="222" spans="1:23" x14ac:dyDescent="0.2">
      <c r="A222" t="s">
        <v>982</v>
      </c>
      <c r="B222" t="s">
        <v>935</v>
      </c>
      <c r="C222" t="s">
        <v>1324</v>
      </c>
      <c r="D222" t="s">
        <v>1340</v>
      </c>
      <c r="E222" t="s">
        <v>1324</v>
      </c>
      <c r="F222" t="s">
        <v>945</v>
      </c>
      <c r="G222">
        <v>12640.512820512822</v>
      </c>
      <c r="H222">
        <v>39</v>
      </c>
      <c r="I222">
        <v>39</v>
      </c>
      <c r="K222">
        <f t="shared" si="6"/>
        <v>39</v>
      </c>
      <c r="O222" s="16" t="s">
        <v>1109</v>
      </c>
      <c r="P222" s="16" t="s">
        <v>927</v>
      </c>
      <c r="Q222" s="16" t="s">
        <v>1353</v>
      </c>
      <c r="R222" s="60" t="s">
        <v>1455</v>
      </c>
      <c r="S222" s="16" t="s">
        <v>1353</v>
      </c>
      <c r="T222" s="16" t="s">
        <v>945</v>
      </c>
      <c r="U222" s="16">
        <v>12025</v>
      </c>
      <c r="V222" s="16">
        <v>222</v>
      </c>
      <c r="W222" s="16">
        <v>222</v>
      </c>
    </row>
    <row r="223" spans="1:23" x14ac:dyDescent="0.2">
      <c r="A223" t="s">
        <v>982</v>
      </c>
      <c r="B223" t="s">
        <v>935</v>
      </c>
      <c r="C223" t="s">
        <v>1329</v>
      </c>
      <c r="D223" t="s">
        <v>1341</v>
      </c>
      <c r="E223" t="s">
        <v>1329</v>
      </c>
      <c r="F223" t="s">
        <v>945</v>
      </c>
      <c r="G223">
        <v>12643.529411764704</v>
      </c>
      <c r="H223">
        <v>16</v>
      </c>
      <c r="I223">
        <v>16</v>
      </c>
      <c r="K223">
        <f t="shared" si="6"/>
        <v>16</v>
      </c>
      <c r="O223" s="16" t="s">
        <v>1212</v>
      </c>
      <c r="P223" s="16" t="s">
        <v>1075</v>
      </c>
      <c r="Q223" s="16" t="s">
        <v>1213</v>
      </c>
      <c r="R223" s="60" t="s">
        <v>1225</v>
      </c>
      <c r="S223" s="16" t="s">
        <v>1216</v>
      </c>
      <c r="T223" s="16" t="s">
        <v>945</v>
      </c>
      <c r="U223" s="16">
        <v>12057.942857142856</v>
      </c>
      <c r="V223" s="16">
        <v>60</v>
      </c>
      <c r="W223" s="16">
        <v>60</v>
      </c>
    </row>
    <row r="224" spans="1:23" x14ac:dyDescent="0.2">
      <c r="A224" t="s">
        <v>982</v>
      </c>
      <c r="B224" t="s">
        <v>935</v>
      </c>
      <c r="C224" t="s">
        <v>1329</v>
      </c>
      <c r="D224" t="s">
        <v>1342</v>
      </c>
      <c r="E224" t="s">
        <v>1329</v>
      </c>
      <c r="F224" t="s">
        <v>945</v>
      </c>
      <c r="G224">
        <v>12643.529411764704</v>
      </c>
      <c r="H224">
        <v>17</v>
      </c>
      <c r="I224">
        <v>17</v>
      </c>
      <c r="K224">
        <f t="shared" si="6"/>
        <v>17</v>
      </c>
      <c r="O224" s="16" t="s">
        <v>976</v>
      </c>
      <c r="P224" s="16" t="s">
        <v>917</v>
      </c>
      <c r="Q224" s="16" t="s">
        <v>1129</v>
      </c>
      <c r="R224" s="60" t="s">
        <v>1180</v>
      </c>
      <c r="S224" s="16" t="s">
        <v>1129</v>
      </c>
      <c r="T224" s="16" t="s">
        <v>945</v>
      </c>
      <c r="U224" s="16">
        <v>12121.232142857141</v>
      </c>
      <c r="V224" s="16">
        <v>51</v>
      </c>
      <c r="W224" s="16">
        <v>61</v>
      </c>
    </row>
    <row r="225" spans="1:23" x14ac:dyDescent="0.2">
      <c r="A225" t="s">
        <v>982</v>
      </c>
      <c r="B225" t="s">
        <v>935</v>
      </c>
      <c r="C225" t="s">
        <v>1324</v>
      </c>
      <c r="D225" t="s">
        <v>1343</v>
      </c>
      <c r="E225" t="s">
        <v>1324</v>
      </c>
      <c r="F225" t="s">
        <v>945</v>
      </c>
      <c r="G225">
        <v>12643.529411764704</v>
      </c>
      <c r="H225">
        <v>68</v>
      </c>
      <c r="I225">
        <v>68</v>
      </c>
      <c r="K225">
        <f t="shared" si="6"/>
        <v>68</v>
      </c>
      <c r="O225" s="16" t="s">
        <v>976</v>
      </c>
      <c r="P225" s="16" t="s">
        <v>917</v>
      </c>
      <c r="Q225" s="16" t="s">
        <v>1129</v>
      </c>
      <c r="R225" s="60" t="s">
        <v>1181</v>
      </c>
      <c r="S225" s="16" t="s">
        <v>1129</v>
      </c>
      <c r="T225" s="16" t="s">
        <v>945</v>
      </c>
      <c r="U225" s="16">
        <v>12121.232142857141</v>
      </c>
      <c r="V225" s="16">
        <v>50</v>
      </c>
      <c r="W225" s="16">
        <v>60</v>
      </c>
    </row>
    <row r="226" spans="1:23" x14ac:dyDescent="0.2">
      <c r="A226" t="s">
        <v>982</v>
      </c>
      <c r="B226" t="s">
        <v>935</v>
      </c>
      <c r="C226" t="s">
        <v>1329</v>
      </c>
      <c r="D226" t="s">
        <v>1344</v>
      </c>
      <c r="E226" t="s">
        <v>1329</v>
      </c>
      <c r="F226" t="s">
        <v>945</v>
      </c>
      <c r="G226">
        <v>12646.08695652174</v>
      </c>
      <c r="H226">
        <v>23</v>
      </c>
      <c r="I226">
        <v>23</v>
      </c>
      <c r="K226">
        <f t="shared" si="6"/>
        <v>23</v>
      </c>
      <c r="O226" s="16" t="s">
        <v>979</v>
      </c>
      <c r="P226" s="16" t="s">
        <v>969</v>
      </c>
      <c r="Q226" s="16" t="s">
        <v>1294</v>
      </c>
      <c r="R226" s="60" t="s">
        <v>1315</v>
      </c>
      <c r="S226" s="16" t="s">
        <v>1296</v>
      </c>
      <c r="T226" s="16" t="s">
        <v>1582</v>
      </c>
      <c r="U226" s="16">
        <v>12178.490566037735</v>
      </c>
      <c r="V226" s="16">
        <v>53</v>
      </c>
      <c r="W226" s="16">
        <v>53</v>
      </c>
    </row>
    <row r="227" spans="1:23" x14ac:dyDescent="0.2">
      <c r="A227" t="s">
        <v>982</v>
      </c>
      <c r="B227" t="s">
        <v>935</v>
      </c>
      <c r="C227" t="s">
        <v>1324</v>
      </c>
      <c r="D227" t="s">
        <v>1345</v>
      </c>
      <c r="E227" t="s">
        <v>1324</v>
      </c>
      <c r="F227" t="s">
        <v>945</v>
      </c>
      <c r="G227">
        <v>12650.188679245284</v>
      </c>
      <c r="H227">
        <v>44</v>
      </c>
      <c r="I227">
        <v>53</v>
      </c>
      <c r="K227">
        <f t="shared" si="6"/>
        <v>44</v>
      </c>
      <c r="O227" s="16" t="s">
        <v>979</v>
      </c>
      <c r="P227" s="16" t="s">
        <v>969</v>
      </c>
      <c r="Q227" s="16" t="s">
        <v>1294</v>
      </c>
      <c r="R227" s="60" t="s">
        <v>1316</v>
      </c>
      <c r="S227" s="16" t="s">
        <v>1296</v>
      </c>
      <c r="T227" s="16" t="s">
        <v>1582</v>
      </c>
      <c r="U227" s="16">
        <v>12187.5</v>
      </c>
      <c r="V227" s="16">
        <v>113</v>
      </c>
      <c r="W227" s="16">
        <v>113</v>
      </c>
    </row>
    <row r="228" spans="1:23" x14ac:dyDescent="0.2">
      <c r="A228" t="s">
        <v>982</v>
      </c>
      <c r="B228" t="s">
        <v>935</v>
      </c>
      <c r="C228" t="s">
        <v>1324</v>
      </c>
      <c r="D228" t="s">
        <v>1346</v>
      </c>
      <c r="E228" t="s">
        <v>1324</v>
      </c>
      <c r="F228" t="s">
        <v>945</v>
      </c>
      <c r="G228">
        <v>12650.985915492958</v>
      </c>
      <c r="H228">
        <v>69</v>
      </c>
      <c r="I228">
        <v>76</v>
      </c>
      <c r="K228">
        <f t="shared" si="6"/>
        <v>69</v>
      </c>
      <c r="O228" s="16" t="s">
        <v>976</v>
      </c>
      <c r="P228" s="16" t="s">
        <v>917</v>
      </c>
      <c r="Q228" s="16" t="s">
        <v>1129</v>
      </c>
      <c r="R228" s="60" t="s">
        <v>1182</v>
      </c>
      <c r="S228" s="16" t="s">
        <v>1129</v>
      </c>
      <c r="T228" s="16" t="s">
        <v>945</v>
      </c>
      <c r="U228" s="16">
        <v>12207.058823529413</v>
      </c>
      <c r="V228" s="16">
        <v>34</v>
      </c>
      <c r="W228" s="16">
        <v>34</v>
      </c>
    </row>
    <row r="229" spans="1:23" x14ac:dyDescent="0.2">
      <c r="A229" t="s">
        <v>982</v>
      </c>
      <c r="B229" t="s">
        <v>935</v>
      </c>
      <c r="C229" t="s">
        <v>1324</v>
      </c>
      <c r="D229" t="s">
        <v>1347</v>
      </c>
      <c r="E229" t="s">
        <v>1324</v>
      </c>
      <c r="F229" t="s">
        <v>945</v>
      </c>
      <c r="G229">
        <v>12657.5</v>
      </c>
      <c r="H229">
        <v>81</v>
      </c>
      <c r="I229">
        <v>85</v>
      </c>
      <c r="K229">
        <f t="shared" si="6"/>
        <v>81</v>
      </c>
      <c r="O229" s="16" t="s">
        <v>976</v>
      </c>
      <c r="P229" s="16" t="s">
        <v>917</v>
      </c>
      <c r="Q229" s="16" t="s">
        <v>1129</v>
      </c>
      <c r="R229" s="60" t="s">
        <v>1183</v>
      </c>
      <c r="S229" s="16" t="s">
        <v>1129</v>
      </c>
      <c r="T229" s="16" t="s">
        <v>945</v>
      </c>
      <c r="U229" s="16">
        <v>12217.027777777777</v>
      </c>
      <c r="V229" s="16">
        <v>70</v>
      </c>
      <c r="W229" s="16">
        <v>75</v>
      </c>
    </row>
    <row r="230" spans="1:23" x14ac:dyDescent="0.2">
      <c r="A230" t="s">
        <v>982</v>
      </c>
      <c r="B230" t="s">
        <v>935</v>
      </c>
      <c r="C230" t="s">
        <v>1324</v>
      </c>
      <c r="D230" t="s">
        <v>1348</v>
      </c>
      <c r="E230" t="s">
        <v>1324</v>
      </c>
      <c r="F230" t="s">
        <v>945</v>
      </c>
      <c r="G230">
        <v>12660</v>
      </c>
      <c r="H230">
        <v>40</v>
      </c>
      <c r="I230">
        <v>50</v>
      </c>
      <c r="K230">
        <f t="shared" si="6"/>
        <v>40</v>
      </c>
      <c r="O230" s="16" t="s">
        <v>976</v>
      </c>
      <c r="P230" s="16" t="s">
        <v>917</v>
      </c>
      <c r="Q230" s="16" t="s">
        <v>1129</v>
      </c>
      <c r="R230" s="60" t="s">
        <v>1184</v>
      </c>
      <c r="S230" s="16" t="s">
        <v>1129</v>
      </c>
      <c r="T230" s="16" t="s">
        <v>945</v>
      </c>
      <c r="U230" s="16">
        <v>12217.027777777777</v>
      </c>
      <c r="V230" s="16">
        <v>70</v>
      </c>
      <c r="W230" s="16">
        <v>75</v>
      </c>
    </row>
    <row r="231" spans="1:23" x14ac:dyDescent="0.2">
      <c r="A231" t="s">
        <v>982</v>
      </c>
      <c r="B231" t="s">
        <v>935</v>
      </c>
      <c r="C231" t="s">
        <v>1324</v>
      </c>
      <c r="D231" t="s">
        <v>1349</v>
      </c>
      <c r="E231" t="s">
        <v>1324</v>
      </c>
      <c r="F231" t="s">
        <v>945</v>
      </c>
      <c r="G231">
        <v>12660</v>
      </c>
      <c r="H231">
        <v>40</v>
      </c>
      <c r="I231">
        <v>50</v>
      </c>
      <c r="K231">
        <f t="shared" si="6"/>
        <v>40</v>
      </c>
      <c r="O231" s="16" t="s">
        <v>841</v>
      </c>
      <c r="P231" s="16" t="s">
        <v>927</v>
      </c>
      <c r="Q231" s="16" t="s">
        <v>1232</v>
      </c>
      <c r="R231" s="60" t="s">
        <v>1261</v>
      </c>
      <c r="S231" s="16" t="s">
        <v>1232</v>
      </c>
      <c r="T231" s="16" t="s">
        <v>945</v>
      </c>
      <c r="U231" s="16">
        <v>12223.245283018867</v>
      </c>
      <c r="V231" s="16">
        <v>53</v>
      </c>
      <c r="W231" s="16">
        <v>53</v>
      </c>
    </row>
    <row r="232" spans="1:23" x14ac:dyDescent="0.2">
      <c r="A232" t="s">
        <v>982</v>
      </c>
      <c r="B232" t="s">
        <v>935</v>
      </c>
      <c r="C232" t="s">
        <v>1324</v>
      </c>
      <c r="D232" t="s">
        <v>1350</v>
      </c>
      <c r="E232" t="s">
        <v>1127</v>
      </c>
      <c r="F232" t="s">
        <v>945</v>
      </c>
      <c r="G232">
        <v>12660</v>
      </c>
      <c r="H232">
        <v>150</v>
      </c>
      <c r="I232">
        <v>150</v>
      </c>
      <c r="K232">
        <f t="shared" si="6"/>
        <v>150</v>
      </c>
      <c r="O232" s="16" t="s">
        <v>979</v>
      </c>
      <c r="P232" s="16" t="s">
        <v>944</v>
      </c>
      <c r="Q232" s="16" t="s">
        <v>1288</v>
      </c>
      <c r="R232" s="60" t="s">
        <v>1317</v>
      </c>
      <c r="S232" s="16" t="s">
        <v>1290</v>
      </c>
      <c r="T232" s="16" t="s">
        <v>1582</v>
      </c>
      <c r="U232" s="16">
        <v>12227.628865979379</v>
      </c>
      <c r="V232" s="16">
        <v>68</v>
      </c>
      <c r="W232" s="16">
        <v>88</v>
      </c>
    </row>
    <row r="233" spans="1:23" x14ac:dyDescent="0.2">
      <c r="A233" t="s">
        <v>982</v>
      </c>
      <c r="B233" t="s">
        <v>935</v>
      </c>
      <c r="C233" t="s">
        <v>1324</v>
      </c>
      <c r="D233" t="s">
        <v>1351</v>
      </c>
      <c r="E233" t="s">
        <v>1324</v>
      </c>
      <c r="F233" t="s">
        <v>945</v>
      </c>
      <c r="G233">
        <v>12670</v>
      </c>
      <c r="H233">
        <v>17</v>
      </c>
      <c r="I233">
        <v>20</v>
      </c>
      <c r="K233">
        <f t="shared" si="6"/>
        <v>17</v>
      </c>
      <c r="O233" s="16" t="s">
        <v>979</v>
      </c>
      <c r="P233" s="16" t="s">
        <v>944</v>
      </c>
      <c r="Q233" s="16" t="s">
        <v>1288</v>
      </c>
      <c r="R233" s="60" t="s">
        <v>1318</v>
      </c>
      <c r="S233" s="16" t="s">
        <v>1290</v>
      </c>
      <c r="T233" s="16" t="s">
        <v>1582</v>
      </c>
      <c r="U233" s="16">
        <v>12227.628865979379</v>
      </c>
      <c r="V233" s="16">
        <v>68</v>
      </c>
      <c r="W233" s="16">
        <v>88</v>
      </c>
    </row>
    <row r="234" spans="1:23" x14ac:dyDescent="0.2">
      <c r="A234" t="s">
        <v>982</v>
      </c>
      <c r="B234" t="s">
        <v>935</v>
      </c>
      <c r="C234" t="s">
        <v>1324</v>
      </c>
      <c r="D234" t="s">
        <v>1352</v>
      </c>
      <c r="E234" t="s">
        <v>1324</v>
      </c>
      <c r="F234" t="s">
        <v>945</v>
      </c>
      <c r="G234">
        <v>13000</v>
      </c>
      <c r="H234">
        <v>12</v>
      </c>
      <c r="I234">
        <v>12</v>
      </c>
      <c r="K234" s="35">
        <f t="shared" si="6"/>
        <v>12</v>
      </c>
      <c r="O234" s="16" t="s">
        <v>976</v>
      </c>
      <c r="P234" s="16" t="s">
        <v>917</v>
      </c>
      <c r="Q234" s="16" t="s">
        <v>1185</v>
      </c>
      <c r="R234" s="60" t="s">
        <v>1186</v>
      </c>
      <c r="S234" s="16" t="s">
        <v>1185</v>
      </c>
      <c r="T234" s="16" t="s">
        <v>945</v>
      </c>
      <c r="U234" s="16">
        <v>12247.528517110266</v>
      </c>
      <c r="V234" s="16">
        <v>24</v>
      </c>
      <c r="W234" s="16">
        <v>24</v>
      </c>
    </row>
    <row r="235" spans="1:23" x14ac:dyDescent="0.2">
      <c r="H235">
        <f>SUM(H205:H234)</f>
        <v>1493</v>
      </c>
      <c r="I235">
        <f>SUM(I205:I234)</f>
        <v>1556</v>
      </c>
      <c r="K235" s="38">
        <f>SUM(K205:K234)</f>
        <v>1493</v>
      </c>
      <c r="O235" s="16" t="s">
        <v>1109</v>
      </c>
      <c r="P235" s="16" t="s">
        <v>927</v>
      </c>
      <c r="Q235" s="16" t="s">
        <v>1353</v>
      </c>
      <c r="R235" s="60" t="s">
        <v>1456</v>
      </c>
      <c r="S235" s="16" t="s">
        <v>1353</v>
      </c>
      <c r="T235" s="16" t="s">
        <v>945</v>
      </c>
      <c r="U235" s="16">
        <v>12279</v>
      </c>
      <c r="V235" s="16">
        <v>179</v>
      </c>
      <c r="W235" s="16">
        <v>179</v>
      </c>
    </row>
    <row r="236" spans="1:23" x14ac:dyDescent="0.2">
      <c r="O236" s="16" t="s">
        <v>976</v>
      </c>
      <c r="P236" s="16" t="s">
        <v>917</v>
      </c>
      <c r="Q236" s="16" t="s">
        <v>1185</v>
      </c>
      <c r="R236" s="60" t="s">
        <v>1187</v>
      </c>
      <c r="S236" s="16" t="s">
        <v>1185</v>
      </c>
      <c r="T236" s="16" t="s">
        <v>945</v>
      </c>
      <c r="U236" s="16">
        <v>12336.575875486382</v>
      </c>
      <c r="V236" s="16">
        <v>23</v>
      </c>
      <c r="W236" s="16">
        <v>23</v>
      </c>
    </row>
    <row r="237" spans="1:23" x14ac:dyDescent="0.2">
      <c r="D237" t="s">
        <v>1507</v>
      </c>
      <c r="G237" t="s">
        <v>1504</v>
      </c>
      <c r="H237">
        <f>SUMIF(G205:G234,"&lt;=9000",H205:H234)</f>
        <v>32</v>
      </c>
      <c r="O237" s="16" t="s">
        <v>976</v>
      </c>
      <c r="P237" s="16" t="s">
        <v>917</v>
      </c>
      <c r="Q237" s="16" t="s">
        <v>1188</v>
      </c>
      <c r="R237" s="60" t="s">
        <v>1189</v>
      </c>
      <c r="S237" s="16" t="s">
        <v>1188</v>
      </c>
      <c r="T237" s="16" t="s">
        <v>945</v>
      </c>
      <c r="U237" s="16">
        <v>12339</v>
      </c>
      <c r="V237" s="16">
        <v>10</v>
      </c>
      <c r="W237" s="16">
        <v>10</v>
      </c>
    </row>
    <row r="238" spans="1:23" x14ac:dyDescent="0.2">
      <c r="G238" s="24" t="s">
        <v>1505</v>
      </c>
      <c r="H238">
        <f>(SUMIF(G205:G234,"&lt;11000",H205:H234))-H237</f>
        <v>190</v>
      </c>
      <c r="O238" s="16" t="s">
        <v>976</v>
      </c>
      <c r="P238" s="16" t="s">
        <v>917</v>
      </c>
      <c r="Q238" s="16" t="s">
        <v>1185</v>
      </c>
      <c r="R238" s="60" t="s">
        <v>1190</v>
      </c>
      <c r="S238" s="16" t="s">
        <v>1185</v>
      </c>
      <c r="T238" s="16" t="s">
        <v>945</v>
      </c>
      <c r="U238" s="16">
        <v>12390.90909090909</v>
      </c>
      <c r="V238" s="16">
        <v>25</v>
      </c>
      <c r="W238" s="16">
        <v>25</v>
      </c>
    </row>
    <row r="239" spans="1:23" x14ac:dyDescent="0.2">
      <c r="G239" t="s">
        <v>1506</v>
      </c>
      <c r="H239">
        <f>SUMIF(G205:G234,"&gt;=11000",H205:H234)</f>
        <v>1271</v>
      </c>
      <c r="O239" s="16" t="s">
        <v>1109</v>
      </c>
      <c r="P239" s="16" t="s">
        <v>927</v>
      </c>
      <c r="Q239" s="16" t="s">
        <v>1353</v>
      </c>
      <c r="R239" s="60" t="s">
        <v>1457</v>
      </c>
      <c r="S239" s="16" t="s">
        <v>1353</v>
      </c>
      <c r="T239" s="16" t="s">
        <v>945</v>
      </c>
      <c r="U239" s="16">
        <v>12394</v>
      </c>
      <c r="V239" s="16">
        <v>179</v>
      </c>
      <c r="W239" s="16">
        <v>179</v>
      </c>
    </row>
    <row r="240" spans="1:23" x14ac:dyDescent="0.2">
      <c r="O240" s="16" t="s">
        <v>1109</v>
      </c>
      <c r="P240" s="16" t="s">
        <v>927</v>
      </c>
      <c r="Q240" s="16" t="s">
        <v>1357</v>
      </c>
      <c r="R240" s="60" t="s">
        <v>1458</v>
      </c>
      <c r="S240" s="16" t="s">
        <v>1373</v>
      </c>
      <c r="T240" s="16" t="s">
        <v>945</v>
      </c>
      <c r="U240" s="16">
        <v>12398.231292517006</v>
      </c>
      <c r="V240" s="16">
        <v>133</v>
      </c>
      <c r="W240" s="16">
        <v>147</v>
      </c>
    </row>
    <row r="241" spans="1:23" x14ac:dyDescent="0.2">
      <c r="A241" s="25" t="s">
        <v>886</v>
      </c>
      <c r="B241" s="25" t="s">
        <v>1532</v>
      </c>
      <c r="C241" s="25" t="s">
        <v>1125</v>
      </c>
      <c r="D241" s="25" t="s">
        <v>1126</v>
      </c>
      <c r="E241" s="25" t="s">
        <v>1128</v>
      </c>
      <c r="F241" s="25" t="s">
        <v>887</v>
      </c>
      <c r="G241" s="25" t="s">
        <v>888</v>
      </c>
      <c r="H241" s="25" t="s">
        <v>1502</v>
      </c>
      <c r="I241" s="25" t="s">
        <v>1503</v>
      </c>
      <c r="O241" s="16" t="s">
        <v>976</v>
      </c>
      <c r="P241" s="16" t="s">
        <v>977</v>
      </c>
      <c r="Q241" s="16" t="s">
        <v>1162</v>
      </c>
      <c r="R241" s="60" t="s">
        <v>1512</v>
      </c>
      <c r="S241" s="16" t="s">
        <v>1162</v>
      </c>
      <c r="T241" s="16" t="s">
        <v>945</v>
      </c>
      <c r="U241" s="16">
        <v>12407</v>
      </c>
      <c r="V241" s="16">
        <v>132</v>
      </c>
      <c r="W241" s="16">
        <v>132</v>
      </c>
    </row>
    <row r="242" spans="1:23" x14ac:dyDescent="0.2">
      <c r="A242" t="s">
        <v>1109</v>
      </c>
      <c r="B242" t="s">
        <v>927</v>
      </c>
      <c r="C242" t="s">
        <v>1353</v>
      </c>
      <c r="D242" t="s">
        <v>1354</v>
      </c>
      <c r="E242" t="s">
        <v>1353</v>
      </c>
      <c r="F242" t="s">
        <v>945</v>
      </c>
      <c r="G242">
        <v>8150</v>
      </c>
      <c r="H242">
        <v>80</v>
      </c>
      <c r="I242">
        <v>80</v>
      </c>
      <c r="K242">
        <f t="shared" ref="K242:K305" si="7">SUMIF(F242, "=ng",H242)</f>
        <v>80</v>
      </c>
      <c r="O242" s="16" t="s">
        <v>841</v>
      </c>
      <c r="P242" s="16" t="s">
        <v>927</v>
      </c>
      <c r="Q242" s="16" t="s">
        <v>1232</v>
      </c>
      <c r="R242" s="60" t="s">
        <v>1262</v>
      </c>
      <c r="S242" s="16" t="s">
        <v>1232</v>
      </c>
      <c r="T242" s="16" t="s">
        <v>945</v>
      </c>
      <c r="U242" s="16">
        <v>12449.673076923074</v>
      </c>
      <c r="V242" s="16">
        <v>52</v>
      </c>
      <c r="W242" s="16">
        <v>52</v>
      </c>
    </row>
    <row r="243" spans="1:23" x14ac:dyDescent="0.2">
      <c r="A243" t="s">
        <v>1109</v>
      </c>
      <c r="B243" t="s">
        <v>927</v>
      </c>
      <c r="C243" t="s">
        <v>1353</v>
      </c>
      <c r="D243" t="s">
        <v>1355</v>
      </c>
      <c r="E243" t="s">
        <v>1353</v>
      </c>
      <c r="F243" t="s">
        <v>945</v>
      </c>
      <c r="G243">
        <v>8150</v>
      </c>
      <c r="H243">
        <v>80</v>
      </c>
      <c r="I243">
        <v>80</v>
      </c>
      <c r="K243">
        <f t="shared" si="7"/>
        <v>80</v>
      </c>
      <c r="O243" s="16" t="s">
        <v>976</v>
      </c>
      <c r="P243" s="16" t="s">
        <v>917</v>
      </c>
      <c r="Q243" s="16" t="s">
        <v>1185</v>
      </c>
      <c r="R243" s="60" t="s">
        <v>1191</v>
      </c>
      <c r="S243" s="16" t="s">
        <v>1185</v>
      </c>
      <c r="T243" s="16" t="s">
        <v>945</v>
      </c>
      <c r="U243" s="16">
        <v>12450.92936802974</v>
      </c>
      <c r="V243" s="16">
        <v>25</v>
      </c>
      <c r="W243" s="16">
        <v>25</v>
      </c>
    </row>
    <row r="244" spans="1:23" x14ac:dyDescent="0.2">
      <c r="A244" t="s">
        <v>1109</v>
      </c>
      <c r="B244" t="s">
        <v>927</v>
      </c>
      <c r="C244" t="s">
        <v>1353</v>
      </c>
      <c r="D244" t="s">
        <v>1356</v>
      </c>
      <c r="E244" t="s">
        <v>1353</v>
      </c>
      <c r="F244" t="s">
        <v>945</v>
      </c>
      <c r="G244">
        <v>8150</v>
      </c>
      <c r="H244">
        <v>80</v>
      </c>
      <c r="I244">
        <v>80</v>
      </c>
      <c r="K244">
        <f t="shared" si="7"/>
        <v>80</v>
      </c>
      <c r="O244" s="16" t="s">
        <v>976</v>
      </c>
      <c r="P244" s="16" t="s">
        <v>917</v>
      </c>
      <c r="Q244" s="16" t="s">
        <v>1185</v>
      </c>
      <c r="R244" s="60" t="s">
        <v>1192</v>
      </c>
      <c r="S244" s="16" t="s">
        <v>1185</v>
      </c>
      <c r="T244" s="16" t="s">
        <v>945</v>
      </c>
      <c r="U244" s="16">
        <v>12450.92936802974</v>
      </c>
      <c r="V244" s="16">
        <v>25</v>
      </c>
      <c r="W244" s="16">
        <v>25</v>
      </c>
    </row>
    <row r="245" spans="1:23" x14ac:dyDescent="0.2">
      <c r="A245" t="s">
        <v>1109</v>
      </c>
      <c r="B245" t="s">
        <v>927</v>
      </c>
      <c r="C245" t="s">
        <v>1357</v>
      </c>
      <c r="D245" t="s">
        <v>1358</v>
      </c>
      <c r="E245" t="s">
        <v>1127</v>
      </c>
      <c r="F245" t="s">
        <v>945</v>
      </c>
      <c r="G245">
        <v>8200</v>
      </c>
      <c r="H245">
        <v>340</v>
      </c>
      <c r="I245">
        <v>340</v>
      </c>
      <c r="K245">
        <f t="shared" si="7"/>
        <v>340</v>
      </c>
      <c r="O245" s="16" t="s">
        <v>976</v>
      </c>
      <c r="P245" s="16" t="s">
        <v>917</v>
      </c>
      <c r="Q245" s="16" t="s">
        <v>1185</v>
      </c>
      <c r="R245" s="60" t="s">
        <v>1193</v>
      </c>
      <c r="S245" s="16" t="s">
        <v>1185</v>
      </c>
      <c r="T245" s="16" t="s">
        <v>945</v>
      </c>
      <c r="U245" s="16">
        <v>12450.92936802974</v>
      </c>
      <c r="V245" s="16">
        <v>25</v>
      </c>
      <c r="W245" s="16">
        <v>25</v>
      </c>
    </row>
    <row r="246" spans="1:23" x14ac:dyDescent="0.2">
      <c r="A246" t="s">
        <v>1109</v>
      </c>
      <c r="B246" t="s">
        <v>927</v>
      </c>
      <c r="C246" t="s">
        <v>1357</v>
      </c>
      <c r="D246" t="s">
        <v>1359</v>
      </c>
      <c r="E246" t="s">
        <v>1127</v>
      </c>
      <c r="F246" t="s">
        <v>945</v>
      </c>
      <c r="G246">
        <v>8500</v>
      </c>
      <c r="H246">
        <v>257</v>
      </c>
      <c r="I246">
        <v>257</v>
      </c>
      <c r="K246">
        <f t="shared" si="7"/>
        <v>257</v>
      </c>
      <c r="O246" s="16" t="s">
        <v>976</v>
      </c>
      <c r="P246" s="16" t="s">
        <v>917</v>
      </c>
      <c r="Q246" s="16" t="s">
        <v>1185</v>
      </c>
      <c r="R246" s="60" t="s">
        <v>1194</v>
      </c>
      <c r="S246" s="16" t="s">
        <v>1185</v>
      </c>
      <c r="T246" s="16" t="s">
        <v>945</v>
      </c>
      <c r="U246" s="16">
        <v>12450.92936802974</v>
      </c>
      <c r="V246" s="16">
        <v>25</v>
      </c>
      <c r="W246" s="16">
        <v>25</v>
      </c>
    </row>
    <row r="247" spans="1:23" x14ac:dyDescent="0.2">
      <c r="A247" t="s">
        <v>1109</v>
      </c>
      <c r="B247" t="s">
        <v>927</v>
      </c>
      <c r="C247" t="s">
        <v>1360</v>
      </c>
      <c r="D247" t="s">
        <v>1361</v>
      </c>
      <c r="E247" t="s">
        <v>1360</v>
      </c>
      <c r="F247" t="s">
        <v>945</v>
      </c>
      <c r="G247">
        <v>9950</v>
      </c>
      <c r="H247">
        <v>143</v>
      </c>
      <c r="I247">
        <v>143</v>
      </c>
      <c r="K247">
        <f t="shared" si="7"/>
        <v>143</v>
      </c>
      <c r="O247" s="16" t="s">
        <v>841</v>
      </c>
      <c r="P247" s="16" t="s">
        <v>927</v>
      </c>
      <c r="Q247" s="16" t="s">
        <v>1232</v>
      </c>
      <c r="R247" s="60" t="s">
        <v>1263</v>
      </c>
      <c r="S247" s="16" t="s">
        <v>1232</v>
      </c>
      <c r="T247" s="16" t="s">
        <v>945</v>
      </c>
      <c r="U247" s="16">
        <v>12467.925233644859</v>
      </c>
      <c r="V247" s="16">
        <v>107</v>
      </c>
      <c r="W247" s="16">
        <v>107</v>
      </c>
    </row>
    <row r="248" spans="1:23" x14ac:dyDescent="0.2">
      <c r="A248" t="s">
        <v>1109</v>
      </c>
      <c r="B248" t="s">
        <v>927</v>
      </c>
      <c r="C248" t="s">
        <v>1360</v>
      </c>
      <c r="D248" t="s">
        <v>1362</v>
      </c>
      <c r="E248" t="s">
        <v>1360</v>
      </c>
      <c r="F248" t="s">
        <v>945</v>
      </c>
      <c r="G248">
        <v>9950</v>
      </c>
      <c r="H248">
        <v>150</v>
      </c>
      <c r="I248">
        <v>150</v>
      </c>
      <c r="K248">
        <f t="shared" si="7"/>
        <v>150</v>
      </c>
      <c r="O248" s="16" t="s">
        <v>841</v>
      </c>
      <c r="P248" s="16" t="s">
        <v>927</v>
      </c>
      <c r="Q248" s="16" t="s">
        <v>1232</v>
      </c>
      <c r="R248" s="60" t="s">
        <v>1264</v>
      </c>
      <c r="S248" s="16" t="s">
        <v>1232</v>
      </c>
      <c r="T248" s="16" t="s">
        <v>945</v>
      </c>
      <c r="U248" s="16">
        <v>12580.925233644861</v>
      </c>
      <c r="V248" s="16">
        <v>107</v>
      </c>
      <c r="W248" s="16">
        <v>107</v>
      </c>
    </row>
    <row r="249" spans="1:23" x14ac:dyDescent="0.2">
      <c r="A249" t="s">
        <v>1109</v>
      </c>
      <c r="B249" t="s">
        <v>927</v>
      </c>
      <c r="C249" t="s">
        <v>1360</v>
      </c>
      <c r="D249" t="s">
        <v>1363</v>
      </c>
      <c r="E249" t="s">
        <v>1360</v>
      </c>
      <c r="F249" t="s">
        <v>945</v>
      </c>
      <c r="G249">
        <v>9950</v>
      </c>
      <c r="H249">
        <v>175</v>
      </c>
      <c r="I249">
        <v>175</v>
      </c>
      <c r="K249">
        <f t="shared" si="7"/>
        <v>175</v>
      </c>
      <c r="O249" s="16" t="s">
        <v>1109</v>
      </c>
      <c r="P249" s="16" t="s">
        <v>927</v>
      </c>
      <c r="Q249" s="16" t="s">
        <v>1459</v>
      </c>
      <c r="R249" s="60" t="s">
        <v>1460</v>
      </c>
      <c r="S249" s="16" t="s">
        <v>1459</v>
      </c>
      <c r="T249" s="16" t="s">
        <v>945</v>
      </c>
      <c r="U249" s="16">
        <v>12597.777777777777</v>
      </c>
      <c r="V249" s="16">
        <v>9</v>
      </c>
      <c r="W249" s="16">
        <v>9</v>
      </c>
    </row>
    <row r="250" spans="1:23" x14ac:dyDescent="0.2">
      <c r="A250" t="s">
        <v>1109</v>
      </c>
      <c r="B250" t="s">
        <v>927</v>
      </c>
      <c r="C250" t="s">
        <v>1360</v>
      </c>
      <c r="D250" t="s">
        <v>1364</v>
      </c>
      <c r="E250" t="s">
        <v>1360</v>
      </c>
      <c r="F250" t="s">
        <v>945</v>
      </c>
      <c r="G250">
        <v>9950</v>
      </c>
      <c r="H250">
        <v>222</v>
      </c>
      <c r="I250">
        <v>222</v>
      </c>
      <c r="K250">
        <f t="shared" si="7"/>
        <v>222</v>
      </c>
      <c r="O250" s="16" t="s">
        <v>1212</v>
      </c>
      <c r="P250" s="16" t="s">
        <v>1075</v>
      </c>
      <c r="Q250" s="16" t="s">
        <v>1213</v>
      </c>
      <c r="R250" s="60" t="s">
        <v>1226</v>
      </c>
      <c r="S250" s="16" t="s">
        <v>1216</v>
      </c>
      <c r="T250" s="16" t="s">
        <v>945</v>
      </c>
      <c r="U250" s="16">
        <v>12620</v>
      </c>
      <c r="V250" s="16">
        <v>14</v>
      </c>
      <c r="W250" s="16">
        <v>14</v>
      </c>
    </row>
    <row r="251" spans="1:23" x14ac:dyDescent="0.2">
      <c r="A251" t="s">
        <v>1109</v>
      </c>
      <c r="B251" t="s">
        <v>927</v>
      </c>
      <c r="C251" t="s">
        <v>1365</v>
      </c>
      <c r="D251" t="s">
        <v>1366</v>
      </c>
      <c r="E251" t="s">
        <v>1365</v>
      </c>
      <c r="F251" t="s">
        <v>945</v>
      </c>
      <c r="G251">
        <v>9999</v>
      </c>
      <c r="H251">
        <v>10</v>
      </c>
      <c r="I251">
        <v>10</v>
      </c>
      <c r="K251">
        <f t="shared" si="7"/>
        <v>10</v>
      </c>
      <c r="O251" s="16" t="s">
        <v>1109</v>
      </c>
      <c r="P251" s="16" t="s">
        <v>927</v>
      </c>
      <c r="Q251" s="16" t="s">
        <v>1459</v>
      </c>
      <c r="R251" s="60" t="s">
        <v>1461</v>
      </c>
      <c r="S251" s="16" t="s">
        <v>1459</v>
      </c>
      <c r="T251" s="16" t="s">
        <v>945</v>
      </c>
      <c r="U251" s="16">
        <v>12620</v>
      </c>
      <c r="V251" s="16">
        <v>18</v>
      </c>
      <c r="W251" s="16">
        <v>18</v>
      </c>
    </row>
    <row r="252" spans="1:23" x14ac:dyDescent="0.2">
      <c r="A252" t="s">
        <v>1109</v>
      </c>
      <c r="B252" t="s">
        <v>927</v>
      </c>
      <c r="C252" t="s">
        <v>1367</v>
      </c>
      <c r="D252" t="s">
        <v>1368</v>
      </c>
      <c r="E252" t="s">
        <v>1367</v>
      </c>
      <c r="F252" t="s">
        <v>945</v>
      </c>
      <c r="G252">
        <v>10000</v>
      </c>
      <c r="H252">
        <v>46</v>
      </c>
      <c r="I252">
        <v>48</v>
      </c>
      <c r="K252">
        <f t="shared" si="7"/>
        <v>46</v>
      </c>
      <c r="O252" s="16" t="s">
        <v>982</v>
      </c>
      <c r="P252" s="16" t="s">
        <v>935</v>
      </c>
      <c r="Q252" s="16" t="s">
        <v>1324</v>
      </c>
      <c r="R252" s="60" t="s">
        <v>1340</v>
      </c>
      <c r="S252" s="16" t="s">
        <v>1324</v>
      </c>
      <c r="T252" s="16" t="s">
        <v>945</v>
      </c>
      <c r="U252" s="16">
        <v>12640.512820512822</v>
      </c>
      <c r="V252" s="16">
        <v>39</v>
      </c>
      <c r="W252" s="16">
        <v>39</v>
      </c>
    </row>
    <row r="253" spans="1:23" x14ac:dyDescent="0.2">
      <c r="A253" t="s">
        <v>1109</v>
      </c>
      <c r="B253" t="s">
        <v>927</v>
      </c>
      <c r="C253" t="s">
        <v>1360</v>
      </c>
      <c r="D253" t="s">
        <v>1369</v>
      </c>
      <c r="E253" t="s">
        <v>1127</v>
      </c>
      <c r="F253" t="s">
        <v>945</v>
      </c>
      <c r="G253">
        <v>10000</v>
      </c>
      <c r="H253">
        <v>102</v>
      </c>
      <c r="I253">
        <v>102</v>
      </c>
      <c r="K253">
        <f t="shared" si="7"/>
        <v>102</v>
      </c>
      <c r="O253" s="16" t="s">
        <v>982</v>
      </c>
      <c r="P253" s="16" t="s">
        <v>935</v>
      </c>
      <c r="Q253" s="16" t="s">
        <v>1329</v>
      </c>
      <c r="R253" s="60" t="s">
        <v>1341</v>
      </c>
      <c r="S253" s="16" t="s">
        <v>1329</v>
      </c>
      <c r="T253" s="16" t="s">
        <v>945</v>
      </c>
      <c r="U253" s="16">
        <v>12643.529411764704</v>
      </c>
      <c r="V253" s="16">
        <v>16</v>
      </c>
      <c r="W253" s="16">
        <v>16</v>
      </c>
    </row>
    <row r="254" spans="1:23" x14ac:dyDescent="0.2">
      <c r="A254" t="s">
        <v>1109</v>
      </c>
      <c r="B254" t="s">
        <v>927</v>
      </c>
      <c r="C254" t="s">
        <v>1360</v>
      </c>
      <c r="D254" t="s">
        <v>1370</v>
      </c>
      <c r="E254" t="s">
        <v>1127</v>
      </c>
      <c r="F254" t="s">
        <v>945</v>
      </c>
      <c r="G254">
        <v>10000</v>
      </c>
      <c r="H254">
        <v>10</v>
      </c>
      <c r="I254">
        <v>10</v>
      </c>
      <c r="K254">
        <f t="shared" si="7"/>
        <v>10</v>
      </c>
      <c r="O254" s="16" t="s">
        <v>982</v>
      </c>
      <c r="P254" s="16" t="s">
        <v>935</v>
      </c>
      <c r="Q254" s="16" t="s">
        <v>1329</v>
      </c>
      <c r="R254" s="60" t="s">
        <v>1342</v>
      </c>
      <c r="S254" s="16" t="s">
        <v>1329</v>
      </c>
      <c r="T254" s="16" t="s">
        <v>945</v>
      </c>
      <c r="U254" s="16">
        <v>12643.529411764704</v>
      </c>
      <c r="V254" s="16">
        <v>17</v>
      </c>
      <c r="W254" s="16">
        <v>17</v>
      </c>
    </row>
    <row r="255" spans="1:23" x14ac:dyDescent="0.2">
      <c r="A255" t="s">
        <v>1109</v>
      </c>
      <c r="B255" t="s">
        <v>927</v>
      </c>
      <c r="C255" t="s">
        <v>1360</v>
      </c>
      <c r="D255" t="s">
        <v>1371</v>
      </c>
      <c r="E255" t="s">
        <v>1360</v>
      </c>
      <c r="F255" t="s">
        <v>945</v>
      </c>
      <c r="G255">
        <v>10000</v>
      </c>
      <c r="H255">
        <v>50</v>
      </c>
      <c r="I255">
        <v>49.9</v>
      </c>
      <c r="K255">
        <f t="shared" si="7"/>
        <v>50</v>
      </c>
      <c r="O255" s="16" t="s">
        <v>982</v>
      </c>
      <c r="P255" s="16" t="s">
        <v>935</v>
      </c>
      <c r="Q255" s="16" t="s">
        <v>1324</v>
      </c>
      <c r="R255" s="60" t="s">
        <v>1343</v>
      </c>
      <c r="S255" s="16" t="s">
        <v>1324</v>
      </c>
      <c r="T255" s="16" t="s">
        <v>945</v>
      </c>
      <c r="U255" s="16">
        <v>12643.529411764704</v>
      </c>
      <c r="V255" s="16">
        <v>68</v>
      </c>
      <c r="W255" s="16">
        <v>68</v>
      </c>
    </row>
    <row r="256" spans="1:23" x14ac:dyDescent="0.2">
      <c r="A256" t="s">
        <v>1109</v>
      </c>
      <c r="B256" t="s">
        <v>927</v>
      </c>
      <c r="C256" t="s">
        <v>1357</v>
      </c>
      <c r="D256" t="s">
        <v>1372</v>
      </c>
      <c r="E256" t="s">
        <v>1373</v>
      </c>
      <c r="F256" t="s">
        <v>945</v>
      </c>
      <c r="G256">
        <v>10000</v>
      </c>
      <c r="H256">
        <v>215</v>
      </c>
      <c r="I256">
        <v>215</v>
      </c>
      <c r="K256">
        <f t="shared" si="7"/>
        <v>215</v>
      </c>
      <c r="O256" s="16" t="s">
        <v>982</v>
      </c>
      <c r="P256" s="16" t="s">
        <v>935</v>
      </c>
      <c r="Q256" s="16" t="s">
        <v>1329</v>
      </c>
      <c r="R256" s="60" t="s">
        <v>1344</v>
      </c>
      <c r="S256" s="16" t="s">
        <v>1329</v>
      </c>
      <c r="T256" s="16" t="s">
        <v>945</v>
      </c>
      <c r="U256" s="16">
        <v>12646.08695652174</v>
      </c>
      <c r="V256" s="16">
        <v>23</v>
      </c>
      <c r="W256" s="16">
        <v>23</v>
      </c>
    </row>
    <row r="257" spans="1:23" x14ac:dyDescent="0.2">
      <c r="A257" t="s">
        <v>1109</v>
      </c>
      <c r="B257" t="s">
        <v>927</v>
      </c>
      <c r="C257" t="s">
        <v>1357</v>
      </c>
      <c r="D257" t="s">
        <v>1374</v>
      </c>
      <c r="E257" t="s">
        <v>1373</v>
      </c>
      <c r="F257" t="s">
        <v>945</v>
      </c>
      <c r="G257">
        <v>10000</v>
      </c>
      <c r="H257">
        <v>215</v>
      </c>
      <c r="I257">
        <v>215</v>
      </c>
      <c r="K257">
        <f t="shared" si="7"/>
        <v>215</v>
      </c>
      <c r="O257" s="16" t="s">
        <v>1109</v>
      </c>
      <c r="P257" s="16" t="s">
        <v>927</v>
      </c>
      <c r="Q257" s="16" t="s">
        <v>1416</v>
      </c>
      <c r="R257" s="60" t="s">
        <v>1462</v>
      </c>
      <c r="S257" s="16" t="s">
        <v>1416</v>
      </c>
      <c r="T257" s="16" t="s">
        <v>945</v>
      </c>
      <c r="U257" s="16">
        <v>12646.666666666666</v>
      </c>
      <c r="V257" s="16">
        <v>50</v>
      </c>
      <c r="W257" s="16">
        <v>50</v>
      </c>
    </row>
    <row r="258" spans="1:23" x14ac:dyDescent="0.2">
      <c r="A258" t="s">
        <v>1109</v>
      </c>
      <c r="B258" t="s">
        <v>927</v>
      </c>
      <c r="C258" t="s">
        <v>1357</v>
      </c>
      <c r="D258" t="s">
        <v>1375</v>
      </c>
      <c r="E258" t="s">
        <v>1357</v>
      </c>
      <c r="F258" t="s">
        <v>945</v>
      </c>
      <c r="G258">
        <v>10000</v>
      </c>
      <c r="H258">
        <v>228</v>
      </c>
      <c r="I258">
        <v>240</v>
      </c>
      <c r="K258">
        <f t="shared" si="7"/>
        <v>228</v>
      </c>
      <c r="O258" s="16" t="s">
        <v>976</v>
      </c>
      <c r="P258" s="16" t="s">
        <v>917</v>
      </c>
      <c r="Q258" s="16" t="s">
        <v>1185</v>
      </c>
      <c r="R258" s="60" t="s">
        <v>1195</v>
      </c>
      <c r="S258" s="16" t="s">
        <v>1185</v>
      </c>
      <c r="T258" s="16" t="s">
        <v>945</v>
      </c>
      <c r="U258" s="16">
        <v>12649.787234042553</v>
      </c>
      <c r="V258" s="16">
        <v>47</v>
      </c>
      <c r="W258" s="16">
        <v>47</v>
      </c>
    </row>
    <row r="259" spans="1:23" x14ac:dyDescent="0.2">
      <c r="A259" t="s">
        <v>1109</v>
      </c>
      <c r="B259" t="s">
        <v>927</v>
      </c>
      <c r="C259" t="s">
        <v>1357</v>
      </c>
      <c r="D259" t="s">
        <v>1376</v>
      </c>
      <c r="E259" t="s">
        <v>1357</v>
      </c>
      <c r="F259" t="s">
        <v>945</v>
      </c>
      <c r="G259">
        <v>10000</v>
      </c>
      <c r="H259">
        <v>77</v>
      </c>
      <c r="I259">
        <v>80</v>
      </c>
      <c r="K259">
        <f t="shared" si="7"/>
        <v>77</v>
      </c>
      <c r="O259" s="16" t="s">
        <v>982</v>
      </c>
      <c r="P259" s="16" t="s">
        <v>935</v>
      </c>
      <c r="Q259" s="16" t="s">
        <v>1324</v>
      </c>
      <c r="R259" s="60" t="s">
        <v>1345</v>
      </c>
      <c r="S259" s="16" t="s">
        <v>1324</v>
      </c>
      <c r="T259" s="16" t="s">
        <v>945</v>
      </c>
      <c r="U259" s="16">
        <v>12650.188679245284</v>
      </c>
      <c r="V259" s="16">
        <v>44</v>
      </c>
      <c r="W259" s="16">
        <v>53</v>
      </c>
    </row>
    <row r="260" spans="1:23" x14ac:dyDescent="0.2">
      <c r="A260" t="s">
        <v>1109</v>
      </c>
      <c r="B260" t="s">
        <v>927</v>
      </c>
      <c r="C260" t="s">
        <v>1357</v>
      </c>
      <c r="D260" t="s">
        <v>1377</v>
      </c>
      <c r="E260" t="s">
        <v>1357</v>
      </c>
      <c r="F260" t="s">
        <v>945</v>
      </c>
      <c r="G260">
        <v>10000</v>
      </c>
      <c r="H260">
        <v>171</v>
      </c>
      <c r="I260">
        <v>180</v>
      </c>
      <c r="K260">
        <f t="shared" si="7"/>
        <v>171</v>
      </c>
      <c r="O260" s="16" t="s">
        <v>982</v>
      </c>
      <c r="P260" s="16" t="s">
        <v>935</v>
      </c>
      <c r="Q260" s="16" t="s">
        <v>1324</v>
      </c>
      <c r="R260" s="60" t="s">
        <v>1346</v>
      </c>
      <c r="S260" s="16" t="s">
        <v>1324</v>
      </c>
      <c r="T260" s="16" t="s">
        <v>945</v>
      </c>
      <c r="U260" s="16">
        <v>12650.985915492958</v>
      </c>
      <c r="V260" s="16">
        <v>69</v>
      </c>
      <c r="W260" s="16">
        <v>76</v>
      </c>
    </row>
    <row r="261" spans="1:23" x14ac:dyDescent="0.2">
      <c r="A261" t="s">
        <v>1109</v>
      </c>
      <c r="B261" t="s">
        <v>927</v>
      </c>
      <c r="C261" t="s">
        <v>1357</v>
      </c>
      <c r="D261" t="s">
        <v>1378</v>
      </c>
      <c r="E261" t="s">
        <v>1357</v>
      </c>
      <c r="F261" t="s">
        <v>945</v>
      </c>
      <c r="G261">
        <v>10000</v>
      </c>
      <c r="H261">
        <v>58</v>
      </c>
      <c r="I261">
        <v>60</v>
      </c>
      <c r="K261">
        <f t="shared" si="7"/>
        <v>58</v>
      </c>
      <c r="O261" s="16" t="s">
        <v>1109</v>
      </c>
      <c r="P261" s="16" t="s">
        <v>927</v>
      </c>
      <c r="Q261" s="16" t="s">
        <v>1459</v>
      </c>
      <c r="R261" s="60" t="s">
        <v>1463</v>
      </c>
      <c r="S261" s="16" t="s">
        <v>1459</v>
      </c>
      <c r="T261" s="16" t="s">
        <v>945</v>
      </c>
      <c r="U261" s="16">
        <v>12653.333333333332</v>
      </c>
      <c r="V261" s="16">
        <v>18</v>
      </c>
      <c r="W261" s="16">
        <v>18</v>
      </c>
    </row>
    <row r="262" spans="1:23" x14ac:dyDescent="0.2">
      <c r="A262" t="s">
        <v>1109</v>
      </c>
      <c r="B262" t="s">
        <v>927</v>
      </c>
      <c r="C262" t="s">
        <v>1357</v>
      </c>
      <c r="D262" t="s">
        <v>1379</v>
      </c>
      <c r="E262" t="s">
        <v>1357</v>
      </c>
      <c r="F262" t="s">
        <v>945</v>
      </c>
      <c r="G262">
        <v>10000</v>
      </c>
      <c r="H262">
        <v>215</v>
      </c>
      <c r="I262">
        <v>215</v>
      </c>
      <c r="K262">
        <f t="shared" si="7"/>
        <v>215</v>
      </c>
      <c r="O262" s="16" t="s">
        <v>841</v>
      </c>
      <c r="P262" s="16" t="s">
        <v>927</v>
      </c>
      <c r="Q262" s="16" t="s">
        <v>1230</v>
      </c>
      <c r="R262" s="60" t="s">
        <v>1265</v>
      </c>
      <c r="S262" s="16" t="s">
        <v>1230</v>
      </c>
      <c r="T262" s="16" t="s">
        <v>945</v>
      </c>
      <c r="U262" s="16">
        <v>12653.333333333334</v>
      </c>
      <c r="V262" s="16">
        <v>24</v>
      </c>
      <c r="W262" s="16">
        <v>24</v>
      </c>
    </row>
    <row r="263" spans="1:23" x14ac:dyDescent="0.2">
      <c r="A263" t="s">
        <v>1109</v>
      </c>
      <c r="B263" t="s">
        <v>927</v>
      </c>
      <c r="C263" t="s">
        <v>1357</v>
      </c>
      <c r="D263" t="s">
        <v>1380</v>
      </c>
      <c r="E263" t="s">
        <v>1357</v>
      </c>
      <c r="F263" t="s">
        <v>945</v>
      </c>
      <c r="G263">
        <v>10000</v>
      </c>
      <c r="H263">
        <v>215</v>
      </c>
      <c r="I263">
        <v>215</v>
      </c>
      <c r="K263">
        <f t="shared" si="7"/>
        <v>215</v>
      </c>
      <c r="O263" s="16" t="s">
        <v>841</v>
      </c>
      <c r="P263" s="16" t="s">
        <v>927</v>
      </c>
      <c r="Q263" s="16" t="s">
        <v>1230</v>
      </c>
      <c r="R263" s="60" t="s">
        <v>1266</v>
      </c>
      <c r="S263" s="16" t="s">
        <v>1230</v>
      </c>
      <c r="T263" s="16" t="s">
        <v>945</v>
      </c>
      <c r="U263" s="16">
        <v>12653.333333333334</v>
      </c>
      <c r="V263" s="16">
        <v>24</v>
      </c>
      <c r="W263" s="16">
        <v>24</v>
      </c>
    </row>
    <row r="264" spans="1:23" x14ac:dyDescent="0.2">
      <c r="A264" t="s">
        <v>1109</v>
      </c>
      <c r="B264" t="s">
        <v>927</v>
      </c>
      <c r="C264" t="s">
        <v>1357</v>
      </c>
      <c r="D264" t="s">
        <v>1381</v>
      </c>
      <c r="E264" t="s">
        <v>1127</v>
      </c>
      <c r="F264" t="s">
        <v>945</v>
      </c>
      <c r="G264">
        <v>10000</v>
      </c>
      <c r="H264">
        <v>818</v>
      </c>
      <c r="I264">
        <v>818</v>
      </c>
      <c r="K264">
        <f t="shared" si="7"/>
        <v>818</v>
      </c>
      <c r="O264" s="16" t="s">
        <v>1109</v>
      </c>
      <c r="P264" s="16" t="s">
        <v>927</v>
      </c>
      <c r="Q264" s="16" t="s">
        <v>1459</v>
      </c>
      <c r="R264" s="60" t="s">
        <v>1464</v>
      </c>
      <c r="S264" s="16" t="s">
        <v>1459</v>
      </c>
      <c r="T264" s="16" t="s">
        <v>945</v>
      </c>
      <c r="U264" s="16">
        <v>12653.333333333334</v>
      </c>
      <c r="V264" s="16">
        <v>44</v>
      </c>
      <c r="W264" s="16">
        <v>44</v>
      </c>
    </row>
    <row r="265" spans="1:23" x14ac:dyDescent="0.2">
      <c r="A265" t="s">
        <v>1109</v>
      </c>
      <c r="B265" t="s">
        <v>927</v>
      </c>
      <c r="C265" t="s">
        <v>1353</v>
      </c>
      <c r="D265" t="s">
        <v>1382</v>
      </c>
      <c r="E265" t="s">
        <v>1127</v>
      </c>
      <c r="F265" t="s">
        <v>945</v>
      </c>
      <c r="G265">
        <v>10000</v>
      </c>
      <c r="H265">
        <v>20</v>
      </c>
      <c r="I265">
        <v>20</v>
      </c>
      <c r="K265">
        <f t="shared" si="7"/>
        <v>20</v>
      </c>
      <c r="O265" s="16" t="s">
        <v>1109</v>
      </c>
      <c r="P265" s="16" t="s">
        <v>927</v>
      </c>
      <c r="Q265" s="16" t="s">
        <v>1459</v>
      </c>
      <c r="R265" s="60" t="s">
        <v>1465</v>
      </c>
      <c r="S265" s="16" t="s">
        <v>1459</v>
      </c>
      <c r="T265" s="16" t="s">
        <v>945</v>
      </c>
      <c r="U265" s="16">
        <v>12653.333333333334</v>
      </c>
      <c r="V265" s="16">
        <v>42</v>
      </c>
      <c r="W265" s="16">
        <v>42</v>
      </c>
    </row>
    <row r="266" spans="1:23" x14ac:dyDescent="0.2">
      <c r="A266" t="s">
        <v>1109</v>
      </c>
      <c r="B266" t="s">
        <v>927</v>
      </c>
      <c r="C266" t="s">
        <v>1357</v>
      </c>
      <c r="D266" t="s">
        <v>1383</v>
      </c>
      <c r="E266" t="s">
        <v>1373</v>
      </c>
      <c r="F266" t="s">
        <v>945</v>
      </c>
      <c r="G266">
        <v>10152</v>
      </c>
      <c r="H266">
        <v>175</v>
      </c>
      <c r="I266">
        <v>175</v>
      </c>
      <c r="K266">
        <f t="shared" si="7"/>
        <v>175</v>
      </c>
      <c r="O266" s="16" t="s">
        <v>1109</v>
      </c>
      <c r="P266" s="16" t="s">
        <v>927</v>
      </c>
      <c r="Q266" s="16" t="s">
        <v>1459</v>
      </c>
      <c r="R266" s="60" t="s">
        <v>1466</v>
      </c>
      <c r="S266" s="16" t="s">
        <v>1459</v>
      </c>
      <c r="T266" s="16" t="s">
        <v>945</v>
      </c>
      <c r="U266" s="16">
        <v>12656.065573770493</v>
      </c>
      <c r="V266" s="16">
        <v>68</v>
      </c>
      <c r="W266" s="16">
        <v>68</v>
      </c>
    </row>
    <row r="267" spans="1:23" x14ac:dyDescent="0.2">
      <c r="A267" t="s">
        <v>1109</v>
      </c>
      <c r="B267" t="s">
        <v>927</v>
      </c>
      <c r="C267" t="s">
        <v>1357</v>
      </c>
      <c r="D267" t="s">
        <v>1384</v>
      </c>
      <c r="E267" t="s">
        <v>1373</v>
      </c>
      <c r="F267" t="s">
        <v>945</v>
      </c>
      <c r="G267">
        <v>10152</v>
      </c>
      <c r="H267">
        <v>175</v>
      </c>
      <c r="I267">
        <v>175</v>
      </c>
      <c r="K267">
        <f t="shared" si="7"/>
        <v>175</v>
      </c>
      <c r="O267" s="16" t="s">
        <v>982</v>
      </c>
      <c r="P267" s="16" t="s">
        <v>935</v>
      </c>
      <c r="Q267" s="16" t="s">
        <v>1324</v>
      </c>
      <c r="R267" s="60" t="s">
        <v>1347</v>
      </c>
      <c r="S267" s="16" t="s">
        <v>1324</v>
      </c>
      <c r="T267" s="16" t="s">
        <v>945</v>
      </c>
      <c r="U267" s="16">
        <v>12657.5</v>
      </c>
      <c r="V267" s="16">
        <v>81</v>
      </c>
      <c r="W267" s="16">
        <v>85</v>
      </c>
    </row>
    <row r="268" spans="1:23" x14ac:dyDescent="0.2">
      <c r="A268" t="s">
        <v>1109</v>
      </c>
      <c r="B268" t="s">
        <v>927</v>
      </c>
      <c r="C268" t="s">
        <v>1357</v>
      </c>
      <c r="D268" t="s">
        <v>1385</v>
      </c>
      <c r="E268" t="s">
        <v>1373</v>
      </c>
      <c r="F268" t="s">
        <v>945</v>
      </c>
      <c r="G268">
        <v>10152</v>
      </c>
      <c r="H268">
        <v>320</v>
      </c>
      <c r="I268">
        <v>320</v>
      </c>
      <c r="K268">
        <f t="shared" si="7"/>
        <v>320</v>
      </c>
      <c r="O268" s="16" t="s">
        <v>1109</v>
      </c>
      <c r="P268" s="16" t="s">
        <v>927</v>
      </c>
      <c r="Q268" s="16" t="s">
        <v>1365</v>
      </c>
      <c r="R268" s="60" t="s">
        <v>1467</v>
      </c>
      <c r="S268" s="16" t="s">
        <v>1365</v>
      </c>
      <c r="T268" s="16" t="s">
        <v>945</v>
      </c>
      <c r="U268" s="16">
        <v>12658.709677419354</v>
      </c>
      <c r="V268" s="16">
        <v>31</v>
      </c>
      <c r="W268" s="16">
        <v>32</v>
      </c>
    </row>
    <row r="269" spans="1:23" x14ac:dyDescent="0.2">
      <c r="A269" t="s">
        <v>1109</v>
      </c>
      <c r="B269" t="s">
        <v>927</v>
      </c>
      <c r="C269" t="s">
        <v>1357</v>
      </c>
      <c r="D269" t="s">
        <v>1386</v>
      </c>
      <c r="E269" t="s">
        <v>1373</v>
      </c>
      <c r="F269" t="s">
        <v>945</v>
      </c>
      <c r="G269">
        <v>10152</v>
      </c>
      <c r="H269">
        <v>320</v>
      </c>
      <c r="I269">
        <v>320</v>
      </c>
      <c r="K269">
        <f t="shared" si="7"/>
        <v>320</v>
      </c>
      <c r="O269" s="16" t="s">
        <v>841</v>
      </c>
      <c r="P269" s="16" t="s">
        <v>927</v>
      </c>
      <c r="Q269" s="16" t="s">
        <v>1258</v>
      </c>
      <c r="R269" s="60" t="s">
        <v>1267</v>
      </c>
      <c r="S269" s="16" t="s">
        <v>1258</v>
      </c>
      <c r="T269" s="16" t="s">
        <v>945</v>
      </c>
      <c r="U269" s="16">
        <v>12660</v>
      </c>
      <c r="V269" s="16">
        <v>25</v>
      </c>
      <c r="W269" s="16">
        <v>25</v>
      </c>
    </row>
    <row r="270" spans="1:23" x14ac:dyDescent="0.2">
      <c r="A270" t="s">
        <v>1109</v>
      </c>
      <c r="B270" t="s">
        <v>927</v>
      </c>
      <c r="C270" t="s">
        <v>1357</v>
      </c>
      <c r="D270" t="s">
        <v>1387</v>
      </c>
      <c r="E270" t="s">
        <v>1373</v>
      </c>
      <c r="F270" t="s">
        <v>945</v>
      </c>
      <c r="G270">
        <v>10152</v>
      </c>
      <c r="H270">
        <v>480</v>
      </c>
      <c r="I270">
        <v>480</v>
      </c>
      <c r="K270">
        <f t="shared" si="7"/>
        <v>480</v>
      </c>
      <c r="O270" s="16" t="s">
        <v>841</v>
      </c>
      <c r="P270" s="16" t="s">
        <v>927</v>
      </c>
      <c r="Q270" s="16" t="s">
        <v>1258</v>
      </c>
      <c r="R270" s="60" t="s">
        <v>1268</v>
      </c>
      <c r="S270" s="16" t="s">
        <v>1258</v>
      </c>
      <c r="T270" s="16" t="s">
        <v>945</v>
      </c>
      <c r="U270" s="16">
        <v>12660</v>
      </c>
      <c r="V270" s="16">
        <v>25</v>
      </c>
      <c r="W270" s="16">
        <v>25</v>
      </c>
    </row>
    <row r="271" spans="1:23" x14ac:dyDescent="0.2">
      <c r="A271" t="s">
        <v>1109</v>
      </c>
      <c r="B271" t="s">
        <v>927</v>
      </c>
      <c r="C271" t="s">
        <v>1357</v>
      </c>
      <c r="D271" t="s">
        <v>1388</v>
      </c>
      <c r="E271" t="s">
        <v>1373</v>
      </c>
      <c r="F271" t="s">
        <v>945</v>
      </c>
      <c r="G271">
        <v>10152</v>
      </c>
      <c r="H271">
        <v>480</v>
      </c>
      <c r="I271">
        <v>480</v>
      </c>
      <c r="K271">
        <f t="shared" si="7"/>
        <v>480</v>
      </c>
      <c r="O271" s="16" t="s">
        <v>982</v>
      </c>
      <c r="P271" s="16" t="s">
        <v>935</v>
      </c>
      <c r="Q271" s="16" t="s">
        <v>1324</v>
      </c>
      <c r="R271" s="60" t="s">
        <v>1348</v>
      </c>
      <c r="S271" s="16" t="s">
        <v>1324</v>
      </c>
      <c r="T271" s="16" t="s">
        <v>945</v>
      </c>
      <c r="U271" s="16">
        <v>12660</v>
      </c>
      <c r="V271" s="16">
        <v>40</v>
      </c>
      <c r="W271" s="16">
        <v>50</v>
      </c>
    </row>
    <row r="272" spans="1:23" x14ac:dyDescent="0.2">
      <c r="A272" t="s">
        <v>1109</v>
      </c>
      <c r="B272" t="s">
        <v>927</v>
      </c>
      <c r="C272" t="s">
        <v>1357</v>
      </c>
      <c r="D272" t="s">
        <v>1389</v>
      </c>
      <c r="E272" t="s">
        <v>1373</v>
      </c>
      <c r="F272" t="s">
        <v>945</v>
      </c>
      <c r="G272">
        <v>10168.171428571428</v>
      </c>
      <c r="H272">
        <v>175</v>
      </c>
      <c r="I272">
        <v>175</v>
      </c>
      <c r="K272">
        <f t="shared" si="7"/>
        <v>175</v>
      </c>
      <c r="O272" s="16" t="s">
        <v>982</v>
      </c>
      <c r="P272" s="16" t="s">
        <v>935</v>
      </c>
      <c r="Q272" s="16" t="s">
        <v>1324</v>
      </c>
      <c r="R272" s="60" t="s">
        <v>1349</v>
      </c>
      <c r="S272" s="16" t="s">
        <v>1324</v>
      </c>
      <c r="T272" s="16" t="s">
        <v>945</v>
      </c>
      <c r="U272" s="16">
        <v>12660</v>
      </c>
      <c r="V272" s="16">
        <v>40</v>
      </c>
      <c r="W272" s="16">
        <v>50</v>
      </c>
    </row>
    <row r="273" spans="1:23" x14ac:dyDescent="0.2">
      <c r="A273" t="s">
        <v>1109</v>
      </c>
      <c r="B273" t="s">
        <v>927</v>
      </c>
      <c r="C273" t="s">
        <v>1353</v>
      </c>
      <c r="D273" t="s">
        <v>1390</v>
      </c>
      <c r="E273" t="s">
        <v>1353</v>
      </c>
      <c r="F273" t="s">
        <v>945</v>
      </c>
      <c r="G273">
        <v>10272</v>
      </c>
      <c r="H273">
        <v>445</v>
      </c>
      <c r="I273">
        <v>445</v>
      </c>
      <c r="K273">
        <f t="shared" si="7"/>
        <v>445</v>
      </c>
      <c r="O273" s="16" t="s">
        <v>982</v>
      </c>
      <c r="P273" s="16" t="s">
        <v>935</v>
      </c>
      <c r="Q273" s="16" t="s">
        <v>1324</v>
      </c>
      <c r="R273" s="60" t="s">
        <v>1350</v>
      </c>
      <c r="S273" s="16" t="s">
        <v>1127</v>
      </c>
      <c r="T273" s="16" t="s">
        <v>945</v>
      </c>
      <c r="U273" s="16">
        <v>12660</v>
      </c>
      <c r="V273" s="16">
        <v>150</v>
      </c>
      <c r="W273" s="16">
        <v>150</v>
      </c>
    </row>
    <row r="274" spans="1:23" x14ac:dyDescent="0.2">
      <c r="A274" t="s">
        <v>1109</v>
      </c>
      <c r="B274" t="s">
        <v>927</v>
      </c>
      <c r="C274" t="s">
        <v>1357</v>
      </c>
      <c r="D274" t="s">
        <v>1391</v>
      </c>
      <c r="E274" t="s">
        <v>1357</v>
      </c>
      <c r="F274" t="s">
        <v>945</v>
      </c>
      <c r="G274">
        <v>10500</v>
      </c>
      <c r="H274">
        <v>32</v>
      </c>
      <c r="I274">
        <v>32</v>
      </c>
      <c r="K274">
        <f t="shared" si="7"/>
        <v>32</v>
      </c>
      <c r="O274" s="16" t="s">
        <v>1109</v>
      </c>
      <c r="P274" s="16" t="s">
        <v>927</v>
      </c>
      <c r="Q274" s="16" t="s">
        <v>1459</v>
      </c>
      <c r="R274" s="60" t="s">
        <v>1468</v>
      </c>
      <c r="S274" s="16" t="s">
        <v>1459</v>
      </c>
      <c r="T274" s="16" t="s">
        <v>945</v>
      </c>
      <c r="U274" s="16">
        <v>12662.105263157893</v>
      </c>
      <c r="V274" s="16">
        <v>19</v>
      </c>
      <c r="W274" s="16">
        <v>19</v>
      </c>
    </row>
    <row r="275" spans="1:23" x14ac:dyDescent="0.2">
      <c r="A275" t="s">
        <v>1109</v>
      </c>
      <c r="B275" t="s">
        <v>927</v>
      </c>
      <c r="C275" t="s">
        <v>1357</v>
      </c>
      <c r="D275" t="s">
        <v>1392</v>
      </c>
      <c r="E275" t="s">
        <v>1357</v>
      </c>
      <c r="F275" t="s">
        <v>945</v>
      </c>
      <c r="G275">
        <v>10500</v>
      </c>
      <c r="H275">
        <v>33</v>
      </c>
      <c r="I275">
        <v>33</v>
      </c>
      <c r="K275">
        <f t="shared" si="7"/>
        <v>33</v>
      </c>
      <c r="O275" s="16" t="s">
        <v>1109</v>
      </c>
      <c r="P275" s="16" t="s">
        <v>927</v>
      </c>
      <c r="Q275" s="16" t="s">
        <v>1429</v>
      </c>
      <c r="R275" s="60" t="s">
        <v>1469</v>
      </c>
      <c r="S275" s="16" t="s">
        <v>1429</v>
      </c>
      <c r="T275" s="16" t="s">
        <v>945</v>
      </c>
      <c r="U275" s="16">
        <v>12666.153846153846</v>
      </c>
      <c r="V275" s="16">
        <v>26</v>
      </c>
      <c r="W275" s="16">
        <v>26</v>
      </c>
    </row>
    <row r="276" spans="1:23" x14ac:dyDescent="0.2">
      <c r="A276" t="s">
        <v>1109</v>
      </c>
      <c r="B276" t="s">
        <v>927</v>
      </c>
      <c r="C276" t="s">
        <v>1357</v>
      </c>
      <c r="D276" t="s">
        <v>1393</v>
      </c>
      <c r="E276" t="s">
        <v>1357</v>
      </c>
      <c r="F276" t="s">
        <v>945</v>
      </c>
      <c r="G276">
        <v>10500</v>
      </c>
      <c r="H276">
        <v>44</v>
      </c>
      <c r="I276">
        <v>44</v>
      </c>
      <c r="K276">
        <f t="shared" si="7"/>
        <v>44</v>
      </c>
      <c r="O276" s="16" t="s">
        <v>1109</v>
      </c>
      <c r="P276" s="16" t="s">
        <v>927</v>
      </c>
      <c r="Q276" s="16" t="s">
        <v>1429</v>
      </c>
      <c r="R276" s="60" t="s">
        <v>1470</v>
      </c>
      <c r="S276" s="16" t="s">
        <v>1429</v>
      </c>
      <c r="T276" s="16" t="s">
        <v>945</v>
      </c>
      <c r="U276" s="16">
        <v>12666.153846153846</v>
      </c>
      <c r="V276" s="16">
        <v>26</v>
      </c>
      <c r="W276" s="16">
        <v>26</v>
      </c>
    </row>
    <row r="277" spans="1:23" x14ac:dyDescent="0.2">
      <c r="A277" t="s">
        <v>1109</v>
      </c>
      <c r="B277" t="s">
        <v>927</v>
      </c>
      <c r="C277" t="s">
        <v>1357</v>
      </c>
      <c r="D277" t="s">
        <v>1394</v>
      </c>
      <c r="E277" t="s">
        <v>1357</v>
      </c>
      <c r="F277" t="s">
        <v>945</v>
      </c>
      <c r="G277">
        <v>10500</v>
      </c>
      <c r="H277">
        <v>45</v>
      </c>
      <c r="I277">
        <v>45</v>
      </c>
      <c r="K277">
        <f t="shared" si="7"/>
        <v>45</v>
      </c>
      <c r="O277" s="16" t="s">
        <v>982</v>
      </c>
      <c r="P277" s="16" t="s">
        <v>935</v>
      </c>
      <c r="Q277" s="16" t="s">
        <v>1324</v>
      </c>
      <c r="R277" s="60" t="s">
        <v>1351</v>
      </c>
      <c r="S277" s="16" t="s">
        <v>1324</v>
      </c>
      <c r="T277" s="16" t="s">
        <v>945</v>
      </c>
      <c r="U277" s="16">
        <v>12670</v>
      </c>
      <c r="V277" s="16">
        <v>17</v>
      </c>
      <c r="W277" s="16">
        <v>20</v>
      </c>
    </row>
    <row r="278" spans="1:23" x14ac:dyDescent="0.2">
      <c r="A278" t="s">
        <v>1109</v>
      </c>
      <c r="B278" t="s">
        <v>927</v>
      </c>
      <c r="C278" t="s">
        <v>1357</v>
      </c>
      <c r="D278" t="s">
        <v>1395</v>
      </c>
      <c r="E278" t="s">
        <v>1396</v>
      </c>
      <c r="F278" t="s">
        <v>945</v>
      </c>
      <c r="G278">
        <v>10500</v>
      </c>
      <c r="H278">
        <v>750</v>
      </c>
      <c r="I278">
        <v>750</v>
      </c>
      <c r="K278">
        <f t="shared" si="7"/>
        <v>750</v>
      </c>
      <c r="O278" s="16" t="s">
        <v>1109</v>
      </c>
      <c r="P278" s="16" t="s">
        <v>927</v>
      </c>
      <c r="Q278" s="16" t="s">
        <v>1459</v>
      </c>
      <c r="R278" s="60" t="s">
        <v>1471</v>
      </c>
      <c r="S278" s="16" t="s">
        <v>1459</v>
      </c>
      <c r="T278" s="16" t="s">
        <v>945</v>
      </c>
      <c r="U278" s="16">
        <v>12670</v>
      </c>
      <c r="V278" s="16">
        <v>21</v>
      </c>
      <c r="W278" s="16">
        <v>21</v>
      </c>
    </row>
    <row r="279" spans="1:23" x14ac:dyDescent="0.2">
      <c r="A279" t="s">
        <v>1109</v>
      </c>
      <c r="B279" t="s">
        <v>927</v>
      </c>
      <c r="C279" t="s">
        <v>1357</v>
      </c>
      <c r="D279" t="s">
        <v>1397</v>
      </c>
      <c r="E279" t="s">
        <v>1396</v>
      </c>
      <c r="F279" t="s">
        <v>945</v>
      </c>
      <c r="G279">
        <v>10500</v>
      </c>
      <c r="H279">
        <v>750</v>
      </c>
      <c r="I279">
        <v>750</v>
      </c>
      <c r="K279">
        <f t="shared" si="7"/>
        <v>750</v>
      </c>
      <c r="O279" s="16" t="s">
        <v>1212</v>
      </c>
      <c r="P279" s="16" t="s">
        <v>1075</v>
      </c>
      <c r="Q279" s="16" t="s">
        <v>1218</v>
      </c>
      <c r="R279" s="60" t="s">
        <v>1227</v>
      </c>
      <c r="S279" s="16" t="s">
        <v>1222</v>
      </c>
      <c r="T279" s="16" t="s">
        <v>945</v>
      </c>
      <c r="U279" s="16">
        <v>12677.142857142859</v>
      </c>
      <c r="V279" s="16">
        <v>14</v>
      </c>
      <c r="W279" s="16">
        <v>14</v>
      </c>
    </row>
    <row r="280" spans="1:23" x14ac:dyDescent="0.2">
      <c r="A280" t="s">
        <v>1109</v>
      </c>
      <c r="B280" t="s">
        <v>927</v>
      </c>
      <c r="C280" t="s">
        <v>1357</v>
      </c>
      <c r="D280" t="s">
        <v>1398</v>
      </c>
      <c r="E280" t="s">
        <v>1373</v>
      </c>
      <c r="F280" t="s">
        <v>945</v>
      </c>
      <c r="G280">
        <v>10500</v>
      </c>
      <c r="H280">
        <v>480</v>
      </c>
      <c r="I280">
        <v>480</v>
      </c>
      <c r="K280">
        <f t="shared" si="7"/>
        <v>480</v>
      </c>
      <c r="O280" s="16" t="s">
        <v>1212</v>
      </c>
      <c r="P280" s="16" t="s">
        <v>1075</v>
      </c>
      <c r="Q280" s="16" t="s">
        <v>1218</v>
      </c>
      <c r="R280" s="60" t="s">
        <v>1228</v>
      </c>
      <c r="S280" s="16" t="s">
        <v>1222</v>
      </c>
      <c r="T280" s="16" t="s">
        <v>945</v>
      </c>
      <c r="U280" s="16">
        <v>12677.142857142859</v>
      </c>
      <c r="V280" s="16">
        <v>6</v>
      </c>
      <c r="W280" s="16">
        <v>4</v>
      </c>
    </row>
    <row r="281" spans="1:23" x14ac:dyDescent="0.2">
      <c r="A281" t="s">
        <v>1109</v>
      </c>
      <c r="B281" t="s">
        <v>927</v>
      </c>
      <c r="C281" t="s">
        <v>1357</v>
      </c>
      <c r="D281" t="s">
        <v>1399</v>
      </c>
      <c r="E281" t="s">
        <v>1373</v>
      </c>
      <c r="F281" t="s">
        <v>945</v>
      </c>
      <c r="G281">
        <v>10500</v>
      </c>
      <c r="H281">
        <v>480</v>
      </c>
      <c r="I281">
        <v>480</v>
      </c>
      <c r="K281">
        <f t="shared" si="7"/>
        <v>480</v>
      </c>
      <c r="O281" s="16" t="s">
        <v>1212</v>
      </c>
      <c r="P281" s="16" t="s">
        <v>1075</v>
      </c>
      <c r="Q281" s="16" t="s">
        <v>1218</v>
      </c>
      <c r="R281" s="60" t="s">
        <v>1229</v>
      </c>
      <c r="S281" s="16" t="s">
        <v>1222</v>
      </c>
      <c r="T281" s="16" t="s">
        <v>945</v>
      </c>
      <c r="U281" s="16">
        <v>12677.142857142859</v>
      </c>
      <c r="V281" s="16">
        <v>14</v>
      </c>
      <c r="W281" s="16">
        <v>14</v>
      </c>
    </row>
    <row r="282" spans="1:23" x14ac:dyDescent="0.2">
      <c r="A282" t="s">
        <v>1109</v>
      </c>
      <c r="B282" t="s">
        <v>927</v>
      </c>
      <c r="C282" t="s">
        <v>1357</v>
      </c>
      <c r="D282" t="s">
        <v>1400</v>
      </c>
      <c r="E282" t="s">
        <v>1373</v>
      </c>
      <c r="F282" t="s">
        <v>945</v>
      </c>
      <c r="G282">
        <v>10500</v>
      </c>
      <c r="H282">
        <v>63</v>
      </c>
      <c r="I282">
        <v>63</v>
      </c>
      <c r="K282">
        <f t="shared" si="7"/>
        <v>63</v>
      </c>
      <c r="O282" s="16" t="s">
        <v>1122</v>
      </c>
      <c r="P282" s="16" t="s">
        <v>1069</v>
      </c>
      <c r="Q282" s="16" t="s">
        <v>1298</v>
      </c>
      <c r="R282" s="60" t="s">
        <v>1319</v>
      </c>
      <c r="S282" s="16" t="s">
        <v>1300</v>
      </c>
      <c r="T282" s="16" t="s">
        <v>945</v>
      </c>
      <c r="U282" s="16">
        <v>12700</v>
      </c>
      <c r="V282" s="16">
        <v>46</v>
      </c>
      <c r="W282" s="16">
        <v>46</v>
      </c>
    </row>
    <row r="283" spans="1:23" x14ac:dyDescent="0.2">
      <c r="A283" t="s">
        <v>1109</v>
      </c>
      <c r="B283" t="s">
        <v>927</v>
      </c>
      <c r="C283" t="s">
        <v>1357</v>
      </c>
      <c r="D283" t="s">
        <v>1401</v>
      </c>
      <c r="E283" t="s">
        <v>1373</v>
      </c>
      <c r="F283" t="s">
        <v>945</v>
      </c>
      <c r="G283">
        <v>10500</v>
      </c>
      <c r="H283">
        <v>63</v>
      </c>
      <c r="I283">
        <v>63</v>
      </c>
      <c r="K283">
        <f t="shared" si="7"/>
        <v>63</v>
      </c>
      <c r="O283" s="16" t="s">
        <v>1109</v>
      </c>
      <c r="P283" s="16" t="s">
        <v>927</v>
      </c>
      <c r="Q283" s="16" t="s">
        <v>1416</v>
      </c>
      <c r="R283" s="60" t="s">
        <v>1209</v>
      </c>
      <c r="S283" s="16" t="s">
        <v>1416</v>
      </c>
      <c r="T283" s="16" t="s">
        <v>945</v>
      </c>
      <c r="U283" s="16">
        <v>12707</v>
      </c>
      <c r="V283" s="16">
        <v>50</v>
      </c>
      <c r="W283" s="16">
        <v>50</v>
      </c>
    </row>
    <row r="284" spans="1:23" x14ac:dyDescent="0.2">
      <c r="A284" t="s">
        <v>1109</v>
      </c>
      <c r="B284" t="s">
        <v>927</v>
      </c>
      <c r="C284" t="s">
        <v>1357</v>
      </c>
      <c r="D284" t="s">
        <v>1402</v>
      </c>
      <c r="E284" t="s">
        <v>1396</v>
      </c>
      <c r="F284" t="s">
        <v>945</v>
      </c>
      <c r="G284">
        <v>10534</v>
      </c>
      <c r="H284">
        <v>105</v>
      </c>
      <c r="I284">
        <v>110</v>
      </c>
      <c r="K284">
        <f t="shared" si="7"/>
        <v>105</v>
      </c>
      <c r="O284" s="16" t="s">
        <v>979</v>
      </c>
      <c r="P284" s="16" t="s">
        <v>969</v>
      </c>
      <c r="Q284" s="16" t="s">
        <v>1294</v>
      </c>
      <c r="R284" s="60" t="s">
        <v>1320</v>
      </c>
      <c r="S284" s="16" t="s">
        <v>1296</v>
      </c>
      <c r="T284" s="16" t="s">
        <v>1582</v>
      </c>
      <c r="U284" s="16">
        <v>12850</v>
      </c>
      <c r="V284" s="16">
        <v>83</v>
      </c>
      <c r="W284" s="16">
        <v>83</v>
      </c>
    </row>
    <row r="285" spans="1:23" x14ac:dyDescent="0.2">
      <c r="A285" t="s">
        <v>1109</v>
      </c>
      <c r="B285" t="s">
        <v>927</v>
      </c>
      <c r="C285" t="s">
        <v>1357</v>
      </c>
      <c r="D285" t="s">
        <v>1403</v>
      </c>
      <c r="E285" t="s">
        <v>1396</v>
      </c>
      <c r="F285" t="s">
        <v>945</v>
      </c>
      <c r="G285">
        <v>10534</v>
      </c>
      <c r="H285">
        <v>136</v>
      </c>
      <c r="I285">
        <v>146</v>
      </c>
      <c r="K285">
        <f t="shared" si="7"/>
        <v>136</v>
      </c>
      <c r="O285" s="16" t="s">
        <v>979</v>
      </c>
      <c r="P285" s="16" t="s">
        <v>969</v>
      </c>
      <c r="Q285" s="16" t="s">
        <v>1294</v>
      </c>
      <c r="R285" s="60" t="s">
        <v>1321</v>
      </c>
      <c r="S285" s="16" t="s">
        <v>1296</v>
      </c>
      <c r="T285" s="16" t="s">
        <v>1582</v>
      </c>
      <c r="U285" s="16">
        <v>12850</v>
      </c>
      <c r="V285" s="16">
        <v>108</v>
      </c>
      <c r="W285" s="16">
        <v>108</v>
      </c>
    </row>
    <row r="286" spans="1:23" x14ac:dyDescent="0.2">
      <c r="A286" t="s">
        <v>1109</v>
      </c>
      <c r="B286" t="s">
        <v>927</v>
      </c>
      <c r="C286" t="s">
        <v>1357</v>
      </c>
      <c r="D286" t="s">
        <v>1404</v>
      </c>
      <c r="E286" t="s">
        <v>1396</v>
      </c>
      <c r="F286" t="s">
        <v>945</v>
      </c>
      <c r="G286">
        <v>10534</v>
      </c>
      <c r="H286">
        <v>105</v>
      </c>
      <c r="I286">
        <v>110</v>
      </c>
      <c r="K286">
        <f t="shared" si="7"/>
        <v>105</v>
      </c>
      <c r="O286" s="16" t="s">
        <v>976</v>
      </c>
      <c r="P286" s="16" t="s">
        <v>917</v>
      </c>
      <c r="Q286" s="16" t="s">
        <v>1185</v>
      </c>
      <c r="R286" s="60" t="s">
        <v>1196</v>
      </c>
      <c r="S286" s="16" t="s">
        <v>1185</v>
      </c>
      <c r="T286" s="16" t="s">
        <v>945</v>
      </c>
      <c r="U286" s="16">
        <v>12896</v>
      </c>
      <c r="V286" s="16">
        <v>105</v>
      </c>
      <c r="W286" s="16">
        <v>105</v>
      </c>
    </row>
    <row r="287" spans="1:23" x14ac:dyDescent="0.2">
      <c r="A287" t="s">
        <v>1109</v>
      </c>
      <c r="B287" t="s">
        <v>927</v>
      </c>
      <c r="C287" t="s">
        <v>1357</v>
      </c>
      <c r="D287" t="s">
        <v>1405</v>
      </c>
      <c r="E287" t="s">
        <v>1396</v>
      </c>
      <c r="F287" t="s">
        <v>945</v>
      </c>
      <c r="G287">
        <v>10534</v>
      </c>
      <c r="H287">
        <v>136</v>
      </c>
      <c r="I287">
        <v>146</v>
      </c>
      <c r="K287">
        <f t="shared" si="7"/>
        <v>136</v>
      </c>
      <c r="O287" s="16" t="s">
        <v>976</v>
      </c>
      <c r="P287" s="16" t="s">
        <v>917</v>
      </c>
      <c r="Q287" s="16" t="s">
        <v>1129</v>
      </c>
      <c r="R287" s="60" t="s">
        <v>1197</v>
      </c>
      <c r="S287" s="16" t="s">
        <v>1129</v>
      </c>
      <c r="T287" s="16" t="s">
        <v>945</v>
      </c>
      <c r="U287" s="16">
        <v>12944.627118644068</v>
      </c>
      <c r="V287" s="16">
        <v>57</v>
      </c>
      <c r="W287" s="16">
        <v>69</v>
      </c>
    </row>
    <row r="288" spans="1:23" x14ac:dyDescent="0.2">
      <c r="A288" t="s">
        <v>1109</v>
      </c>
      <c r="B288" t="s">
        <v>927</v>
      </c>
      <c r="C288" t="s">
        <v>1357</v>
      </c>
      <c r="D288" t="s">
        <v>1406</v>
      </c>
      <c r="E288" t="s">
        <v>1373</v>
      </c>
      <c r="F288" t="s">
        <v>945</v>
      </c>
      <c r="G288">
        <v>10535.6</v>
      </c>
      <c r="H288">
        <v>175</v>
      </c>
      <c r="I288">
        <v>175</v>
      </c>
      <c r="K288">
        <f t="shared" si="7"/>
        <v>175</v>
      </c>
      <c r="O288" s="16" t="s">
        <v>976</v>
      </c>
      <c r="P288" s="16" t="s">
        <v>969</v>
      </c>
      <c r="Q288" s="16" t="s">
        <v>1139</v>
      </c>
      <c r="R288" s="60" t="s">
        <v>1198</v>
      </c>
      <c r="S288" s="16" t="s">
        <v>1294</v>
      </c>
      <c r="T288" s="16" t="s">
        <v>945</v>
      </c>
      <c r="U288" s="16">
        <v>12946.736842105263</v>
      </c>
      <c r="V288" s="16">
        <v>69</v>
      </c>
      <c r="W288" s="16">
        <v>76</v>
      </c>
    </row>
    <row r="289" spans="1:23" x14ac:dyDescent="0.2">
      <c r="A289" t="s">
        <v>1109</v>
      </c>
      <c r="B289" t="s">
        <v>927</v>
      </c>
      <c r="C289" t="s">
        <v>1357</v>
      </c>
      <c r="D289" t="s">
        <v>1407</v>
      </c>
      <c r="E289" t="s">
        <v>1396</v>
      </c>
      <c r="F289" t="s">
        <v>945</v>
      </c>
      <c r="G289">
        <v>10580</v>
      </c>
      <c r="H289">
        <v>65</v>
      </c>
      <c r="I289">
        <v>65</v>
      </c>
      <c r="K289">
        <f t="shared" si="7"/>
        <v>65</v>
      </c>
      <c r="O289" s="16" t="s">
        <v>982</v>
      </c>
      <c r="P289" s="16" t="s">
        <v>935</v>
      </c>
      <c r="Q289" s="16" t="s">
        <v>1324</v>
      </c>
      <c r="R289" s="60" t="s">
        <v>1352</v>
      </c>
      <c r="S289" s="16" t="s">
        <v>1324</v>
      </c>
      <c r="T289" s="16" t="s">
        <v>945</v>
      </c>
      <c r="U289" s="16">
        <v>13000</v>
      </c>
      <c r="V289" s="16">
        <v>12</v>
      </c>
      <c r="W289" s="16">
        <v>12</v>
      </c>
    </row>
    <row r="290" spans="1:23" x14ac:dyDescent="0.2">
      <c r="A290" t="s">
        <v>1109</v>
      </c>
      <c r="B290" t="s">
        <v>927</v>
      </c>
      <c r="C290" t="s">
        <v>1357</v>
      </c>
      <c r="D290" t="s">
        <v>1408</v>
      </c>
      <c r="E290" t="s">
        <v>1396</v>
      </c>
      <c r="F290" t="s">
        <v>945</v>
      </c>
      <c r="G290">
        <v>10580</v>
      </c>
      <c r="H290">
        <v>81</v>
      </c>
      <c r="I290">
        <v>81</v>
      </c>
      <c r="K290">
        <f t="shared" si="7"/>
        <v>81</v>
      </c>
      <c r="O290" s="16" t="s">
        <v>976</v>
      </c>
      <c r="P290" s="16" t="s">
        <v>917</v>
      </c>
      <c r="Q290" s="16" t="s">
        <v>1185</v>
      </c>
      <c r="R290" s="60" t="s">
        <v>1199</v>
      </c>
      <c r="S290" s="16" t="s">
        <v>1185</v>
      </c>
      <c r="T290" s="16" t="s">
        <v>945</v>
      </c>
      <c r="U290" s="16">
        <v>13133.333333333332</v>
      </c>
      <c r="V290" s="16">
        <v>81</v>
      </c>
      <c r="W290" s="16">
        <v>81</v>
      </c>
    </row>
    <row r="291" spans="1:23" x14ac:dyDescent="0.2">
      <c r="A291" t="s">
        <v>1109</v>
      </c>
      <c r="B291" t="s">
        <v>927</v>
      </c>
      <c r="C291" t="s">
        <v>1360</v>
      </c>
      <c r="D291" t="s">
        <v>1409</v>
      </c>
      <c r="E291" t="s">
        <v>1410</v>
      </c>
      <c r="F291" t="s">
        <v>945</v>
      </c>
      <c r="G291">
        <v>10617</v>
      </c>
      <c r="H291">
        <v>107</v>
      </c>
      <c r="I291">
        <v>107</v>
      </c>
      <c r="K291">
        <f t="shared" si="7"/>
        <v>107</v>
      </c>
      <c r="O291" s="16" t="s">
        <v>976</v>
      </c>
      <c r="P291" s="16" t="s">
        <v>969</v>
      </c>
      <c r="Q291" s="16" t="s">
        <v>1139</v>
      </c>
      <c r="R291" s="60" t="s">
        <v>1200</v>
      </c>
      <c r="S291" s="16" t="s">
        <v>1294</v>
      </c>
      <c r="T291" s="16" t="s">
        <v>945</v>
      </c>
      <c r="U291" s="16">
        <v>13147.906779661018</v>
      </c>
      <c r="V291" s="16">
        <v>50</v>
      </c>
      <c r="W291" s="16">
        <v>59</v>
      </c>
    </row>
    <row r="292" spans="1:23" x14ac:dyDescent="0.2">
      <c r="A292" t="s">
        <v>1109</v>
      </c>
      <c r="B292" t="s">
        <v>927</v>
      </c>
      <c r="C292" t="s">
        <v>1360</v>
      </c>
      <c r="D292" t="s">
        <v>1411</v>
      </c>
      <c r="E292" t="s">
        <v>1410</v>
      </c>
      <c r="F292" t="s">
        <v>945</v>
      </c>
      <c r="G292">
        <v>10617</v>
      </c>
      <c r="H292">
        <v>104</v>
      </c>
      <c r="I292">
        <v>104</v>
      </c>
      <c r="K292">
        <f t="shared" si="7"/>
        <v>104</v>
      </c>
      <c r="O292" s="16" t="s">
        <v>1109</v>
      </c>
      <c r="P292" s="16" t="s">
        <v>927</v>
      </c>
      <c r="Q292" s="16" t="s">
        <v>1353</v>
      </c>
      <c r="R292" s="60" t="s">
        <v>1472</v>
      </c>
      <c r="S292" s="16" t="s">
        <v>1353</v>
      </c>
      <c r="T292" s="16" t="s">
        <v>945</v>
      </c>
      <c r="U292" s="16">
        <v>13159</v>
      </c>
      <c r="V292" s="16">
        <v>341</v>
      </c>
      <c r="W292" s="16">
        <v>341</v>
      </c>
    </row>
    <row r="293" spans="1:23" x14ac:dyDescent="0.2">
      <c r="A293" t="s">
        <v>1109</v>
      </c>
      <c r="B293" t="s">
        <v>927</v>
      </c>
      <c r="C293" t="s">
        <v>1360</v>
      </c>
      <c r="D293" t="s">
        <v>1412</v>
      </c>
      <c r="E293" t="s">
        <v>1410</v>
      </c>
      <c r="F293" t="s">
        <v>945</v>
      </c>
      <c r="G293">
        <v>10617</v>
      </c>
      <c r="H293">
        <v>110</v>
      </c>
      <c r="I293">
        <v>110</v>
      </c>
      <c r="K293">
        <f t="shared" si="7"/>
        <v>110</v>
      </c>
      <c r="O293" s="16" t="s">
        <v>1109</v>
      </c>
      <c r="P293" s="16" t="s">
        <v>927</v>
      </c>
      <c r="Q293" s="16" t="s">
        <v>1353</v>
      </c>
      <c r="R293" s="60" t="s">
        <v>1473</v>
      </c>
      <c r="S293" s="16" t="s">
        <v>1353</v>
      </c>
      <c r="T293" s="16" t="s">
        <v>945</v>
      </c>
      <c r="U293" s="16">
        <v>13534</v>
      </c>
      <c r="V293" s="16">
        <v>222</v>
      </c>
      <c r="W293" s="16">
        <v>222</v>
      </c>
    </row>
    <row r="294" spans="1:23" x14ac:dyDescent="0.2">
      <c r="A294" t="s">
        <v>1109</v>
      </c>
      <c r="B294" t="s">
        <v>927</v>
      </c>
      <c r="C294" t="s">
        <v>1360</v>
      </c>
      <c r="D294" t="s">
        <v>1413</v>
      </c>
      <c r="E294" t="s">
        <v>1410</v>
      </c>
      <c r="F294" t="s">
        <v>945</v>
      </c>
      <c r="G294">
        <v>10617</v>
      </c>
      <c r="H294">
        <v>300</v>
      </c>
      <c r="I294">
        <v>300</v>
      </c>
      <c r="K294">
        <f t="shared" si="7"/>
        <v>300</v>
      </c>
      <c r="O294" s="16" t="s">
        <v>1109</v>
      </c>
      <c r="P294" s="16" t="s">
        <v>927</v>
      </c>
      <c r="Q294" s="16" t="s">
        <v>1360</v>
      </c>
      <c r="R294" s="60" t="s">
        <v>1474</v>
      </c>
      <c r="S294" s="16" t="s">
        <v>1360</v>
      </c>
      <c r="T294" s="16" t="s">
        <v>945</v>
      </c>
      <c r="U294" s="16">
        <v>13571</v>
      </c>
      <c r="V294" s="16">
        <v>23</v>
      </c>
      <c r="W294" s="16">
        <v>29</v>
      </c>
    </row>
    <row r="295" spans="1:23" x14ac:dyDescent="0.2">
      <c r="A295" t="s">
        <v>1109</v>
      </c>
      <c r="B295" t="s">
        <v>927</v>
      </c>
      <c r="C295" t="s">
        <v>1360</v>
      </c>
      <c r="D295" t="s">
        <v>1414</v>
      </c>
      <c r="E295" t="s">
        <v>1410</v>
      </c>
      <c r="F295" t="s">
        <v>945</v>
      </c>
      <c r="G295">
        <v>10617</v>
      </c>
      <c r="H295">
        <v>330</v>
      </c>
      <c r="I295">
        <v>330</v>
      </c>
      <c r="K295">
        <f t="shared" si="7"/>
        <v>330</v>
      </c>
      <c r="O295" s="16" t="s">
        <v>976</v>
      </c>
      <c r="P295" s="16" t="s">
        <v>917</v>
      </c>
      <c r="Q295" s="16" t="s">
        <v>1148</v>
      </c>
      <c r="R295" s="60" t="s">
        <v>1201</v>
      </c>
      <c r="S295" s="16" t="s">
        <v>1148</v>
      </c>
      <c r="T295" s="16" t="s">
        <v>945</v>
      </c>
      <c r="U295" s="16">
        <v>13574.857142857143</v>
      </c>
      <c r="V295" s="16">
        <v>54</v>
      </c>
      <c r="W295" s="16">
        <v>67</v>
      </c>
    </row>
    <row r="296" spans="1:23" x14ac:dyDescent="0.2">
      <c r="A296" t="s">
        <v>1109</v>
      </c>
      <c r="B296" t="s">
        <v>927</v>
      </c>
      <c r="C296" t="s">
        <v>1360</v>
      </c>
      <c r="D296" t="s">
        <v>1415</v>
      </c>
      <c r="E296" t="s">
        <v>1410</v>
      </c>
      <c r="F296" t="s">
        <v>945</v>
      </c>
      <c r="G296">
        <v>10617</v>
      </c>
      <c r="H296">
        <v>16</v>
      </c>
      <c r="I296">
        <v>18</v>
      </c>
      <c r="K296">
        <f t="shared" si="7"/>
        <v>16</v>
      </c>
      <c r="O296" s="16" t="s">
        <v>976</v>
      </c>
      <c r="P296" s="16" t="s">
        <v>917</v>
      </c>
      <c r="Q296" s="16" t="s">
        <v>1148</v>
      </c>
      <c r="R296" s="60" t="s">
        <v>1202</v>
      </c>
      <c r="S296" s="16" t="s">
        <v>1148</v>
      </c>
      <c r="T296" s="16" t="s">
        <v>945</v>
      </c>
      <c r="U296" s="16">
        <v>13574.857142857143</v>
      </c>
      <c r="V296" s="16">
        <v>49</v>
      </c>
      <c r="W296" s="16">
        <v>67</v>
      </c>
    </row>
    <row r="297" spans="1:23" x14ac:dyDescent="0.2">
      <c r="A297" t="s">
        <v>1109</v>
      </c>
      <c r="B297" t="s">
        <v>927</v>
      </c>
      <c r="C297" t="s">
        <v>1416</v>
      </c>
      <c r="D297" t="s">
        <v>1417</v>
      </c>
      <c r="E297" t="s">
        <v>1416</v>
      </c>
      <c r="F297" t="s">
        <v>945</v>
      </c>
      <c r="G297">
        <v>10670</v>
      </c>
      <c r="H297">
        <v>37</v>
      </c>
      <c r="I297">
        <v>37</v>
      </c>
      <c r="K297">
        <f t="shared" si="7"/>
        <v>37</v>
      </c>
      <c r="O297" s="16" t="s">
        <v>976</v>
      </c>
      <c r="P297" s="16" t="s">
        <v>917</v>
      </c>
      <c r="Q297" s="16" t="s">
        <v>1148</v>
      </c>
      <c r="R297" s="60" t="s">
        <v>1203</v>
      </c>
      <c r="S297" s="16" t="s">
        <v>1148</v>
      </c>
      <c r="T297" s="16" t="s">
        <v>945</v>
      </c>
      <c r="U297" s="16">
        <v>13574.857142857143</v>
      </c>
      <c r="V297" s="16">
        <v>94</v>
      </c>
      <c r="W297" s="16">
        <v>134</v>
      </c>
    </row>
    <row r="298" spans="1:23" x14ac:dyDescent="0.2">
      <c r="A298" t="s">
        <v>1109</v>
      </c>
      <c r="B298" t="s">
        <v>927</v>
      </c>
      <c r="C298" t="s">
        <v>1416</v>
      </c>
      <c r="D298" t="s">
        <v>1418</v>
      </c>
      <c r="E298" t="s">
        <v>1416</v>
      </c>
      <c r="F298" t="s">
        <v>945</v>
      </c>
      <c r="G298">
        <v>10670</v>
      </c>
      <c r="H298">
        <v>78</v>
      </c>
      <c r="I298">
        <v>78</v>
      </c>
      <c r="K298">
        <f t="shared" si="7"/>
        <v>78</v>
      </c>
      <c r="O298" s="16" t="s">
        <v>976</v>
      </c>
      <c r="P298" s="16" t="s">
        <v>917</v>
      </c>
      <c r="Q298" s="16" t="s">
        <v>1185</v>
      </c>
      <c r="R298" s="60" t="s">
        <v>1204</v>
      </c>
      <c r="S298" s="16" t="s">
        <v>1185</v>
      </c>
      <c r="T298" s="16" t="s">
        <v>945</v>
      </c>
      <c r="U298" s="16">
        <v>13580.308641975311</v>
      </c>
      <c r="V298" s="16">
        <v>81</v>
      </c>
      <c r="W298" s="16">
        <v>81</v>
      </c>
    </row>
    <row r="299" spans="1:23" x14ac:dyDescent="0.2">
      <c r="A299" t="s">
        <v>1109</v>
      </c>
      <c r="B299" t="s">
        <v>927</v>
      </c>
      <c r="C299" t="s">
        <v>1416</v>
      </c>
      <c r="D299" t="s">
        <v>1419</v>
      </c>
      <c r="E299" t="s">
        <v>1416</v>
      </c>
      <c r="F299" t="s">
        <v>945</v>
      </c>
      <c r="G299">
        <v>10670</v>
      </c>
      <c r="H299">
        <v>48</v>
      </c>
      <c r="I299">
        <v>48</v>
      </c>
      <c r="K299">
        <f t="shared" si="7"/>
        <v>48</v>
      </c>
      <c r="O299" s="16" t="s">
        <v>976</v>
      </c>
      <c r="P299" s="16" t="s">
        <v>917</v>
      </c>
      <c r="Q299" s="16" t="s">
        <v>1148</v>
      </c>
      <c r="R299" s="60" t="s">
        <v>1205</v>
      </c>
      <c r="S299" s="16" t="s">
        <v>1148</v>
      </c>
      <c r="T299" s="16" t="s">
        <v>945</v>
      </c>
      <c r="U299" s="16">
        <v>13615.418181818182</v>
      </c>
      <c r="V299" s="16">
        <v>47</v>
      </c>
      <c r="W299" s="16">
        <v>64</v>
      </c>
    </row>
    <row r="300" spans="1:23" x14ac:dyDescent="0.2">
      <c r="A300" t="s">
        <v>1109</v>
      </c>
      <c r="B300" t="s">
        <v>927</v>
      </c>
      <c r="C300" t="s">
        <v>1416</v>
      </c>
      <c r="D300" t="s">
        <v>1420</v>
      </c>
      <c r="E300" t="s">
        <v>1416</v>
      </c>
      <c r="F300" t="s">
        <v>945</v>
      </c>
      <c r="G300">
        <v>10670</v>
      </c>
      <c r="H300">
        <v>80</v>
      </c>
      <c r="I300">
        <v>80</v>
      </c>
      <c r="K300">
        <f t="shared" si="7"/>
        <v>80</v>
      </c>
      <c r="O300" s="16" t="s">
        <v>976</v>
      </c>
      <c r="P300" s="16" t="s">
        <v>917</v>
      </c>
      <c r="Q300" s="16" t="s">
        <v>1148</v>
      </c>
      <c r="R300" s="60" t="s">
        <v>1206</v>
      </c>
      <c r="S300" s="16" t="s">
        <v>1148</v>
      </c>
      <c r="T300" s="16" t="s">
        <v>945</v>
      </c>
      <c r="U300" s="16">
        <v>13615.418181818182</v>
      </c>
      <c r="V300" s="16">
        <v>47</v>
      </c>
      <c r="W300" s="16">
        <v>64</v>
      </c>
    </row>
    <row r="301" spans="1:23" x14ac:dyDescent="0.2">
      <c r="A301" t="s">
        <v>1109</v>
      </c>
      <c r="B301" t="s">
        <v>927</v>
      </c>
      <c r="C301" t="s">
        <v>1357</v>
      </c>
      <c r="D301" t="s">
        <v>1421</v>
      </c>
      <c r="E301" t="s">
        <v>1410</v>
      </c>
      <c r="F301" t="s">
        <v>945</v>
      </c>
      <c r="G301">
        <v>10818</v>
      </c>
      <c r="H301">
        <v>175</v>
      </c>
      <c r="I301">
        <v>175</v>
      </c>
      <c r="K301">
        <f t="shared" si="7"/>
        <v>175</v>
      </c>
      <c r="O301" s="16" t="s">
        <v>976</v>
      </c>
      <c r="P301" s="16" t="s">
        <v>917</v>
      </c>
      <c r="Q301" s="16" t="s">
        <v>1148</v>
      </c>
      <c r="R301" s="60" t="s">
        <v>1207</v>
      </c>
      <c r="S301" s="16" t="s">
        <v>1148</v>
      </c>
      <c r="T301" s="16" t="s">
        <v>945</v>
      </c>
      <c r="U301" s="16">
        <v>13615.418181818182</v>
      </c>
      <c r="V301" s="16">
        <v>49</v>
      </c>
      <c r="W301" s="16">
        <v>67</v>
      </c>
    </row>
    <row r="302" spans="1:23" x14ac:dyDescent="0.2">
      <c r="A302" t="s">
        <v>1109</v>
      </c>
      <c r="B302" t="s">
        <v>927</v>
      </c>
      <c r="C302" t="s">
        <v>1357</v>
      </c>
      <c r="D302" t="s">
        <v>1422</v>
      </c>
      <c r="E302" t="s">
        <v>1410</v>
      </c>
      <c r="F302" t="s">
        <v>945</v>
      </c>
      <c r="G302">
        <v>10818</v>
      </c>
      <c r="H302">
        <v>175</v>
      </c>
      <c r="I302">
        <v>175</v>
      </c>
      <c r="K302">
        <f t="shared" si="7"/>
        <v>175</v>
      </c>
      <c r="O302" s="16" t="s">
        <v>976</v>
      </c>
      <c r="P302" s="16" t="s">
        <v>917</v>
      </c>
      <c r="Q302" s="16" t="s">
        <v>1148</v>
      </c>
      <c r="R302" s="60" t="s">
        <v>1208</v>
      </c>
      <c r="S302" s="16" t="s">
        <v>1148</v>
      </c>
      <c r="T302" s="16" t="s">
        <v>945</v>
      </c>
      <c r="U302" s="16">
        <v>13615.418181818182</v>
      </c>
      <c r="V302" s="16">
        <v>49</v>
      </c>
      <c r="W302" s="16">
        <v>67</v>
      </c>
    </row>
    <row r="303" spans="1:23" x14ac:dyDescent="0.2">
      <c r="A303" t="s">
        <v>1109</v>
      </c>
      <c r="B303" t="s">
        <v>927</v>
      </c>
      <c r="C303" t="s">
        <v>1357</v>
      </c>
      <c r="D303" t="s">
        <v>1423</v>
      </c>
      <c r="E303" t="s">
        <v>1410</v>
      </c>
      <c r="F303" t="s">
        <v>945</v>
      </c>
      <c r="G303">
        <v>10818</v>
      </c>
      <c r="H303">
        <v>335</v>
      </c>
      <c r="I303">
        <v>335</v>
      </c>
      <c r="K303">
        <f t="shared" si="7"/>
        <v>335</v>
      </c>
      <c r="O303" s="16" t="s">
        <v>976</v>
      </c>
      <c r="P303" s="16" t="s">
        <v>917</v>
      </c>
      <c r="Q303" s="16" t="s">
        <v>1148</v>
      </c>
      <c r="R303" s="60" t="s">
        <v>1209</v>
      </c>
      <c r="S303" s="16" t="s">
        <v>1148</v>
      </c>
      <c r="T303" s="16" t="s">
        <v>945</v>
      </c>
      <c r="U303" s="16">
        <v>13775.907407407407</v>
      </c>
      <c r="V303" s="16">
        <v>25</v>
      </c>
      <c r="W303" s="16">
        <v>25</v>
      </c>
    </row>
    <row r="304" spans="1:23" x14ac:dyDescent="0.2">
      <c r="A304" t="s">
        <v>1109</v>
      </c>
      <c r="B304" t="s">
        <v>927</v>
      </c>
      <c r="C304" t="s">
        <v>1357</v>
      </c>
      <c r="D304" t="s">
        <v>1424</v>
      </c>
      <c r="E304" t="s">
        <v>1410</v>
      </c>
      <c r="F304" t="s">
        <v>945</v>
      </c>
      <c r="G304">
        <v>10818</v>
      </c>
      <c r="H304">
        <v>335</v>
      </c>
      <c r="I304">
        <v>335</v>
      </c>
      <c r="K304">
        <f t="shared" si="7"/>
        <v>335</v>
      </c>
      <c r="O304" s="16" t="s">
        <v>1109</v>
      </c>
      <c r="P304" s="16" t="s">
        <v>927</v>
      </c>
      <c r="Q304" s="16" t="s">
        <v>1353</v>
      </c>
      <c r="R304" s="60" t="s">
        <v>1475</v>
      </c>
      <c r="S304" s="16" t="s">
        <v>1353</v>
      </c>
      <c r="T304" s="16" t="s">
        <v>945</v>
      </c>
      <c r="U304" s="16">
        <v>13788</v>
      </c>
      <c r="V304" s="16">
        <v>222</v>
      </c>
      <c r="W304" s="16">
        <v>222</v>
      </c>
    </row>
    <row r="305" spans="1:23" x14ac:dyDescent="0.2">
      <c r="A305" t="s">
        <v>1109</v>
      </c>
      <c r="B305" t="s">
        <v>927</v>
      </c>
      <c r="C305" t="s">
        <v>1357</v>
      </c>
      <c r="D305" t="s">
        <v>1425</v>
      </c>
      <c r="E305" t="s">
        <v>1396</v>
      </c>
      <c r="F305" t="s">
        <v>945</v>
      </c>
      <c r="G305">
        <v>11189</v>
      </c>
      <c r="H305">
        <v>132</v>
      </c>
      <c r="I305">
        <v>132</v>
      </c>
      <c r="K305">
        <f t="shared" si="7"/>
        <v>132</v>
      </c>
      <c r="O305" s="16" t="s">
        <v>1109</v>
      </c>
      <c r="P305" s="16" t="s">
        <v>927</v>
      </c>
      <c r="Q305" s="16" t="s">
        <v>1353</v>
      </c>
      <c r="R305" s="60" t="s">
        <v>1476</v>
      </c>
      <c r="S305" s="16" t="s">
        <v>1353</v>
      </c>
      <c r="T305" s="16" t="s">
        <v>945</v>
      </c>
      <c r="U305" s="16">
        <v>13882</v>
      </c>
      <c r="V305" s="16">
        <v>160</v>
      </c>
      <c r="W305" s="16">
        <v>160</v>
      </c>
    </row>
    <row r="306" spans="1:23" x14ac:dyDescent="0.2">
      <c r="A306" t="s">
        <v>1109</v>
      </c>
      <c r="B306" t="s">
        <v>927</v>
      </c>
      <c r="C306" t="s">
        <v>1357</v>
      </c>
      <c r="D306" t="s">
        <v>1426</v>
      </c>
      <c r="E306" t="s">
        <v>1396</v>
      </c>
      <c r="F306" t="s">
        <v>945</v>
      </c>
      <c r="G306">
        <v>11189</v>
      </c>
      <c r="H306">
        <v>132</v>
      </c>
      <c r="I306">
        <v>132</v>
      </c>
      <c r="K306">
        <f t="shared" ref="K306:K369" si="8">SUMIF(F306, "=ng",H306)</f>
        <v>132</v>
      </c>
      <c r="O306" s="16" t="s">
        <v>1109</v>
      </c>
      <c r="P306" s="16" t="s">
        <v>927</v>
      </c>
      <c r="Q306" s="16" t="s">
        <v>1353</v>
      </c>
      <c r="R306" s="60" t="s">
        <v>1477</v>
      </c>
      <c r="S306" s="16" t="s">
        <v>1353</v>
      </c>
      <c r="T306" s="16" t="s">
        <v>945</v>
      </c>
      <c r="U306" s="16">
        <v>13953</v>
      </c>
      <c r="V306" s="16">
        <v>163</v>
      </c>
      <c r="W306" s="16">
        <v>163</v>
      </c>
    </row>
    <row r="307" spans="1:23" x14ac:dyDescent="0.2">
      <c r="A307" t="s">
        <v>1109</v>
      </c>
      <c r="B307" t="s">
        <v>927</v>
      </c>
      <c r="C307" t="s">
        <v>1357</v>
      </c>
      <c r="D307" t="s">
        <v>1427</v>
      </c>
      <c r="E307" t="s">
        <v>1396</v>
      </c>
      <c r="F307" t="s">
        <v>945</v>
      </c>
      <c r="G307">
        <v>11189</v>
      </c>
      <c r="H307">
        <v>320</v>
      </c>
      <c r="I307">
        <v>320</v>
      </c>
      <c r="K307">
        <f t="shared" si="8"/>
        <v>320</v>
      </c>
      <c r="O307" s="16" t="s">
        <v>1109</v>
      </c>
      <c r="P307" s="16" t="s">
        <v>927</v>
      </c>
      <c r="Q307" s="16" t="s">
        <v>1353</v>
      </c>
      <c r="R307" s="60" t="s">
        <v>1478</v>
      </c>
      <c r="S307" s="16" t="s">
        <v>1127</v>
      </c>
      <c r="T307" s="16" t="s">
        <v>945</v>
      </c>
      <c r="U307" s="16">
        <v>14000.243333333336</v>
      </c>
      <c r="V307" s="16">
        <v>6</v>
      </c>
      <c r="W307" s="16">
        <v>6</v>
      </c>
    </row>
    <row r="308" spans="1:23" x14ac:dyDescent="0.2">
      <c r="A308" t="s">
        <v>1109</v>
      </c>
      <c r="B308" t="s">
        <v>927</v>
      </c>
      <c r="C308" t="s">
        <v>1357</v>
      </c>
      <c r="D308" t="s">
        <v>1428</v>
      </c>
      <c r="E308" t="s">
        <v>1396</v>
      </c>
      <c r="F308" t="s">
        <v>945</v>
      </c>
      <c r="G308">
        <v>11189</v>
      </c>
      <c r="H308">
        <v>320</v>
      </c>
      <c r="I308">
        <v>320</v>
      </c>
      <c r="K308">
        <f t="shared" si="8"/>
        <v>320</v>
      </c>
      <c r="O308" s="16" t="s">
        <v>1109</v>
      </c>
      <c r="P308" s="16" t="s">
        <v>927</v>
      </c>
      <c r="Q308" s="16" t="s">
        <v>1353</v>
      </c>
      <c r="R308" s="60" t="s">
        <v>1479</v>
      </c>
      <c r="S308" s="16" t="s">
        <v>1127</v>
      </c>
      <c r="T308" s="16" t="s">
        <v>945</v>
      </c>
      <c r="U308" s="16">
        <v>14000.402786994029</v>
      </c>
      <c r="V308" s="16">
        <v>19</v>
      </c>
      <c r="W308" s="16">
        <v>19</v>
      </c>
    </row>
    <row r="309" spans="1:23" x14ac:dyDescent="0.2">
      <c r="A309" t="s">
        <v>1109</v>
      </c>
      <c r="B309" t="s">
        <v>927</v>
      </c>
      <c r="C309" t="s">
        <v>1429</v>
      </c>
      <c r="D309" t="s">
        <v>1430</v>
      </c>
      <c r="E309" t="s">
        <v>1429</v>
      </c>
      <c r="F309" t="s">
        <v>945</v>
      </c>
      <c r="G309">
        <v>11195.774647887325</v>
      </c>
      <c r="H309">
        <v>66</v>
      </c>
      <c r="I309">
        <v>66</v>
      </c>
      <c r="K309">
        <f t="shared" si="8"/>
        <v>66</v>
      </c>
      <c r="O309" s="16" t="s">
        <v>976</v>
      </c>
      <c r="P309" s="16" t="s">
        <v>917</v>
      </c>
      <c r="Q309" s="16" t="s">
        <v>1148</v>
      </c>
      <c r="R309" s="60" t="s">
        <v>1210</v>
      </c>
      <c r="S309" s="16" t="s">
        <v>1148</v>
      </c>
      <c r="T309" s="16" t="s">
        <v>945</v>
      </c>
      <c r="U309" s="16">
        <v>14171.947368421053</v>
      </c>
      <c r="V309" s="16">
        <v>16</v>
      </c>
      <c r="W309" s="16">
        <v>22</v>
      </c>
    </row>
    <row r="310" spans="1:23" x14ac:dyDescent="0.2">
      <c r="A310" t="s">
        <v>1109</v>
      </c>
      <c r="B310" t="s">
        <v>927</v>
      </c>
      <c r="C310" t="s">
        <v>1365</v>
      </c>
      <c r="D310" t="s">
        <v>1431</v>
      </c>
      <c r="E310" t="s">
        <v>1365</v>
      </c>
      <c r="F310" t="s">
        <v>945</v>
      </c>
      <c r="G310">
        <v>11200</v>
      </c>
      <c r="H310">
        <v>60</v>
      </c>
      <c r="I310">
        <v>60</v>
      </c>
      <c r="K310">
        <f t="shared" si="8"/>
        <v>60</v>
      </c>
      <c r="O310" s="16" t="s">
        <v>976</v>
      </c>
      <c r="P310" s="16" t="s">
        <v>917</v>
      </c>
      <c r="Q310" s="16" t="s">
        <v>1148</v>
      </c>
      <c r="R310" s="60" t="s">
        <v>1211</v>
      </c>
      <c r="S310" s="16" t="s">
        <v>1148</v>
      </c>
      <c r="T310" s="16" t="s">
        <v>945</v>
      </c>
      <c r="U310" s="16">
        <v>14171.947368421053</v>
      </c>
      <c r="V310" s="16">
        <v>16</v>
      </c>
      <c r="W310" s="16">
        <v>22</v>
      </c>
    </row>
    <row r="311" spans="1:23" x14ac:dyDescent="0.2">
      <c r="A311" t="s">
        <v>1109</v>
      </c>
      <c r="B311" t="s">
        <v>927</v>
      </c>
      <c r="C311" t="s">
        <v>1365</v>
      </c>
      <c r="D311" t="s">
        <v>1432</v>
      </c>
      <c r="E311" t="s">
        <v>1365</v>
      </c>
      <c r="F311" t="s">
        <v>945</v>
      </c>
      <c r="G311">
        <v>11209.523809523811</v>
      </c>
      <c r="H311">
        <v>46</v>
      </c>
      <c r="I311">
        <v>46.2</v>
      </c>
      <c r="K311">
        <f t="shared" si="8"/>
        <v>46</v>
      </c>
      <c r="O311" s="16" t="s">
        <v>1109</v>
      </c>
      <c r="P311" s="16" t="s">
        <v>927</v>
      </c>
      <c r="Q311" s="16" t="s">
        <v>1353</v>
      </c>
      <c r="R311" s="60" t="s">
        <v>1480</v>
      </c>
      <c r="S311" s="16" t="s">
        <v>1353</v>
      </c>
      <c r="T311" s="16" t="s">
        <v>945</v>
      </c>
      <c r="U311" s="16">
        <v>14365</v>
      </c>
      <c r="V311" s="16">
        <v>341</v>
      </c>
      <c r="W311" s="16">
        <v>341</v>
      </c>
    </row>
    <row r="312" spans="1:23" x14ac:dyDescent="0.2">
      <c r="A312" t="s">
        <v>1109</v>
      </c>
      <c r="B312" t="s">
        <v>927</v>
      </c>
      <c r="C312" t="s">
        <v>1429</v>
      </c>
      <c r="D312" t="s">
        <v>1433</v>
      </c>
      <c r="E312" t="s">
        <v>1429</v>
      </c>
      <c r="F312" t="s">
        <v>945</v>
      </c>
      <c r="G312">
        <v>11211.111111111109</v>
      </c>
      <c r="H312">
        <v>42</v>
      </c>
      <c r="I312">
        <v>42</v>
      </c>
      <c r="K312">
        <f t="shared" si="8"/>
        <v>42</v>
      </c>
      <c r="O312" s="16" t="s">
        <v>1109</v>
      </c>
      <c r="P312" s="16" t="s">
        <v>927</v>
      </c>
      <c r="Q312" s="16" t="s">
        <v>1353</v>
      </c>
      <c r="R312" s="60" t="s">
        <v>1481</v>
      </c>
      <c r="S312" s="16" t="s">
        <v>1127</v>
      </c>
      <c r="T312" s="16" t="s">
        <v>945</v>
      </c>
      <c r="U312" s="16">
        <v>14491</v>
      </c>
      <c r="V312" s="16">
        <v>20</v>
      </c>
      <c r="W312" s="16">
        <v>20</v>
      </c>
    </row>
    <row r="313" spans="1:23" x14ac:dyDescent="0.2">
      <c r="A313" t="s">
        <v>1109</v>
      </c>
      <c r="B313" t="s">
        <v>927</v>
      </c>
      <c r="C313" t="s">
        <v>1429</v>
      </c>
      <c r="D313" t="s">
        <v>1434</v>
      </c>
      <c r="E313" t="s">
        <v>1429</v>
      </c>
      <c r="F313" t="s">
        <v>945</v>
      </c>
      <c r="G313">
        <v>11211.111111111109</v>
      </c>
      <c r="H313">
        <v>42</v>
      </c>
      <c r="I313">
        <v>42</v>
      </c>
      <c r="K313">
        <f t="shared" si="8"/>
        <v>42</v>
      </c>
      <c r="O313" s="16" t="s">
        <v>1109</v>
      </c>
      <c r="P313" s="16" t="s">
        <v>927</v>
      </c>
      <c r="Q313" s="16" t="s">
        <v>1353</v>
      </c>
      <c r="R313" s="60" t="s">
        <v>1482</v>
      </c>
      <c r="S313" s="16" t="s">
        <v>1127</v>
      </c>
      <c r="T313" s="16" t="s">
        <v>945</v>
      </c>
      <c r="U313" s="16">
        <v>14491</v>
      </c>
      <c r="V313" s="16">
        <v>18</v>
      </c>
      <c r="W313" s="16">
        <v>18</v>
      </c>
    </row>
    <row r="314" spans="1:23" x14ac:dyDescent="0.2">
      <c r="A314" t="s">
        <v>1109</v>
      </c>
      <c r="B314" t="s">
        <v>927</v>
      </c>
      <c r="C314" t="s">
        <v>1353</v>
      </c>
      <c r="D314" t="s">
        <v>1435</v>
      </c>
      <c r="E314" t="s">
        <v>1353</v>
      </c>
      <c r="F314" t="s">
        <v>945</v>
      </c>
      <c r="G314">
        <v>11466</v>
      </c>
      <c r="H314">
        <v>222</v>
      </c>
      <c r="I314">
        <v>222</v>
      </c>
      <c r="K314">
        <f t="shared" si="8"/>
        <v>222</v>
      </c>
      <c r="O314" s="16" t="s">
        <v>1109</v>
      </c>
      <c r="P314" s="16" t="s">
        <v>927</v>
      </c>
      <c r="Q314" s="16" t="s">
        <v>1360</v>
      </c>
      <c r="R314" s="60" t="s">
        <v>1483</v>
      </c>
      <c r="S314" s="16" t="s">
        <v>1360</v>
      </c>
      <c r="T314" s="16" t="s">
        <v>945</v>
      </c>
      <c r="U314" s="16">
        <v>14626</v>
      </c>
      <c r="V314" s="16">
        <v>16</v>
      </c>
      <c r="W314" s="16">
        <v>20</v>
      </c>
    </row>
    <row r="315" spans="1:23" x14ac:dyDescent="0.2">
      <c r="A315" t="s">
        <v>1109</v>
      </c>
      <c r="B315" t="s">
        <v>927</v>
      </c>
      <c r="C315" t="s">
        <v>1365</v>
      </c>
      <c r="D315" t="s">
        <v>1436</v>
      </c>
      <c r="E315" t="s">
        <v>1365</v>
      </c>
      <c r="F315" t="s">
        <v>945</v>
      </c>
      <c r="G315">
        <v>11560.714285714286</v>
      </c>
      <c r="H315">
        <v>24</v>
      </c>
      <c r="I315">
        <v>23.5</v>
      </c>
      <c r="K315">
        <f t="shared" si="8"/>
        <v>24</v>
      </c>
      <c r="O315" s="16" t="s">
        <v>1109</v>
      </c>
      <c r="P315" s="16" t="s">
        <v>927</v>
      </c>
      <c r="Q315" s="16" t="s">
        <v>1357</v>
      </c>
      <c r="R315" s="60" t="s">
        <v>1484</v>
      </c>
      <c r="S315" s="16" t="s">
        <v>1396</v>
      </c>
      <c r="T315" s="16" t="s">
        <v>945</v>
      </c>
      <c r="U315" s="16">
        <v>14769</v>
      </c>
      <c r="V315" s="16">
        <v>48</v>
      </c>
      <c r="W315" s="16">
        <v>53</v>
      </c>
    </row>
    <row r="316" spans="1:23" x14ac:dyDescent="0.2">
      <c r="A316" t="s">
        <v>1109</v>
      </c>
      <c r="B316" t="s">
        <v>927</v>
      </c>
      <c r="C316" t="s">
        <v>1353</v>
      </c>
      <c r="D316" t="s">
        <v>1437</v>
      </c>
      <c r="E316" t="s">
        <v>1127</v>
      </c>
      <c r="F316" t="s">
        <v>945</v>
      </c>
      <c r="G316">
        <v>11822.89156626506</v>
      </c>
      <c r="H316">
        <v>60</v>
      </c>
      <c r="I316">
        <v>60</v>
      </c>
      <c r="K316">
        <f t="shared" si="8"/>
        <v>60</v>
      </c>
      <c r="O316" s="16" t="s">
        <v>1109</v>
      </c>
      <c r="P316" s="16" t="s">
        <v>927</v>
      </c>
      <c r="Q316" s="16" t="s">
        <v>1360</v>
      </c>
      <c r="R316" s="60" t="s">
        <v>1485</v>
      </c>
      <c r="S316" s="16" t="s">
        <v>1360</v>
      </c>
      <c r="T316" s="16" t="s">
        <v>945</v>
      </c>
      <c r="U316" s="16">
        <v>15878</v>
      </c>
      <c r="V316" s="16">
        <v>39</v>
      </c>
      <c r="W316" s="16">
        <v>47</v>
      </c>
    </row>
    <row r="317" spans="1:23" x14ac:dyDescent="0.2">
      <c r="A317" t="s">
        <v>1109</v>
      </c>
      <c r="B317" t="s">
        <v>927</v>
      </c>
      <c r="C317" t="s">
        <v>1353</v>
      </c>
      <c r="D317" t="s">
        <v>1438</v>
      </c>
      <c r="E317" t="s">
        <v>1127</v>
      </c>
      <c r="F317" t="s">
        <v>945</v>
      </c>
      <c r="G317">
        <v>11822.89156626506</v>
      </c>
      <c r="H317">
        <v>23</v>
      </c>
      <c r="I317">
        <v>23</v>
      </c>
      <c r="K317">
        <f t="shared" si="8"/>
        <v>23</v>
      </c>
      <c r="O317" s="16" t="s">
        <v>1109</v>
      </c>
      <c r="P317" s="16" t="s">
        <v>927</v>
      </c>
      <c r="Q317" s="16" t="s">
        <v>1360</v>
      </c>
      <c r="R317" s="60" t="s">
        <v>1486</v>
      </c>
      <c r="S317" s="16" t="s">
        <v>1360</v>
      </c>
      <c r="T317" s="16" t="s">
        <v>945</v>
      </c>
      <c r="U317" s="16">
        <v>15898</v>
      </c>
      <c r="V317" s="16">
        <v>19</v>
      </c>
      <c r="W317" s="16">
        <v>22</v>
      </c>
    </row>
    <row r="318" spans="1:23" x14ac:dyDescent="0.2">
      <c r="A318" t="s">
        <v>1109</v>
      </c>
      <c r="B318" t="s">
        <v>927</v>
      </c>
      <c r="C318" t="s">
        <v>1357</v>
      </c>
      <c r="D318" t="s">
        <v>1439</v>
      </c>
      <c r="E318" t="s">
        <v>1440</v>
      </c>
      <c r="F318" t="s">
        <v>945</v>
      </c>
      <c r="G318">
        <v>12000</v>
      </c>
      <c r="H318">
        <v>100</v>
      </c>
      <c r="I318">
        <v>100</v>
      </c>
      <c r="K318">
        <f t="shared" si="8"/>
        <v>100</v>
      </c>
      <c r="O318" s="16" t="s">
        <v>1109</v>
      </c>
      <c r="P318" s="16" t="s">
        <v>927</v>
      </c>
      <c r="Q318" s="16" t="s">
        <v>1360</v>
      </c>
      <c r="R318" s="60" t="s">
        <v>1487</v>
      </c>
      <c r="S318" s="16" t="s">
        <v>1360</v>
      </c>
      <c r="T318" s="16" t="s">
        <v>945</v>
      </c>
      <c r="U318" s="16">
        <v>15898</v>
      </c>
      <c r="V318" s="16">
        <v>19</v>
      </c>
      <c r="W318" s="16">
        <v>22</v>
      </c>
    </row>
    <row r="319" spans="1:23" x14ac:dyDescent="0.2">
      <c r="A319" t="s">
        <v>1109</v>
      </c>
      <c r="B319" t="s">
        <v>927</v>
      </c>
      <c r="C319" t="s">
        <v>1353</v>
      </c>
      <c r="D319" t="s">
        <v>1441</v>
      </c>
      <c r="E319" t="s">
        <v>1127</v>
      </c>
      <c r="F319" t="s">
        <v>945</v>
      </c>
      <c r="G319">
        <v>12000</v>
      </c>
      <c r="H319">
        <v>29</v>
      </c>
      <c r="I319">
        <v>29</v>
      </c>
      <c r="K319">
        <f t="shared" si="8"/>
        <v>29</v>
      </c>
      <c r="O319" s="16" t="s">
        <v>1109</v>
      </c>
      <c r="P319" s="16" t="s">
        <v>927</v>
      </c>
      <c r="Q319" s="16" t="s">
        <v>1360</v>
      </c>
      <c r="R319" s="60" t="s">
        <v>1488</v>
      </c>
      <c r="S319" s="16" t="s">
        <v>1360</v>
      </c>
      <c r="T319" s="16" t="s">
        <v>945</v>
      </c>
      <c r="U319" s="16">
        <v>16191</v>
      </c>
      <c r="V319" s="16">
        <v>17</v>
      </c>
      <c r="W319" s="16">
        <v>20</v>
      </c>
    </row>
    <row r="320" spans="1:23" x14ac:dyDescent="0.2">
      <c r="A320" t="s">
        <v>1109</v>
      </c>
      <c r="B320" t="s">
        <v>927</v>
      </c>
      <c r="C320" t="s">
        <v>1353</v>
      </c>
      <c r="D320" t="s">
        <v>1442</v>
      </c>
      <c r="E320" t="s">
        <v>1127</v>
      </c>
      <c r="F320" t="s">
        <v>945</v>
      </c>
      <c r="G320">
        <v>12000</v>
      </c>
      <c r="H320">
        <v>8</v>
      </c>
      <c r="I320">
        <v>8</v>
      </c>
      <c r="K320">
        <f t="shared" si="8"/>
        <v>8</v>
      </c>
      <c r="O320" s="16" t="s">
        <v>1109</v>
      </c>
      <c r="P320" s="16" t="s">
        <v>927</v>
      </c>
      <c r="Q320" s="16" t="s">
        <v>1360</v>
      </c>
      <c r="R320" s="60" t="s">
        <v>1489</v>
      </c>
      <c r="S320" s="16" t="s">
        <v>1360</v>
      </c>
      <c r="T320" s="16" t="s">
        <v>945</v>
      </c>
      <c r="U320" s="16">
        <v>16191</v>
      </c>
      <c r="V320" s="16">
        <v>66</v>
      </c>
      <c r="W320" s="16">
        <v>78</v>
      </c>
    </row>
    <row r="321" spans="1:23" x14ac:dyDescent="0.2">
      <c r="A321" t="s">
        <v>1109</v>
      </c>
      <c r="B321" t="s">
        <v>927</v>
      </c>
      <c r="C321" t="s">
        <v>1365</v>
      </c>
      <c r="D321" t="s">
        <v>1443</v>
      </c>
      <c r="E321" t="s">
        <v>1365</v>
      </c>
      <c r="F321" t="s">
        <v>945</v>
      </c>
      <c r="G321">
        <v>12000</v>
      </c>
      <c r="H321">
        <v>21</v>
      </c>
      <c r="I321">
        <v>21</v>
      </c>
      <c r="K321">
        <f t="shared" si="8"/>
        <v>21</v>
      </c>
      <c r="O321" s="16" t="s">
        <v>1109</v>
      </c>
      <c r="P321" s="16" t="s">
        <v>927</v>
      </c>
      <c r="Q321" s="16" t="s">
        <v>1360</v>
      </c>
      <c r="R321" s="60" t="s">
        <v>1490</v>
      </c>
      <c r="S321" s="16" t="s">
        <v>1360</v>
      </c>
      <c r="T321" s="16" t="s">
        <v>945</v>
      </c>
      <c r="U321" s="16">
        <v>16191</v>
      </c>
      <c r="V321" s="16">
        <v>66</v>
      </c>
      <c r="W321" s="16">
        <v>78</v>
      </c>
    </row>
    <row r="322" spans="1:23" x14ac:dyDescent="0.2">
      <c r="A322" t="s">
        <v>1109</v>
      </c>
      <c r="B322" t="s">
        <v>927</v>
      </c>
      <c r="C322" t="s">
        <v>1365</v>
      </c>
      <c r="D322" t="s">
        <v>1444</v>
      </c>
      <c r="E322" t="s">
        <v>1365</v>
      </c>
      <c r="F322" t="s">
        <v>945</v>
      </c>
      <c r="G322">
        <v>12000</v>
      </c>
      <c r="H322">
        <v>32</v>
      </c>
      <c r="I322">
        <v>31.5</v>
      </c>
      <c r="K322">
        <f t="shared" si="8"/>
        <v>32</v>
      </c>
      <c r="O322" s="16" t="s">
        <v>1109</v>
      </c>
      <c r="P322" s="16" t="s">
        <v>927</v>
      </c>
      <c r="Q322" s="16" t="s">
        <v>1360</v>
      </c>
      <c r="R322" s="60" t="s">
        <v>1491</v>
      </c>
      <c r="S322" s="16" t="s">
        <v>1360</v>
      </c>
      <c r="T322" s="16" t="s">
        <v>945</v>
      </c>
      <c r="U322" s="16">
        <v>16294</v>
      </c>
      <c r="V322" s="16">
        <v>16</v>
      </c>
      <c r="W322" s="16">
        <v>20</v>
      </c>
    </row>
    <row r="323" spans="1:23" x14ac:dyDescent="0.2">
      <c r="A323" t="s">
        <v>1109</v>
      </c>
      <c r="B323" t="s">
        <v>927</v>
      </c>
      <c r="C323" t="s">
        <v>1365</v>
      </c>
      <c r="D323" t="s">
        <v>1445</v>
      </c>
      <c r="E323" t="s">
        <v>1365</v>
      </c>
      <c r="F323" t="s">
        <v>945</v>
      </c>
      <c r="G323">
        <v>12000</v>
      </c>
      <c r="H323">
        <v>22</v>
      </c>
      <c r="I323">
        <v>21.7</v>
      </c>
      <c r="K323">
        <f t="shared" si="8"/>
        <v>22</v>
      </c>
      <c r="O323" s="16" t="s">
        <v>1109</v>
      </c>
      <c r="P323" s="16" t="s">
        <v>927</v>
      </c>
      <c r="Q323" s="16" t="s">
        <v>1353</v>
      </c>
      <c r="R323" s="60" t="s">
        <v>1492</v>
      </c>
      <c r="S323" s="16" t="s">
        <v>1353</v>
      </c>
      <c r="T323" s="16" t="s">
        <v>945</v>
      </c>
      <c r="U323" s="16">
        <v>16352.631578947367</v>
      </c>
      <c r="V323" s="16">
        <v>19</v>
      </c>
      <c r="W323" s="16">
        <v>19</v>
      </c>
    </row>
    <row r="324" spans="1:23" x14ac:dyDescent="0.2">
      <c r="A324" t="s">
        <v>1109</v>
      </c>
      <c r="B324" t="s">
        <v>927</v>
      </c>
      <c r="C324" t="s">
        <v>1357</v>
      </c>
      <c r="D324" t="s">
        <v>1446</v>
      </c>
      <c r="E324" t="s">
        <v>1127</v>
      </c>
      <c r="F324" t="s">
        <v>945</v>
      </c>
      <c r="G324">
        <v>12000</v>
      </c>
      <c r="H324">
        <v>206</v>
      </c>
      <c r="I324">
        <v>206</v>
      </c>
      <c r="K324">
        <f t="shared" si="8"/>
        <v>206</v>
      </c>
      <c r="O324" s="16" t="s">
        <v>1109</v>
      </c>
      <c r="P324" s="16" t="s">
        <v>927</v>
      </c>
      <c r="Q324" s="16" t="s">
        <v>1353</v>
      </c>
      <c r="R324" s="60" t="s">
        <v>1493</v>
      </c>
      <c r="S324" s="16" t="s">
        <v>1353</v>
      </c>
      <c r="T324" s="16" t="s">
        <v>945</v>
      </c>
      <c r="U324" s="16">
        <v>16352.631578947367</v>
      </c>
      <c r="V324" s="16">
        <v>19</v>
      </c>
      <c r="W324" s="16">
        <v>19</v>
      </c>
    </row>
    <row r="325" spans="1:23" x14ac:dyDescent="0.2">
      <c r="A325" t="s">
        <v>1109</v>
      </c>
      <c r="B325" t="s">
        <v>927</v>
      </c>
      <c r="C325" t="s">
        <v>1357</v>
      </c>
      <c r="D325" t="s">
        <v>1447</v>
      </c>
      <c r="E325" t="s">
        <v>1127</v>
      </c>
      <c r="F325" t="s">
        <v>945</v>
      </c>
      <c r="G325">
        <v>12000</v>
      </c>
      <c r="H325">
        <v>300</v>
      </c>
      <c r="I325">
        <v>300</v>
      </c>
      <c r="K325">
        <f t="shared" si="8"/>
        <v>300</v>
      </c>
      <c r="O325" s="16" t="s">
        <v>1109</v>
      </c>
      <c r="P325" s="16" t="s">
        <v>927</v>
      </c>
      <c r="Q325" s="16" t="s">
        <v>1353</v>
      </c>
      <c r="R325" s="60" t="s">
        <v>1494</v>
      </c>
      <c r="S325" s="16" t="s">
        <v>1353</v>
      </c>
      <c r="T325" s="16" t="s">
        <v>945</v>
      </c>
      <c r="U325" s="16">
        <v>16352.631578947367</v>
      </c>
      <c r="V325" s="16">
        <v>19</v>
      </c>
      <c r="W325" s="16">
        <v>19</v>
      </c>
    </row>
    <row r="326" spans="1:23" x14ac:dyDescent="0.2">
      <c r="A326" t="s">
        <v>1109</v>
      </c>
      <c r="B326" t="s">
        <v>927</v>
      </c>
      <c r="C326" t="s">
        <v>1353</v>
      </c>
      <c r="D326" t="s">
        <v>1448</v>
      </c>
      <c r="E326" t="s">
        <v>1127</v>
      </c>
      <c r="F326" t="s">
        <v>945</v>
      </c>
      <c r="G326">
        <v>12000</v>
      </c>
      <c r="H326">
        <v>39</v>
      </c>
      <c r="I326">
        <v>39</v>
      </c>
      <c r="K326">
        <f t="shared" si="8"/>
        <v>39</v>
      </c>
      <c r="O326" s="16" t="s">
        <v>1109</v>
      </c>
      <c r="P326" s="16" t="s">
        <v>927</v>
      </c>
      <c r="Q326" s="16" t="s">
        <v>1353</v>
      </c>
      <c r="R326" s="60" t="s">
        <v>1495</v>
      </c>
      <c r="S326" s="16" t="s">
        <v>1353</v>
      </c>
      <c r="T326" s="16" t="s">
        <v>945</v>
      </c>
      <c r="U326" s="16">
        <v>16352.631578947367</v>
      </c>
      <c r="V326" s="16">
        <v>19</v>
      </c>
      <c r="W326" s="16">
        <v>19</v>
      </c>
    </row>
    <row r="327" spans="1:23" x14ac:dyDescent="0.2">
      <c r="A327" t="s">
        <v>1109</v>
      </c>
      <c r="B327" t="s">
        <v>927</v>
      </c>
      <c r="C327" t="s">
        <v>1353</v>
      </c>
      <c r="D327" t="s">
        <v>1449</v>
      </c>
      <c r="E327" t="s">
        <v>1127</v>
      </c>
      <c r="F327" t="s">
        <v>945</v>
      </c>
      <c r="G327">
        <v>12000</v>
      </c>
      <c r="H327">
        <v>28</v>
      </c>
      <c r="I327">
        <v>28</v>
      </c>
      <c r="K327">
        <f t="shared" si="8"/>
        <v>28</v>
      </c>
      <c r="O327" s="16" t="s">
        <v>841</v>
      </c>
      <c r="P327" s="16" t="s">
        <v>927</v>
      </c>
      <c r="Q327" s="16" t="s">
        <v>1245</v>
      </c>
      <c r="R327" s="60" t="s">
        <v>1269</v>
      </c>
      <c r="S327" s="16" t="s">
        <v>1245</v>
      </c>
      <c r="T327" s="16" t="s">
        <v>945</v>
      </c>
      <c r="U327" s="16">
        <v>16568</v>
      </c>
      <c r="V327" s="16">
        <v>61</v>
      </c>
      <c r="W327" s="16">
        <v>61</v>
      </c>
    </row>
    <row r="328" spans="1:23" x14ac:dyDescent="0.2">
      <c r="A328" t="s">
        <v>1109</v>
      </c>
      <c r="B328" t="s">
        <v>927</v>
      </c>
      <c r="C328" t="s">
        <v>1353</v>
      </c>
      <c r="D328" t="s">
        <v>1450</v>
      </c>
      <c r="E328" t="s">
        <v>1127</v>
      </c>
      <c r="F328" t="s">
        <v>945</v>
      </c>
      <c r="G328">
        <v>12000</v>
      </c>
      <c r="H328">
        <v>46</v>
      </c>
      <c r="I328">
        <v>46</v>
      </c>
      <c r="K328">
        <f t="shared" si="8"/>
        <v>46</v>
      </c>
      <c r="O328" s="16" t="s">
        <v>841</v>
      </c>
      <c r="P328" s="16" t="s">
        <v>927</v>
      </c>
      <c r="Q328" s="16" t="s">
        <v>1245</v>
      </c>
      <c r="R328" s="60" t="s">
        <v>1270</v>
      </c>
      <c r="S328" s="16" t="s">
        <v>1245</v>
      </c>
      <c r="T328" s="16" t="s">
        <v>945</v>
      </c>
      <c r="U328" s="16">
        <v>16568</v>
      </c>
      <c r="V328" s="16">
        <v>61</v>
      </c>
      <c r="W328" s="16">
        <v>61</v>
      </c>
    </row>
    <row r="329" spans="1:23" x14ac:dyDescent="0.2">
      <c r="A329" t="s">
        <v>1109</v>
      </c>
      <c r="B329" t="s">
        <v>927</v>
      </c>
      <c r="C329" t="s">
        <v>1353</v>
      </c>
      <c r="D329" t="s">
        <v>1451</v>
      </c>
      <c r="E329" t="s">
        <v>1127</v>
      </c>
      <c r="F329" t="s">
        <v>945</v>
      </c>
      <c r="G329">
        <v>12000</v>
      </c>
      <c r="H329">
        <v>8</v>
      </c>
      <c r="I329">
        <v>8</v>
      </c>
      <c r="K329">
        <f t="shared" si="8"/>
        <v>8</v>
      </c>
      <c r="O329" s="16" t="s">
        <v>841</v>
      </c>
      <c r="P329" s="16" t="s">
        <v>927</v>
      </c>
      <c r="Q329" s="16" t="s">
        <v>1271</v>
      </c>
      <c r="R329" s="60" t="s">
        <v>1272</v>
      </c>
      <c r="S329" s="16" t="s">
        <v>1271</v>
      </c>
      <c r="T329" s="16" t="s">
        <v>945</v>
      </c>
      <c r="U329" s="16">
        <v>16672</v>
      </c>
      <c r="V329" s="16">
        <v>50</v>
      </c>
      <c r="W329" s="16">
        <v>50</v>
      </c>
    </row>
    <row r="330" spans="1:23" x14ac:dyDescent="0.2">
      <c r="A330" t="s">
        <v>1109</v>
      </c>
      <c r="B330" t="s">
        <v>927</v>
      </c>
      <c r="C330" t="s">
        <v>1452</v>
      </c>
      <c r="D330" t="s">
        <v>1453</v>
      </c>
      <c r="E330" t="s">
        <v>1452</v>
      </c>
      <c r="F330" t="s">
        <v>945</v>
      </c>
      <c r="G330">
        <v>12000</v>
      </c>
      <c r="H330">
        <v>10</v>
      </c>
      <c r="I330">
        <v>10</v>
      </c>
      <c r="K330">
        <f t="shared" si="8"/>
        <v>10</v>
      </c>
      <c r="O330" s="16" t="s">
        <v>841</v>
      </c>
      <c r="P330" s="16" t="s">
        <v>927</v>
      </c>
      <c r="Q330" s="16" t="s">
        <v>1271</v>
      </c>
      <c r="R330" s="60" t="s">
        <v>1273</v>
      </c>
      <c r="S330" s="16" t="s">
        <v>1271</v>
      </c>
      <c r="T330" s="16" t="s">
        <v>945</v>
      </c>
      <c r="U330" s="16">
        <v>16672</v>
      </c>
      <c r="V330" s="16">
        <v>25</v>
      </c>
      <c r="W330" s="16">
        <v>25</v>
      </c>
    </row>
    <row r="331" spans="1:23" x14ac:dyDescent="0.2">
      <c r="A331" t="s">
        <v>1109</v>
      </c>
      <c r="B331" t="s">
        <v>927</v>
      </c>
      <c r="C331" t="s">
        <v>1360</v>
      </c>
      <c r="D331" t="s">
        <v>1454</v>
      </c>
      <c r="E331" t="s">
        <v>1360</v>
      </c>
      <c r="F331" t="s">
        <v>945</v>
      </c>
      <c r="G331">
        <v>12000</v>
      </c>
      <c r="H331">
        <v>50</v>
      </c>
      <c r="I331">
        <v>50</v>
      </c>
      <c r="K331">
        <f t="shared" si="8"/>
        <v>50</v>
      </c>
      <c r="O331" s="16" t="s">
        <v>841</v>
      </c>
      <c r="P331" s="16" t="s">
        <v>927</v>
      </c>
      <c r="Q331" s="16" t="s">
        <v>1271</v>
      </c>
      <c r="R331" s="60" t="s">
        <v>1274</v>
      </c>
      <c r="S331" s="16" t="s">
        <v>1271</v>
      </c>
      <c r="T331" s="16" t="s">
        <v>945</v>
      </c>
      <c r="U331" s="16">
        <v>16672</v>
      </c>
      <c r="V331" s="16">
        <v>50</v>
      </c>
      <c r="W331" s="16">
        <v>50</v>
      </c>
    </row>
    <row r="332" spans="1:23" x14ac:dyDescent="0.2">
      <c r="A332" t="s">
        <v>1109</v>
      </c>
      <c r="B332" t="s">
        <v>927</v>
      </c>
      <c r="C332" t="s">
        <v>1353</v>
      </c>
      <c r="D332" t="s">
        <v>1455</v>
      </c>
      <c r="E332" t="s">
        <v>1353</v>
      </c>
      <c r="F332" t="s">
        <v>945</v>
      </c>
      <c r="G332">
        <v>12025</v>
      </c>
      <c r="H332">
        <v>222</v>
      </c>
      <c r="I332">
        <v>222</v>
      </c>
      <c r="K332">
        <f t="shared" si="8"/>
        <v>222</v>
      </c>
      <c r="O332" s="16" t="s">
        <v>979</v>
      </c>
      <c r="P332" s="16" t="s">
        <v>969</v>
      </c>
      <c r="Q332" s="16" t="s">
        <v>1294</v>
      </c>
      <c r="R332" s="60" t="s">
        <v>1322</v>
      </c>
      <c r="S332" s="16" t="s">
        <v>1296</v>
      </c>
      <c r="T332" s="16" t="s">
        <v>1582</v>
      </c>
      <c r="U332" s="16">
        <v>17000</v>
      </c>
      <c r="V332" s="16">
        <v>12</v>
      </c>
      <c r="W332" s="16">
        <v>15</v>
      </c>
    </row>
    <row r="333" spans="1:23" x14ac:dyDescent="0.2">
      <c r="A333" t="s">
        <v>1109</v>
      </c>
      <c r="B333" t="s">
        <v>927</v>
      </c>
      <c r="C333" t="s">
        <v>1353</v>
      </c>
      <c r="D333" t="s">
        <v>1456</v>
      </c>
      <c r="E333" t="s">
        <v>1353</v>
      </c>
      <c r="F333" t="s">
        <v>945</v>
      </c>
      <c r="G333">
        <v>12279</v>
      </c>
      <c r="H333">
        <v>179</v>
      </c>
      <c r="I333">
        <v>179</v>
      </c>
      <c r="K333">
        <f t="shared" si="8"/>
        <v>179</v>
      </c>
      <c r="O333" s="16" t="s">
        <v>979</v>
      </c>
      <c r="P333" s="16" t="s">
        <v>969</v>
      </c>
      <c r="Q333" s="16" t="s">
        <v>1294</v>
      </c>
      <c r="R333" s="60" t="s">
        <v>1323</v>
      </c>
      <c r="S333" s="16" t="s">
        <v>1296</v>
      </c>
      <c r="T333" s="16" t="s">
        <v>1582</v>
      </c>
      <c r="U333" s="16">
        <v>17981.818181818184</v>
      </c>
      <c r="V333" s="16">
        <v>148</v>
      </c>
      <c r="W333" s="16">
        <v>166</v>
      </c>
    </row>
    <row r="334" spans="1:23" x14ac:dyDescent="0.2">
      <c r="A334" t="s">
        <v>1109</v>
      </c>
      <c r="B334" t="s">
        <v>927</v>
      </c>
      <c r="C334" t="s">
        <v>1353</v>
      </c>
      <c r="D334" t="s">
        <v>1457</v>
      </c>
      <c r="E334" t="s">
        <v>1353</v>
      </c>
      <c r="F334" t="s">
        <v>945</v>
      </c>
      <c r="G334">
        <v>12394</v>
      </c>
      <c r="H334">
        <v>179</v>
      </c>
      <c r="I334">
        <v>179</v>
      </c>
      <c r="K334">
        <f t="shared" si="8"/>
        <v>179</v>
      </c>
      <c r="O334" s="16" t="s">
        <v>1109</v>
      </c>
      <c r="P334" s="16" t="s">
        <v>927</v>
      </c>
      <c r="Q334" s="16" t="s">
        <v>1357</v>
      </c>
      <c r="R334" s="60" t="s">
        <v>1496</v>
      </c>
      <c r="S334" s="16" t="s">
        <v>1396</v>
      </c>
      <c r="T334" s="16" t="s">
        <v>945</v>
      </c>
      <c r="U334" s="16">
        <v>18160</v>
      </c>
      <c r="V334" s="16">
        <v>126</v>
      </c>
      <c r="W334" s="16">
        <v>142</v>
      </c>
    </row>
    <row r="335" spans="1:23" x14ac:dyDescent="0.2">
      <c r="A335" t="s">
        <v>1109</v>
      </c>
      <c r="B335" t="s">
        <v>927</v>
      </c>
      <c r="C335" t="s">
        <v>1357</v>
      </c>
      <c r="D335" t="s">
        <v>1458</v>
      </c>
      <c r="E335" t="s">
        <v>1373</v>
      </c>
      <c r="F335" t="s">
        <v>945</v>
      </c>
      <c r="G335">
        <v>12398.231292517006</v>
      </c>
      <c r="H335">
        <v>133</v>
      </c>
      <c r="I335">
        <v>147</v>
      </c>
      <c r="K335">
        <f t="shared" si="8"/>
        <v>133</v>
      </c>
      <c r="O335" s="16" t="s">
        <v>1109</v>
      </c>
      <c r="P335" s="16" t="s">
        <v>927</v>
      </c>
      <c r="Q335" s="16" t="s">
        <v>1357</v>
      </c>
      <c r="R335" s="60" t="s">
        <v>1497</v>
      </c>
      <c r="S335" s="16" t="s">
        <v>1373</v>
      </c>
      <c r="T335" s="16" t="s">
        <v>945</v>
      </c>
      <c r="U335" s="16">
        <v>19318</v>
      </c>
      <c r="V335" s="16">
        <v>133</v>
      </c>
      <c r="W335" s="16">
        <v>147</v>
      </c>
    </row>
    <row r="336" spans="1:23" x14ac:dyDescent="0.2">
      <c r="A336" t="s">
        <v>1109</v>
      </c>
      <c r="B336" t="s">
        <v>927</v>
      </c>
      <c r="C336" t="s">
        <v>1459</v>
      </c>
      <c r="D336" t="s">
        <v>1460</v>
      </c>
      <c r="E336" t="s">
        <v>1459</v>
      </c>
      <c r="F336" t="s">
        <v>945</v>
      </c>
      <c r="G336">
        <v>12597.777777777777</v>
      </c>
      <c r="H336">
        <v>9</v>
      </c>
      <c r="I336">
        <v>9</v>
      </c>
      <c r="K336">
        <f t="shared" si="8"/>
        <v>9</v>
      </c>
      <c r="V336" s="54">
        <f>SUM(V2:V335)</f>
        <v>39321</v>
      </c>
    </row>
    <row r="337" spans="1:24" x14ac:dyDescent="0.2">
      <c r="A337" t="s">
        <v>1109</v>
      </c>
      <c r="B337" t="s">
        <v>927</v>
      </c>
      <c r="C337" t="s">
        <v>1459</v>
      </c>
      <c r="D337" t="s">
        <v>1461</v>
      </c>
      <c r="E337" t="s">
        <v>1459</v>
      </c>
      <c r="F337" t="s">
        <v>945</v>
      </c>
      <c r="G337">
        <v>12620</v>
      </c>
      <c r="H337">
        <v>18</v>
      </c>
      <c r="I337">
        <v>18</v>
      </c>
      <c r="K337">
        <f t="shared" si="8"/>
        <v>18</v>
      </c>
    </row>
    <row r="338" spans="1:24" x14ac:dyDescent="0.2">
      <c r="A338" t="s">
        <v>1109</v>
      </c>
      <c r="B338" t="s">
        <v>927</v>
      </c>
      <c r="C338" t="s">
        <v>1416</v>
      </c>
      <c r="D338" t="s">
        <v>1462</v>
      </c>
      <c r="E338" t="s">
        <v>1416</v>
      </c>
      <c r="F338" t="s">
        <v>945</v>
      </c>
      <c r="G338">
        <v>12646.666666666666</v>
      </c>
      <c r="H338">
        <v>50</v>
      </c>
      <c r="I338">
        <v>50</v>
      </c>
      <c r="K338">
        <f t="shared" si="8"/>
        <v>50</v>
      </c>
    </row>
    <row r="339" spans="1:24" x14ac:dyDescent="0.2">
      <c r="A339" t="s">
        <v>1109</v>
      </c>
      <c r="B339" t="s">
        <v>927</v>
      </c>
      <c r="C339" t="s">
        <v>1459</v>
      </c>
      <c r="D339" t="s">
        <v>1463</v>
      </c>
      <c r="E339" t="s">
        <v>1459</v>
      </c>
      <c r="F339" t="s">
        <v>945</v>
      </c>
      <c r="G339">
        <v>12653.333333333332</v>
      </c>
      <c r="H339">
        <v>18</v>
      </c>
      <c r="I339">
        <v>18</v>
      </c>
      <c r="K339">
        <f t="shared" si="8"/>
        <v>18</v>
      </c>
      <c r="O339" s="16" t="s">
        <v>1581</v>
      </c>
      <c r="P339" s="16"/>
      <c r="Q339" s="16"/>
      <c r="R339" s="16"/>
      <c r="S339" s="16"/>
      <c r="T339" s="16"/>
      <c r="U339" s="31"/>
      <c r="V339" s="23"/>
      <c r="W339" s="23"/>
    </row>
    <row r="340" spans="1:24" ht="13.5" thickBot="1" x14ac:dyDescent="0.25">
      <c r="A340" t="s">
        <v>1109</v>
      </c>
      <c r="B340" t="s">
        <v>927</v>
      </c>
      <c r="C340" t="s">
        <v>1459</v>
      </c>
      <c r="D340" t="s">
        <v>1464</v>
      </c>
      <c r="E340" t="s">
        <v>1459</v>
      </c>
      <c r="F340" t="s">
        <v>945</v>
      </c>
      <c r="G340">
        <v>12653.333333333334</v>
      </c>
      <c r="H340">
        <v>44</v>
      </c>
      <c r="I340">
        <v>44</v>
      </c>
      <c r="K340">
        <f t="shared" si="8"/>
        <v>44</v>
      </c>
      <c r="O340" s="50"/>
      <c r="P340" s="45" t="s">
        <v>1589</v>
      </c>
      <c r="Q340" s="45" t="s">
        <v>1559</v>
      </c>
      <c r="R340" s="45" t="s">
        <v>1645</v>
      </c>
      <c r="S340" s="45" t="s">
        <v>1547</v>
      </c>
      <c r="T340" s="45" t="s">
        <v>1555</v>
      </c>
      <c r="U340" s="45" t="s">
        <v>1027</v>
      </c>
      <c r="V340" s="46" t="s">
        <v>1526</v>
      </c>
      <c r="W340" s="47" t="s">
        <v>885</v>
      </c>
    </row>
    <row r="341" spans="1:24" x14ac:dyDescent="0.2">
      <c r="A341" t="s">
        <v>1109</v>
      </c>
      <c r="B341" t="s">
        <v>927</v>
      </c>
      <c r="C341" t="s">
        <v>1459</v>
      </c>
      <c r="D341" t="s">
        <v>1465</v>
      </c>
      <c r="E341" t="s">
        <v>1459</v>
      </c>
      <c r="F341" t="s">
        <v>945</v>
      </c>
      <c r="G341">
        <v>12653.333333333334</v>
      </c>
      <c r="H341">
        <v>42</v>
      </c>
      <c r="I341">
        <v>42</v>
      </c>
      <c r="K341">
        <f t="shared" si="8"/>
        <v>42</v>
      </c>
      <c r="O341" s="43" t="s">
        <v>1504</v>
      </c>
      <c r="P341" s="16">
        <f>SUMIF($O$2:$O$27,"=dsw",$V$2:$V$27)</f>
        <v>840</v>
      </c>
      <c r="Q341" s="16">
        <f>SUMIF($O$2:$O$27,"=sp15",$V$2:$V$27)</f>
        <v>837</v>
      </c>
      <c r="R341" s="16">
        <f>SUMIF($O$2:$O$27,"=zp26",$V$2:$V$27)</f>
        <v>0</v>
      </c>
      <c r="S341" s="16">
        <f>SUMIF($O$2:$O$27,"=np15",$V$2:$V$27)</f>
        <v>788</v>
      </c>
      <c r="T341" s="16">
        <f>SUMIF($O$2:$O$27,"=pnw",$V$2:$V$27)+SUMIF($O$2:$O$27,"=imw",$V$2:$V$27)</f>
        <v>1274</v>
      </c>
      <c r="U341" s="16">
        <f>SUMIF($O$2:$O$27,"=ro",$V$2:$V$27)</f>
        <v>32</v>
      </c>
      <c r="V341" s="41">
        <f>SUMIF($O$2:$O$27,"=can",$V$2:$V$27)</f>
        <v>466</v>
      </c>
      <c r="W341" s="65">
        <f>SUM(P341:V341)</f>
        <v>4237</v>
      </c>
    </row>
    <row r="342" spans="1:24" x14ac:dyDescent="0.2">
      <c r="A342" t="s">
        <v>1109</v>
      </c>
      <c r="B342" t="s">
        <v>927</v>
      </c>
      <c r="C342" t="s">
        <v>1459</v>
      </c>
      <c r="D342" t="s">
        <v>1466</v>
      </c>
      <c r="E342" t="s">
        <v>1459</v>
      </c>
      <c r="F342" t="s">
        <v>945</v>
      </c>
      <c r="G342">
        <v>12656.065573770493</v>
      </c>
      <c r="H342">
        <v>68</v>
      </c>
      <c r="I342">
        <v>68</v>
      </c>
      <c r="K342">
        <f t="shared" si="8"/>
        <v>68</v>
      </c>
      <c r="O342" s="43" t="s">
        <v>1035</v>
      </c>
      <c r="P342" s="16">
        <f>SUMIF($O$28:$O$157,"=dsw",$V$28:$V$157)</f>
        <v>2247</v>
      </c>
      <c r="Q342" s="16">
        <f>SUMIF($O$28:$O$157,"=sp15",$V$28:$V$157)</f>
        <v>11483</v>
      </c>
      <c r="R342" s="16">
        <f>SUMIF($O$28:$O$157,"=zp26",$V$28:$V$157)</f>
        <v>1394</v>
      </c>
      <c r="S342" s="16">
        <f>SUMIF($O$28:$O$157,"=np15",$V$28:$V$157)</f>
        <v>5844</v>
      </c>
      <c r="T342" s="16">
        <f>SUMIF($O$28:$O$157,"=pnw",$V$28:$V$157)+SUMIF($O$28:$O$157,"=imw",$V$28:$V$157)</f>
        <v>1357</v>
      </c>
      <c r="U342" s="16">
        <f>SUMIF($O$28:$O$157,"=ro",$V$28:$V$157)</f>
        <v>430</v>
      </c>
      <c r="V342" s="41">
        <f>SUMIF($O$28:$O$157,"=can",$V$28:$V$157)</f>
        <v>1038</v>
      </c>
      <c r="W342" s="66">
        <f>SUM(P342:V342)</f>
        <v>23793</v>
      </c>
    </row>
    <row r="343" spans="1:24" x14ac:dyDescent="0.2">
      <c r="A343" t="s">
        <v>1109</v>
      </c>
      <c r="B343" t="s">
        <v>927</v>
      </c>
      <c r="C343" t="s">
        <v>1365</v>
      </c>
      <c r="D343" t="s">
        <v>1467</v>
      </c>
      <c r="E343" t="s">
        <v>1365</v>
      </c>
      <c r="F343" t="s">
        <v>945</v>
      </c>
      <c r="G343">
        <v>12658.709677419354</v>
      </c>
      <c r="H343">
        <v>31</v>
      </c>
      <c r="I343">
        <v>32</v>
      </c>
      <c r="K343">
        <f t="shared" si="8"/>
        <v>31</v>
      </c>
      <c r="O343" s="44" t="s">
        <v>1506</v>
      </c>
      <c r="P343" s="35">
        <f>SUMIF($O$158:$O$335,"=dsw",$V$158:$V$335)</f>
        <v>2777</v>
      </c>
      <c r="Q343" s="35">
        <f>SUMIF($O$158:$O$335,"=sp15",$V$158:$V$335)</f>
        <v>5699</v>
      </c>
      <c r="R343" s="35">
        <f>SUMIF($O$158:$O$335,"=zp26",$V$158:$V$335)</f>
        <v>0</v>
      </c>
      <c r="S343" s="35">
        <f>SUMIF($O$158:$O$335,"=np15",$V$158:$V$335)</f>
        <v>722</v>
      </c>
      <c r="T343" s="35">
        <f>SUMIF($O$158:$O$335,"=pnw",$V$158:$V$335)+SUMIF($O$158:$O$335,"=imw",$V$158:$V$335)</f>
        <v>1016</v>
      </c>
      <c r="U343" s="35">
        <f>SUMIF($O$158:$O$335,"=ro",$V$158:$V$335)</f>
        <v>1031</v>
      </c>
      <c r="V343" s="42">
        <f>SUMIF($O$158:$O$335,"=can",$V$158:$V$335)</f>
        <v>46</v>
      </c>
      <c r="W343" s="67">
        <f>SUM(P343:V343)</f>
        <v>11291</v>
      </c>
    </row>
    <row r="344" spans="1:24" x14ac:dyDescent="0.2">
      <c r="A344" t="s">
        <v>1109</v>
      </c>
      <c r="B344" t="s">
        <v>927</v>
      </c>
      <c r="C344" t="s">
        <v>1459</v>
      </c>
      <c r="D344" t="s">
        <v>1468</v>
      </c>
      <c r="E344" t="s">
        <v>1459</v>
      </c>
      <c r="F344" t="s">
        <v>945</v>
      </c>
      <c r="G344">
        <v>12662.105263157893</v>
      </c>
      <c r="H344">
        <v>19</v>
      </c>
      <c r="I344">
        <v>19</v>
      </c>
      <c r="K344">
        <f t="shared" si="8"/>
        <v>19</v>
      </c>
      <c r="O344" s="69" t="s">
        <v>885</v>
      </c>
      <c r="P344" s="68">
        <f>SUM(P341:P343)</f>
        <v>5864</v>
      </c>
      <c r="Q344" s="68">
        <f t="shared" ref="Q344:V344" si="9">SUM(Q341:Q343)</f>
        <v>18019</v>
      </c>
      <c r="R344" s="68">
        <f t="shared" si="9"/>
        <v>1394</v>
      </c>
      <c r="S344" s="68">
        <f t="shared" si="9"/>
        <v>7354</v>
      </c>
      <c r="T344" s="68">
        <f t="shared" si="9"/>
        <v>3647</v>
      </c>
      <c r="U344" s="68">
        <f t="shared" si="9"/>
        <v>1493</v>
      </c>
      <c r="V344" s="68">
        <f t="shared" si="9"/>
        <v>1550</v>
      </c>
      <c r="W344" s="70">
        <f>SUM(W341:W343)</f>
        <v>39321</v>
      </c>
    </row>
    <row r="345" spans="1:24" x14ac:dyDescent="0.2">
      <c r="A345" t="s">
        <v>1109</v>
      </c>
      <c r="B345" t="s">
        <v>927</v>
      </c>
      <c r="C345" t="s">
        <v>1429</v>
      </c>
      <c r="D345" t="s">
        <v>1469</v>
      </c>
      <c r="E345" t="s">
        <v>1429</v>
      </c>
      <c r="F345" t="s">
        <v>945</v>
      </c>
      <c r="G345">
        <v>12666.153846153846</v>
      </c>
      <c r="H345">
        <v>26</v>
      </c>
      <c r="I345">
        <v>26</v>
      </c>
      <c r="K345">
        <f t="shared" si="8"/>
        <v>26</v>
      </c>
      <c r="U345" s="23"/>
      <c r="V345" s="23"/>
      <c r="W345" s="23"/>
    </row>
    <row r="346" spans="1:24" x14ac:dyDescent="0.2">
      <c r="A346" t="s">
        <v>1109</v>
      </c>
      <c r="B346" t="s">
        <v>927</v>
      </c>
      <c r="C346" t="s">
        <v>1429</v>
      </c>
      <c r="D346" t="s">
        <v>1470</v>
      </c>
      <c r="E346" t="s">
        <v>1429</v>
      </c>
      <c r="F346" t="s">
        <v>945</v>
      </c>
      <c r="G346">
        <v>12666.153846153846</v>
      </c>
      <c r="H346">
        <v>26</v>
      </c>
      <c r="I346">
        <v>26</v>
      </c>
      <c r="K346">
        <f t="shared" si="8"/>
        <v>26</v>
      </c>
      <c r="U346" s="23"/>
      <c r="V346" s="23"/>
      <c r="W346" s="23"/>
    </row>
    <row r="347" spans="1:24" x14ac:dyDescent="0.2">
      <c r="A347" t="s">
        <v>1109</v>
      </c>
      <c r="B347" t="s">
        <v>927</v>
      </c>
      <c r="C347" t="s">
        <v>1459</v>
      </c>
      <c r="D347" t="s">
        <v>1471</v>
      </c>
      <c r="E347" t="s">
        <v>1459</v>
      </c>
      <c r="F347" t="s">
        <v>945</v>
      </c>
      <c r="G347">
        <v>12670</v>
      </c>
      <c r="H347">
        <v>21</v>
      </c>
      <c r="I347">
        <v>21</v>
      </c>
      <c r="K347">
        <f t="shared" si="8"/>
        <v>21</v>
      </c>
      <c r="O347" s="16" t="s">
        <v>1038</v>
      </c>
      <c r="P347" s="16"/>
      <c r="Q347" s="16"/>
      <c r="R347" s="16"/>
      <c r="S347" s="16"/>
      <c r="T347" s="16"/>
      <c r="U347" s="31"/>
      <c r="V347" s="23"/>
      <c r="W347" s="23"/>
    </row>
    <row r="348" spans="1:24" ht="13.5" thickBot="1" x14ac:dyDescent="0.25">
      <c r="A348" t="s">
        <v>1109</v>
      </c>
      <c r="B348" t="s">
        <v>927</v>
      </c>
      <c r="C348" t="s">
        <v>1416</v>
      </c>
      <c r="D348" t="s">
        <v>1209</v>
      </c>
      <c r="E348" t="s">
        <v>1416</v>
      </c>
      <c r="F348" t="s">
        <v>945</v>
      </c>
      <c r="G348">
        <v>12707</v>
      </c>
      <c r="H348">
        <v>50</v>
      </c>
      <c r="I348">
        <v>50</v>
      </c>
      <c r="K348">
        <f t="shared" si="8"/>
        <v>50</v>
      </c>
      <c r="O348" s="50"/>
      <c r="P348" s="45" t="s">
        <v>1589</v>
      </c>
      <c r="Q348" s="45" t="s">
        <v>1559</v>
      </c>
      <c r="R348" s="45" t="s">
        <v>1645</v>
      </c>
      <c r="S348" s="45" t="s">
        <v>1547</v>
      </c>
      <c r="T348" s="45" t="s">
        <v>1555</v>
      </c>
      <c r="U348" s="45" t="s">
        <v>1027</v>
      </c>
      <c r="V348" s="45" t="s">
        <v>1526</v>
      </c>
      <c r="W348" s="72" t="s">
        <v>885</v>
      </c>
    </row>
    <row r="349" spans="1:24" x14ac:dyDescent="0.2">
      <c r="A349" t="s">
        <v>1109</v>
      </c>
      <c r="B349" t="s">
        <v>927</v>
      </c>
      <c r="C349" t="s">
        <v>1353</v>
      </c>
      <c r="D349" t="s">
        <v>1472</v>
      </c>
      <c r="E349" t="s">
        <v>1353</v>
      </c>
      <c r="F349" t="s">
        <v>945</v>
      </c>
      <c r="G349">
        <v>13159</v>
      </c>
      <c r="H349">
        <v>341</v>
      </c>
      <c r="I349">
        <v>341</v>
      </c>
      <c r="K349">
        <f t="shared" si="8"/>
        <v>341</v>
      </c>
      <c r="O349" s="43" t="s">
        <v>1504</v>
      </c>
      <c r="P349" s="55">
        <f>P341/$W341</f>
        <v>0.19825348123672409</v>
      </c>
      <c r="Q349" s="55">
        <f t="shared" ref="Q349:V349" si="10">Q341/$W341</f>
        <v>0.19754543308945008</v>
      </c>
      <c r="R349" s="55">
        <f t="shared" si="10"/>
        <v>0</v>
      </c>
      <c r="S349" s="55">
        <f t="shared" si="10"/>
        <v>0.18598064668397452</v>
      </c>
      <c r="T349" s="55">
        <f t="shared" si="10"/>
        <v>0.30068444654236487</v>
      </c>
      <c r="U349" s="55">
        <f t="shared" si="10"/>
        <v>7.5525135709228223E-3</v>
      </c>
      <c r="V349" s="55">
        <f t="shared" si="10"/>
        <v>0.10998347887656361</v>
      </c>
      <c r="W349" s="73">
        <f>SUM(P349:V349)</f>
        <v>1</v>
      </c>
    </row>
    <row r="350" spans="1:24" x14ac:dyDescent="0.2">
      <c r="A350" t="s">
        <v>1109</v>
      </c>
      <c r="B350" t="s">
        <v>927</v>
      </c>
      <c r="C350" t="s">
        <v>1353</v>
      </c>
      <c r="D350" t="s">
        <v>1473</v>
      </c>
      <c r="E350" t="s">
        <v>1353</v>
      </c>
      <c r="F350" t="s">
        <v>945</v>
      </c>
      <c r="G350">
        <v>13534</v>
      </c>
      <c r="H350">
        <v>222</v>
      </c>
      <c r="I350">
        <v>222</v>
      </c>
      <c r="K350">
        <f t="shared" si="8"/>
        <v>222</v>
      </c>
      <c r="O350" s="43" t="s">
        <v>1035</v>
      </c>
      <c r="P350" s="55">
        <f t="shared" ref="P350:V351" si="11">P342/$W342</f>
        <v>9.4439541041482791E-2</v>
      </c>
      <c r="Q350" s="55">
        <f t="shared" si="11"/>
        <v>0.48262093893161856</v>
      </c>
      <c r="R350" s="55">
        <f t="shared" si="11"/>
        <v>5.85886605304081E-2</v>
      </c>
      <c r="S350" s="55">
        <f t="shared" si="11"/>
        <v>0.24561845921069222</v>
      </c>
      <c r="T350" s="55">
        <f t="shared" si="11"/>
        <v>5.7033581305425962E-2</v>
      </c>
      <c r="U350" s="55">
        <f t="shared" si="11"/>
        <v>1.8072542344387005E-2</v>
      </c>
      <c r="V350" s="55">
        <f t="shared" si="11"/>
        <v>4.3626276635985374E-2</v>
      </c>
      <c r="W350" s="73">
        <f>SUM(P350:V350)</f>
        <v>1.0000000000000002</v>
      </c>
    </row>
    <row r="351" spans="1:24" x14ac:dyDescent="0.2">
      <c r="A351" t="s">
        <v>1109</v>
      </c>
      <c r="B351" t="s">
        <v>927</v>
      </c>
      <c r="C351" t="s">
        <v>1360</v>
      </c>
      <c r="D351" t="s">
        <v>1474</v>
      </c>
      <c r="E351" t="s">
        <v>1360</v>
      </c>
      <c r="F351" t="s">
        <v>945</v>
      </c>
      <c r="G351">
        <v>13571</v>
      </c>
      <c r="H351">
        <v>23</v>
      </c>
      <c r="I351">
        <v>29</v>
      </c>
      <c r="K351">
        <f t="shared" si="8"/>
        <v>23</v>
      </c>
      <c r="O351" s="44" t="s">
        <v>1506</v>
      </c>
      <c r="P351" s="57">
        <f t="shared" si="11"/>
        <v>0.24594810025684175</v>
      </c>
      <c r="Q351" s="57">
        <f t="shared" si="11"/>
        <v>0.5047382871313435</v>
      </c>
      <c r="R351" s="57">
        <f t="shared" si="11"/>
        <v>0</v>
      </c>
      <c r="S351" s="57">
        <f t="shared" si="11"/>
        <v>6.3944734744486753E-2</v>
      </c>
      <c r="T351" s="57">
        <f t="shared" si="11"/>
        <v>8.9983172438225137E-2</v>
      </c>
      <c r="U351" s="57">
        <f t="shared" si="11"/>
        <v>9.1311664157293415E-2</v>
      </c>
      <c r="V351" s="57">
        <f t="shared" si="11"/>
        <v>4.0740412718094053E-3</v>
      </c>
      <c r="W351" s="75">
        <f>SUM(P351:V351)</f>
        <v>1</v>
      </c>
    </row>
    <row r="352" spans="1:24" x14ac:dyDescent="0.2">
      <c r="A352" t="s">
        <v>1109</v>
      </c>
      <c r="B352" t="s">
        <v>927</v>
      </c>
      <c r="C352" t="s">
        <v>1353</v>
      </c>
      <c r="D352" t="s">
        <v>1475</v>
      </c>
      <c r="E352" t="s">
        <v>1353</v>
      </c>
      <c r="F352" t="s">
        <v>945</v>
      </c>
      <c r="G352">
        <v>13788</v>
      </c>
      <c r="H352">
        <v>222</v>
      </c>
      <c r="I352">
        <v>222</v>
      </c>
      <c r="K352">
        <f t="shared" si="8"/>
        <v>222</v>
      </c>
      <c r="O352" s="44" t="s">
        <v>885</v>
      </c>
      <c r="P352" s="57">
        <f>SUM(P349:P351)</f>
        <v>0.53864112253504859</v>
      </c>
      <c r="Q352" s="57">
        <f t="shared" ref="Q352:V352" si="12">SUM(Q349:Q351)</f>
        <v>1.1849046591524122</v>
      </c>
      <c r="R352" s="57">
        <f t="shared" si="12"/>
        <v>5.85886605304081E-2</v>
      </c>
      <c r="S352" s="57">
        <f t="shared" si="12"/>
        <v>0.49554384063915352</v>
      </c>
      <c r="T352" s="57">
        <f t="shared" si="12"/>
        <v>0.44770120028601595</v>
      </c>
      <c r="U352" s="57">
        <f t="shared" si="12"/>
        <v>0.11693672007260325</v>
      </c>
      <c r="V352" s="57">
        <f t="shared" si="12"/>
        <v>0.1576837967843584</v>
      </c>
      <c r="W352" s="76">
        <f>SUM(W349:W351)</f>
        <v>3</v>
      </c>
      <c r="X352" s="74"/>
    </row>
    <row r="353" spans="1:23" x14ac:dyDescent="0.2">
      <c r="A353" t="s">
        <v>1109</v>
      </c>
      <c r="B353" t="s">
        <v>927</v>
      </c>
      <c r="C353" t="s">
        <v>1353</v>
      </c>
      <c r="D353" t="s">
        <v>1476</v>
      </c>
      <c r="E353" t="s">
        <v>1353</v>
      </c>
      <c r="F353" t="s">
        <v>945</v>
      </c>
      <c r="G353">
        <v>13882</v>
      </c>
      <c r="H353">
        <v>160</v>
      </c>
      <c r="I353">
        <v>160</v>
      </c>
      <c r="K353">
        <f t="shared" si="8"/>
        <v>160</v>
      </c>
    </row>
    <row r="354" spans="1:23" x14ac:dyDescent="0.2">
      <c r="A354" t="s">
        <v>1109</v>
      </c>
      <c r="B354" t="s">
        <v>927</v>
      </c>
      <c r="C354" t="s">
        <v>1353</v>
      </c>
      <c r="D354" t="s">
        <v>1477</v>
      </c>
      <c r="E354" t="s">
        <v>1353</v>
      </c>
      <c r="F354" t="s">
        <v>945</v>
      </c>
      <c r="G354">
        <v>13953</v>
      </c>
      <c r="H354">
        <v>163</v>
      </c>
      <c r="I354">
        <v>163</v>
      </c>
      <c r="K354">
        <f t="shared" si="8"/>
        <v>163</v>
      </c>
      <c r="O354" s="16" t="s">
        <v>1039</v>
      </c>
      <c r="P354" s="16"/>
      <c r="Q354" s="16"/>
      <c r="R354" s="16"/>
      <c r="S354" s="16"/>
      <c r="T354" s="16"/>
      <c r="U354" s="31"/>
      <c r="V354" s="23"/>
      <c r="W354" s="23"/>
    </row>
    <row r="355" spans="1:23" ht="13.5" thickBot="1" x14ac:dyDescent="0.25">
      <c r="A355" t="s">
        <v>1109</v>
      </c>
      <c r="B355" t="s">
        <v>927</v>
      </c>
      <c r="C355" t="s">
        <v>1353</v>
      </c>
      <c r="D355" t="s">
        <v>1478</v>
      </c>
      <c r="E355" t="s">
        <v>1127</v>
      </c>
      <c r="F355" t="s">
        <v>945</v>
      </c>
      <c r="G355">
        <v>14000.243333333336</v>
      </c>
      <c r="H355">
        <v>6</v>
      </c>
      <c r="I355">
        <v>6</v>
      </c>
      <c r="K355">
        <f t="shared" si="8"/>
        <v>6</v>
      </c>
      <c r="O355" s="50"/>
      <c r="P355" s="45" t="s">
        <v>1589</v>
      </c>
      <c r="Q355" s="45" t="s">
        <v>1559</v>
      </c>
      <c r="R355" s="45" t="s">
        <v>1645</v>
      </c>
      <c r="S355" s="45" t="s">
        <v>1547</v>
      </c>
      <c r="T355" s="45" t="s">
        <v>1555</v>
      </c>
      <c r="U355" s="45" t="s">
        <v>1027</v>
      </c>
      <c r="V355" s="45" t="s">
        <v>1526</v>
      </c>
      <c r="W355" s="72" t="s">
        <v>885</v>
      </c>
    </row>
    <row r="356" spans="1:23" x14ac:dyDescent="0.2">
      <c r="A356" t="s">
        <v>1109</v>
      </c>
      <c r="B356" t="s">
        <v>927</v>
      </c>
      <c r="C356" t="s">
        <v>1353</v>
      </c>
      <c r="D356" t="s">
        <v>1479</v>
      </c>
      <c r="E356" t="s">
        <v>1127</v>
      </c>
      <c r="F356" t="s">
        <v>945</v>
      </c>
      <c r="G356">
        <v>14000.402786994029</v>
      </c>
      <c r="H356">
        <v>19</v>
      </c>
      <c r="I356">
        <v>19</v>
      </c>
      <c r="K356">
        <f t="shared" si="8"/>
        <v>19</v>
      </c>
      <c r="O356" s="43" t="s">
        <v>1504</v>
      </c>
      <c r="P356" s="55">
        <f>P341/$W$344</f>
        <v>2.1362630655374991E-2</v>
      </c>
      <c r="Q356" s="55">
        <f t="shared" ref="Q356:V356" si="13">Q341/$W$344</f>
        <v>2.1286335545891509E-2</v>
      </c>
      <c r="R356" s="55">
        <f t="shared" si="13"/>
        <v>0</v>
      </c>
      <c r="S356" s="55">
        <f t="shared" si="13"/>
        <v>2.0040182090994636E-2</v>
      </c>
      <c r="T356" s="55">
        <f t="shared" si="13"/>
        <v>3.2399989827318738E-2</v>
      </c>
      <c r="U356" s="55">
        <f t="shared" si="13"/>
        <v>8.1381450115714253E-4</v>
      </c>
      <c r="V356" s="55">
        <f t="shared" si="13"/>
        <v>1.1851173673100887E-2</v>
      </c>
      <c r="W356" s="73">
        <f>SUM(P356:V356)</f>
        <v>0.10775412629383789</v>
      </c>
    </row>
    <row r="357" spans="1:23" x14ac:dyDescent="0.2">
      <c r="A357" t="s">
        <v>1109</v>
      </c>
      <c r="B357" t="s">
        <v>927</v>
      </c>
      <c r="C357" t="s">
        <v>1353</v>
      </c>
      <c r="D357" t="s">
        <v>1480</v>
      </c>
      <c r="E357" t="s">
        <v>1353</v>
      </c>
      <c r="F357" t="s">
        <v>945</v>
      </c>
      <c r="G357">
        <v>14365</v>
      </c>
      <c r="H357">
        <v>341</v>
      </c>
      <c r="I357">
        <v>341</v>
      </c>
      <c r="K357">
        <f t="shared" si="8"/>
        <v>341</v>
      </c>
      <c r="O357" s="43" t="s">
        <v>1035</v>
      </c>
      <c r="P357" s="55">
        <f t="shared" ref="P357:V358" si="14">P342/$W$344</f>
        <v>5.7145037003128098E-2</v>
      </c>
      <c r="Q357" s="55">
        <f t="shared" si="14"/>
        <v>0.29203224739960837</v>
      </c>
      <c r="R357" s="55">
        <f t="shared" si="14"/>
        <v>3.5451794206658019E-2</v>
      </c>
      <c r="S357" s="55">
        <f t="shared" si="14"/>
        <v>0.14862287327382315</v>
      </c>
      <c r="T357" s="55">
        <f t="shared" si="14"/>
        <v>3.4510821189695076E-2</v>
      </c>
      <c r="U357" s="55">
        <f t="shared" si="14"/>
        <v>1.0935632359299102E-2</v>
      </c>
      <c r="V357" s="55">
        <f t="shared" si="14"/>
        <v>2.639810788128481E-2</v>
      </c>
      <c r="W357" s="73">
        <f>SUM(P357:V357)</f>
        <v>0.60509651331349656</v>
      </c>
    </row>
    <row r="358" spans="1:23" x14ac:dyDescent="0.2">
      <c r="A358" t="s">
        <v>1109</v>
      </c>
      <c r="B358" t="s">
        <v>927</v>
      </c>
      <c r="C358" t="s">
        <v>1353</v>
      </c>
      <c r="D358" t="s">
        <v>1481</v>
      </c>
      <c r="E358" t="s">
        <v>1127</v>
      </c>
      <c r="F358" t="s">
        <v>945</v>
      </c>
      <c r="G358">
        <v>14491</v>
      </c>
      <c r="H358">
        <v>20</v>
      </c>
      <c r="I358">
        <v>20</v>
      </c>
      <c r="K358">
        <f t="shared" si="8"/>
        <v>20</v>
      </c>
      <c r="O358" s="44" t="s">
        <v>1506</v>
      </c>
      <c r="P358" s="57">
        <f t="shared" si="14"/>
        <v>7.0623839678543271E-2</v>
      </c>
      <c r="Q358" s="57">
        <f t="shared" si="14"/>
        <v>0.14493527631545486</v>
      </c>
      <c r="R358" s="57">
        <f t="shared" si="14"/>
        <v>0</v>
      </c>
      <c r="S358" s="57">
        <f t="shared" si="14"/>
        <v>1.8361689682358028E-2</v>
      </c>
      <c r="T358" s="57">
        <f t="shared" si="14"/>
        <v>2.5838610411739273E-2</v>
      </c>
      <c r="U358" s="57">
        <f t="shared" si="14"/>
        <v>2.6220085959156685E-2</v>
      </c>
      <c r="V358" s="57">
        <f t="shared" si="14"/>
        <v>1.1698583454133923E-3</v>
      </c>
      <c r="W358" s="75">
        <f>SUM(P358:V358)</f>
        <v>0.28714936039266553</v>
      </c>
    </row>
    <row r="359" spans="1:23" x14ac:dyDescent="0.2">
      <c r="A359" t="s">
        <v>1109</v>
      </c>
      <c r="B359" t="s">
        <v>927</v>
      </c>
      <c r="C359" t="s">
        <v>1353</v>
      </c>
      <c r="D359" t="s">
        <v>1482</v>
      </c>
      <c r="E359" t="s">
        <v>1127</v>
      </c>
      <c r="F359" t="s">
        <v>945</v>
      </c>
      <c r="G359">
        <v>14491</v>
      </c>
      <c r="H359">
        <v>18</v>
      </c>
      <c r="I359">
        <v>18</v>
      </c>
      <c r="K359">
        <f t="shared" si="8"/>
        <v>18</v>
      </c>
      <c r="O359" s="44" t="s">
        <v>885</v>
      </c>
      <c r="P359" s="57">
        <f t="shared" ref="P359:W359" si="15">SUM(P356:P358)</f>
        <v>0.14913150733704636</v>
      </c>
      <c r="Q359" s="57">
        <f t="shared" si="15"/>
        <v>0.45825385926095474</v>
      </c>
      <c r="R359" s="57">
        <f t="shared" si="15"/>
        <v>3.5451794206658019E-2</v>
      </c>
      <c r="S359" s="57">
        <f t="shared" si="15"/>
        <v>0.18702474504717581</v>
      </c>
      <c r="T359" s="57">
        <f t="shared" si="15"/>
        <v>9.2749421428753087E-2</v>
      </c>
      <c r="U359" s="57">
        <f t="shared" si="15"/>
        <v>3.7969532819612933E-2</v>
      </c>
      <c r="V359" s="57">
        <f t="shared" si="15"/>
        <v>3.9419139899799095E-2</v>
      </c>
      <c r="W359" s="76">
        <f t="shared" si="15"/>
        <v>1</v>
      </c>
    </row>
    <row r="360" spans="1:23" x14ac:dyDescent="0.2">
      <c r="A360" t="s">
        <v>1109</v>
      </c>
      <c r="B360" t="s">
        <v>927</v>
      </c>
      <c r="C360" t="s">
        <v>1360</v>
      </c>
      <c r="D360" t="s">
        <v>1483</v>
      </c>
      <c r="E360" t="s">
        <v>1360</v>
      </c>
      <c r="F360" t="s">
        <v>945</v>
      </c>
      <c r="G360">
        <v>14626</v>
      </c>
      <c r="H360">
        <v>16</v>
      </c>
      <c r="I360">
        <v>20</v>
      </c>
      <c r="K360">
        <f t="shared" si="8"/>
        <v>16</v>
      </c>
    </row>
    <row r="361" spans="1:23" x14ac:dyDescent="0.2">
      <c r="A361" t="s">
        <v>1109</v>
      </c>
      <c r="B361" t="s">
        <v>927</v>
      </c>
      <c r="C361" t="s">
        <v>1357</v>
      </c>
      <c r="D361" t="s">
        <v>1484</v>
      </c>
      <c r="E361" t="s">
        <v>1396</v>
      </c>
      <c r="F361" t="s">
        <v>945</v>
      </c>
      <c r="G361">
        <v>14769</v>
      </c>
      <c r="H361">
        <v>48</v>
      </c>
      <c r="I361">
        <v>53</v>
      </c>
      <c r="K361">
        <f t="shared" si="8"/>
        <v>48</v>
      </c>
    </row>
    <row r="362" spans="1:23" x14ac:dyDescent="0.2">
      <c r="A362" t="s">
        <v>1109</v>
      </c>
      <c r="B362" t="s">
        <v>927</v>
      </c>
      <c r="C362" t="s">
        <v>1360</v>
      </c>
      <c r="D362" t="s">
        <v>1485</v>
      </c>
      <c r="E362" t="s">
        <v>1360</v>
      </c>
      <c r="F362" t="s">
        <v>945</v>
      </c>
      <c r="G362">
        <v>15878</v>
      </c>
      <c r="H362">
        <v>39</v>
      </c>
      <c r="I362">
        <v>47</v>
      </c>
      <c r="K362">
        <f t="shared" si="8"/>
        <v>39</v>
      </c>
    </row>
    <row r="363" spans="1:23" x14ac:dyDescent="0.2">
      <c r="A363" t="s">
        <v>1109</v>
      </c>
      <c r="B363" t="s">
        <v>927</v>
      </c>
      <c r="C363" t="s">
        <v>1360</v>
      </c>
      <c r="D363" t="s">
        <v>1486</v>
      </c>
      <c r="E363" t="s">
        <v>1360</v>
      </c>
      <c r="F363" t="s">
        <v>945</v>
      </c>
      <c r="G363">
        <v>15898</v>
      </c>
      <c r="H363">
        <v>19</v>
      </c>
      <c r="I363">
        <v>22</v>
      </c>
      <c r="K363">
        <f t="shared" si="8"/>
        <v>19</v>
      </c>
    </row>
    <row r="364" spans="1:23" x14ac:dyDescent="0.2">
      <c r="A364" t="s">
        <v>1109</v>
      </c>
      <c r="B364" t="s">
        <v>927</v>
      </c>
      <c r="C364" t="s">
        <v>1360</v>
      </c>
      <c r="D364" t="s">
        <v>1487</v>
      </c>
      <c r="E364" t="s">
        <v>1360</v>
      </c>
      <c r="F364" t="s">
        <v>945</v>
      </c>
      <c r="G364">
        <v>15898</v>
      </c>
      <c r="H364">
        <v>19</v>
      </c>
      <c r="I364">
        <v>22</v>
      </c>
      <c r="K364">
        <f t="shared" si="8"/>
        <v>19</v>
      </c>
    </row>
    <row r="365" spans="1:23" x14ac:dyDescent="0.2">
      <c r="A365" t="s">
        <v>1109</v>
      </c>
      <c r="B365" t="s">
        <v>927</v>
      </c>
      <c r="C365" t="s">
        <v>1360</v>
      </c>
      <c r="D365" t="s">
        <v>1488</v>
      </c>
      <c r="E365" t="s">
        <v>1360</v>
      </c>
      <c r="F365" t="s">
        <v>945</v>
      </c>
      <c r="G365">
        <v>16191</v>
      </c>
      <c r="H365">
        <v>17</v>
      </c>
      <c r="I365">
        <v>20</v>
      </c>
      <c r="K365">
        <f t="shared" si="8"/>
        <v>17</v>
      </c>
    </row>
    <row r="366" spans="1:23" x14ac:dyDescent="0.2">
      <c r="A366" t="s">
        <v>1109</v>
      </c>
      <c r="B366" t="s">
        <v>927</v>
      </c>
      <c r="C366" t="s">
        <v>1360</v>
      </c>
      <c r="D366" t="s">
        <v>1489</v>
      </c>
      <c r="E366" t="s">
        <v>1360</v>
      </c>
      <c r="F366" t="s">
        <v>945</v>
      </c>
      <c r="G366">
        <v>16191</v>
      </c>
      <c r="H366">
        <v>66</v>
      </c>
      <c r="I366">
        <v>78</v>
      </c>
      <c r="K366">
        <f t="shared" si="8"/>
        <v>66</v>
      </c>
    </row>
    <row r="367" spans="1:23" x14ac:dyDescent="0.2">
      <c r="A367" t="s">
        <v>1109</v>
      </c>
      <c r="B367" t="s">
        <v>927</v>
      </c>
      <c r="C367" t="s">
        <v>1360</v>
      </c>
      <c r="D367" t="s">
        <v>1490</v>
      </c>
      <c r="E367" t="s">
        <v>1360</v>
      </c>
      <c r="F367" t="s">
        <v>945</v>
      </c>
      <c r="G367">
        <v>16191</v>
      </c>
      <c r="H367">
        <v>66</v>
      </c>
      <c r="I367">
        <v>78</v>
      </c>
      <c r="K367">
        <f t="shared" si="8"/>
        <v>66</v>
      </c>
    </row>
    <row r="368" spans="1:23" x14ac:dyDescent="0.2">
      <c r="A368" t="s">
        <v>1109</v>
      </c>
      <c r="B368" t="s">
        <v>927</v>
      </c>
      <c r="C368" t="s">
        <v>1360</v>
      </c>
      <c r="D368" t="s">
        <v>1491</v>
      </c>
      <c r="E368" t="s">
        <v>1360</v>
      </c>
      <c r="F368" t="s">
        <v>945</v>
      </c>
      <c r="G368">
        <v>16294</v>
      </c>
      <c r="H368">
        <v>16</v>
      </c>
      <c r="I368">
        <v>20</v>
      </c>
      <c r="K368">
        <f t="shared" si="8"/>
        <v>16</v>
      </c>
    </row>
    <row r="369" spans="1:11" x14ac:dyDescent="0.2">
      <c r="A369" t="s">
        <v>1109</v>
      </c>
      <c r="B369" t="s">
        <v>927</v>
      </c>
      <c r="C369" t="s">
        <v>1353</v>
      </c>
      <c r="D369" t="s">
        <v>1492</v>
      </c>
      <c r="E369" t="s">
        <v>1353</v>
      </c>
      <c r="F369" t="s">
        <v>945</v>
      </c>
      <c r="G369">
        <v>16352.631578947367</v>
      </c>
      <c r="H369">
        <v>19</v>
      </c>
      <c r="I369">
        <v>19</v>
      </c>
      <c r="K369">
        <f t="shared" si="8"/>
        <v>19</v>
      </c>
    </row>
    <row r="370" spans="1:11" x14ac:dyDescent="0.2">
      <c r="A370" t="s">
        <v>1109</v>
      </c>
      <c r="B370" t="s">
        <v>927</v>
      </c>
      <c r="C370" t="s">
        <v>1353</v>
      </c>
      <c r="D370" t="s">
        <v>1493</v>
      </c>
      <c r="E370" t="s">
        <v>1353</v>
      </c>
      <c r="F370" t="s">
        <v>945</v>
      </c>
      <c r="G370">
        <v>16352.631578947367</v>
      </c>
      <c r="H370">
        <v>19</v>
      </c>
      <c r="I370">
        <v>19</v>
      </c>
      <c r="K370">
        <f>SUMIF(F370, "=ng",H370)</f>
        <v>19</v>
      </c>
    </row>
    <row r="371" spans="1:11" x14ac:dyDescent="0.2">
      <c r="A371" t="s">
        <v>1109</v>
      </c>
      <c r="B371" t="s">
        <v>927</v>
      </c>
      <c r="C371" t="s">
        <v>1353</v>
      </c>
      <c r="D371" t="s">
        <v>1494</v>
      </c>
      <c r="E371" t="s">
        <v>1353</v>
      </c>
      <c r="F371" t="s">
        <v>945</v>
      </c>
      <c r="G371">
        <v>16352.631578947367</v>
      </c>
      <c r="H371">
        <v>19</v>
      </c>
      <c r="I371">
        <v>19</v>
      </c>
      <c r="K371">
        <f>SUMIF(F371, "=ng",H371)</f>
        <v>19</v>
      </c>
    </row>
    <row r="372" spans="1:11" x14ac:dyDescent="0.2">
      <c r="A372" t="s">
        <v>1109</v>
      </c>
      <c r="B372" t="s">
        <v>927</v>
      </c>
      <c r="C372" t="s">
        <v>1353</v>
      </c>
      <c r="D372" t="s">
        <v>1495</v>
      </c>
      <c r="E372" t="s">
        <v>1353</v>
      </c>
      <c r="F372" t="s">
        <v>945</v>
      </c>
      <c r="G372">
        <v>16352.631578947367</v>
      </c>
      <c r="H372">
        <v>19</v>
      </c>
      <c r="I372">
        <v>19</v>
      </c>
      <c r="K372">
        <f>SUMIF(F372, "=ng",H372)</f>
        <v>19</v>
      </c>
    </row>
    <row r="373" spans="1:11" x14ac:dyDescent="0.2">
      <c r="A373" t="s">
        <v>1109</v>
      </c>
      <c r="B373" t="s">
        <v>927</v>
      </c>
      <c r="C373" t="s">
        <v>1357</v>
      </c>
      <c r="D373" t="s">
        <v>1496</v>
      </c>
      <c r="E373" t="s">
        <v>1396</v>
      </c>
      <c r="F373" t="s">
        <v>945</v>
      </c>
      <c r="G373">
        <v>18160</v>
      </c>
      <c r="H373">
        <v>126</v>
      </c>
      <c r="I373">
        <v>142</v>
      </c>
      <c r="K373">
        <f>SUMIF(F373, "=ng",H373)</f>
        <v>126</v>
      </c>
    </row>
    <row r="374" spans="1:11" x14ac:dyDescent="0.2">
      <c r="A374" t="s">
        <v>1109</v>
      </c>
      <c r="B374" t="s">
        <v>927</v>
      </c>
      <c r="C374" t="s">
        <v>1357</v>
      </c>
      <c r="D374" t="s">
        <v>1497</v>
      </c>
      <c r="E374" t="s">
        <v>1373</v>
      </c>
      <c r="F374" t="s">
        <v>945</v>
      </c>
      <c r="G374">
        <v>19318</v>
      </c>
      <c r="H374">
        <v>133</v>
      </c>
      <c r="I374">
        <v>147</v>
      </c>
      <c r="K374" s="35">
        <f>SUMIF(F374, "=ng",H374)</f>
        <v>133</v>
      </c>
    </row>
    <row r="375" spans="1:11" x14ac:dyDescent="0.2">
      <c r="H375">
        <f>SUM(H242:H374)</f>
        <v>18019</v>
      </c>
      <c r="I375">
        <f>SUM(I242:I374)</f>
        <v>18182.800000000003</v>
      </c>
      <c r="K375" s="38">
        <f>SUM(K242:K374)</f>
        <v>18019</v>
      </c>
    </row>
    <row r="377" spans="1:11" x14ac:dyDescent="0.2">
      <c r="D377" t="s">
        <v>1507</v>
      </c>
      <c r="G377" t="s">
        <v>1504</v>
      </c>
      <c r="H377">
        <f>SUMIF(G242:G374,"&lt;=9000",H242:H374)</f>
        <v>837</v>
      </c>
    </row>
    <row r="378" spans="1:11" x14ac:dyDescent="0.2">
      <c r="G378" s="24" t="s">
        <v>1505</v>
      </c>
      <c r="H378">
        <f>(SUMIF(G242:G374,"&lt;11000",H242:H374))-H377</f>
        <v>11483</v>
      </c>
    </row>
    <row r="379" spans="1:11" x14ac:dyDescent="0.2">
      <c r="G379" t="s">
        <v>1506</v>
      </c>
      <c r="H379">
        <f>SUMIF(G242:G374,"&gt;=11000",H242:H374)</f>
        <v>5699</v>
      </c>
    </row>
    <row r="381" spans="1:11" x14ac:dyDescent="0.2">
      <c r="A381" s="25" t="s">
        <v>886</v>
      </c>
      <c r="B381" s="25" t="s">
        <v>1532</v>
      </c>
      <c r="C381" s="25" t="s">
        <v>1125</v>
      </c>
      <c r="D381" s="25" t="s">
        <v>1126</v>
      </c>
      <c r="E381" s="25" t="s">
        <v>1128</v>
      </c>
      <c r="F381" s="25" t="s">
        <v>887</v>
      </c>
      <c r="G381" s="25" t="s">
        <v>888</v>
      </c>
      <c r="H381" s="25" t="s">
        <v>1502</v>
      </c>
      <c r="I381" s="25" t="s">
        <v>1503</v>
      </c>
    </row>
    <row r="382" spans="1:11" x14ac:dyDescent="0.2">
      <c r="A382" t="s">
        <v>1110</v>
      </c>
      <c r="B382" t="s">
        <v>927</v>
      </c>
      <c r="C382" t="s">
        <v>1234</v>
      </c>
      <c r="D382" t="s">
        <v>1498</v>
      </c>
      <c r="E382" t="s">
        <v>1244</v>
      </c>
      <c r="F382" t="s">
        <v>1582</v>
      </c>
      <c r="G382">
        <v>9542.9112426035517</v>
      </c>
      <c r="H382">
        <v>338</v>
      </c>
      <c r="I382">
        <v>338</v>
      </c>
      <c r="K382">
        <f>SUMIF(F382, "=ng",H382)</f>
        <v>338</v>
      </c>
    </row>
    <row r="383" spans="1:11" x14ac:dyDescent="0.2">
      <c r="A383" t="s">
        <v>1110</v>
      </c>
      <c r="B383" t="s">
        <v>927</v>
      </c>
      <c r="C383" t="s">
        <v>1234</v>
      </c>
      <c r="D383" t="s">
        <v>1499</v>
      </c>
      <c r="E383" t="s">
        <v>1244</v>
      </c>
      <c r="F383" t="s">
        <v>1582</v>
      </c>
      <c r="G383">
        <v>9916.2426035502958</v>
      </c>
      <c r="H383">
        <v>338</v>
      </c>
      <c r="I383">
        <v>338</v>
      </c>
      <c r="K383">
        <f>SUMIF(F383, "=ng",H383)</f>
        <v>338</v>
      </c>
    </row>
    <row r="384" spans="1:11" x14ac:dyDescent="0.2">
      <c r="A384" t="s">
        <v>1110</v>
      </c>
      <c r="B384" t="s">
        <v>927</v>
      </c>
      <c r="C384" t="s">
        <v>1232</v>
      </c>
      <c r="D384" t="s">
        <v>1252</v>
      </c>
      <c r="E384" t="s">
        <v>1173</v>
      </c>
      <c r="F384" t="s">
        <v>1582</v>
      </c>
      <c r="G384">
        <v>10000</v>
      </c>
      <c r="H384">
        <v>392</v>
      </c>
      <c r="I384">
        <v>392</v>
      </c>
      <c r="K384">
        <f>SUMIF(F384, "=ng",H384)</f>
        <v>392</v>
      </c>
    </row>
    <row r="385" spans="1:11" x14ac:dyDescent="0.2">
      <c r="A385" t="s">
        <v>1110</v>
      </c>
      <c r="B385" t="s">
        <v>927</v>
      </c>
      <c r="C385" t="s">
        <v>1234</v>
      </c>
      <c r="D385" t="s">
        <v>1500</v>
      </c>
      <c r="E385" t="s">
        <v>1244</v>
      </c>
      <c r="F385" t="s">
        <v>1582</v>
      </c>
      <c r="G385">
        <v>10182.331288343559</v>
      </c>
      <c r="H385">
        <v>163</v>
      </c>
      <c r="I385">
        <v>163</v>
      </c>
      <c r="K385">
        <f>SUMIF(F385, "=ng",H385)</f>
        <v>163</v>
      </c>
    </row>
    <row r="386" spans="1:11" x14ac:dyDescent="0.2">
      <c r="A386" t="s">
        <v>1110</v>
      </c>
      <c r="B386" t="s">
        <v>927</v>
      </c>
      <c r="C386" t="s">
        <v>1234</v>
      </c>
      <c r="D386" t="s">
        <v>1501</v>
      </c>
      <c r="E386" t="s">
        <v>1244</v>
      </c>
      <c r="F386" t="s">
        <v>1582</v>
      </c>
      <c r="G386">
        <v>10399.245398773006</v>
      </c>
      <c r="H386">
        <v>163</v>
      </c>
      <c r="I386">
        <v>163</v>
      </c>
      <c r="K386" s="35">
        <f>SUMIF(F386, "=ng",H386)</f>
        <v>163</v>
      </c>
    </row>
    <row r="387" spans="1:11" x14ac:dyDescent="0.2">
      <c r="H387">
        <f>SUM(H382:H386)</f>
        <v>1394</v>
      </c>
      <c r="I387">
        <f>SUM(I382:I386)</f>
        <v>1394</v>
      </c>
      <c r="K387" s="38">
        <f>SUM(K382:K386)</f>
        <v>1394</v>
      </c>
    </row>
    <row r="389" spans="1:11" x14ac:dyDescent="0.2">
      <c r="D389" t="s">
        <v>1507</v>
      </c>
      <c r="G389" t="s">
        <v>1504</v>
      </c>
      <c r="H389">
        <f>SUMIF(G382:G386,"&lt;=9000",H382:H386)</f>
        <v>0</v>
      </c>
    </row>
    <row r="390" spans="1:11" x14ac:dyDescent="0.2">
      <c r="G390" s="24" t="s">
        <v>1505</v>
      </c>
      <c r="H390">
        <f>(SUMIF(G382:G386,"&lt;11000",H382:H386))-H389</f>
        <v>1394</v>
      </c>
      <c r="K390" s="39" t="s">
        <v>1021</v>
      </c>
    </row>
    <row r="391" spans="1:11" x14ac:dyDescent="0.2">
      <c r="G391" t="s">
        <v>1506</v>
      </c>
      <c r="H391">
        <f>SUMIF(G382:G386,"&gt;=11000",H382:H386)</f>
        <v>0</v>
      </c>
      <c r="K391" s="39">
        <f>SUM(K387+K375+K235+K198+K163+K141+K98+K79)</f>
        <v>39321</v>
      </c>
    </row>
    <row r="393" spans="1:11" x14ac:dyDescent="0.2">
      <c r="I393" t="s">
        <v>1024</v>
      </c>
      <c r="K393">
        <f>H81+H100+H143+H165+H200+H237+H377+H389</f>
        <v>4237</v>
      </c>
    </row>
    <row r="394" spans="1:11" x14ac:dyDescent="0.2">
      <c r="I394" t="s">
        <v>1025</v>
      </c>
      <c r="K394">
        <f>H82+H101+H144+H166+H201+H238+H378+H390</f>
        <v>23137</v>
      </c>
    </row>
    <row r="395" spans="1:11" x14ac:dyDescent="0.2">
      <c r="I395" t="s">
        <v>1026</v>
      </c>
      <c r="K395">
        <f>H83+H102+H145+H167+H202+H239+H379+H391</f>
        <v>11947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4" sqref="L4"/>
    </sheetView>
  </sheetViews>
  <sheetFormatPr defaultRowHeight="12.75" x14ac:dyDescent="0.2"/>
  <cols>
    <col min="1" max="1" width="23.5703125" customWidth="1"/>
    <col min="3" max="3" width="5.42578125" customWidth="1"/>
    <col min="4" max="4" width="8.140625" customWidth="1"/>
    <col min="5" max="5" width="6.5703125" customWidth="1"/>
    <col min="6" max="6" width="8.5703125" customWidth="1"/>
    <col min="7" max="7" width="10.5703125" customWidth="1"/>
    <col min="8" max="8" width="10.28515625" customWidth="1"/>
    <col min="9" max="16" width="10.5703125" customWidth="1"/>
    <col min="39" max="39" width="9.85546875" customWidth="1"/>
  </cols>
  <sheetData>
    <row r="1" spans="1:56" x14ac:dyDescent="0.2">
      <c r="A1" s="33" t="s">
        <v>990</v>
      </c>
      <c r="H1" s="14" t="s">
        <v>888</v>
      </c>
      <c r="I1" s="9">
        <v>10000</v>
      </c>
      <c r="J1" s="9">
        <v>10000</v>
      </c>
      <c r="K1" s="9">
        <v>10000</v>
      </c>
      <c r="L1" s="9">
        <v>10000</v>
      </c>
      <c r="M1" s="9">
        <v>10000</v>
      </c>
      <c r="N1" s="9">
        <v>10000</v>
      </c>
      <c r="O1" s="9">
        <v>10000</v>
      </c>
      <c r="P1" s="9">
        <v>10000</v>
      </c>
      <c r="Q1" s="9">
        <v>10000</v>
      </c>
      <c r="R1" s="9">
        <v>10000</v>
      </c>
      <c r="S1" s="9">
        <v>10000</v>
      </c>
      <c r="T1" s="9">
        <v>10000</v>
      </c>
      <c r="U1" s="9">
        <v>10000</v>
      </c>
      <c r="V1" s="9">
        <v>10000</v>
      </c>
      <c r="W1" s="9">
        <v>10000</v>
      </c>
      <c r="X1" s="9">
        <v>10000</v>
      </c>
      <c r="Y1" s="9">
        <v>10000</v>
      </c>
      <c r="Z1" s="9">
        <v>10000</v>
      </c>
      <c r="AA1" s="9">
        <v>10000</v>
      </c>
      <c r="AB1" s="9">
        <v>10000</v>
      </c>
      <c r="AC1" s="9">
        <v>10000</v>
      </c>
      <c r="AD1" s="9">
        <v>10000</v>
      </c>
      <c r="AE1" s="9">
        <v>10000</v>
      </c>
      <c r="AF1" s="9">
        <v>10000</v>
      </c>
      <c r="AG1" s="9">
        <v>10000</v>
      </c>
      <c r="AH1" s="9">
        <v>10000</v>
      </c>
      <c r="AI1" s="9">
        <v>10000</v>
      </c>
      <c r="AJ1" s="9">
        <v>10000</v>
      </c>
      <c r="AK1" s="9">
        <v>10000</v>
      </c>
      <c r="AL1" s="9">
        <v>10000</v>
      </c>
      <c r="AM1" s="9">
        <v>10000</v>
      </c>
      <c r="AN1" s="9">
        <v>10000</v>
      </c>
      <c r="AO1" s="9">
        <v>10000</v>
      </c>
      <c r="AP1" s="9">
        <v>10000</v>
      </c>
      <c r="AQ1" s="9">
        <v>10000</v>
      </c>
      <c r="AR1" s="9">
        <v>10000</v>
      </c>
      <c r="AS1" s="9">
        <v>10000</v>
      </c>
      <c r="AT1" s="9">
        <v>10000</v>
      </c>
      <c r="AU1" s="9">
        <v>10000</v>
      </c>
      <c r="AV1" s="9">
        <v>10000</v>
      </c>
      <c r="AW1" s="9">
        <v>10000</v>
      </c>
      <c r="AX1" s="9">
        <v>10000</v>
      </c>
      <c r="AY1" s="9">
        <v>10000</v>
      </c>
      <c r="AZ1" s="9">
        <v>10000</v>
      </c>
      <c r="BA1" s="9">
        <v>10000</v>
      </c>
      <c r="BB1" s="9">
        <v>10000</v>
      </c>
      <c r="BC1" s="9">
        <v>10000</v>
      </c>
      <c r="BD1" s="9">
        <v>10000</v>
      </c>
    </row>
    <row r="2" spans="1:56" x14ac:dyDescent="0.2">
      <c r="A2" t="s">
        <v>992</v>
      </c>
      <c r="H2" s="14" t="s">
        <v>889</v>
      </c>
      <c r="I2" s="10">
        <v>0.4</v>
      </c>
      <c r="J2" s="10">
        <v>0.4</v>
      </c>
      <c r="K2" s="10">
        <v>0.4</v>
      </c>
      <c r="L2" s="10">
        <v>0.4</v>
      </c>
      <c r="M2" s="10">
        <v>0.4</v>
      </c>
      <c r="N2" s="10">
        <v>0.4</v>
      </c>
      <c r="O2" s="10">
        <v>0.4</v>
      </c>
      <c r="P2" s="10">
        <v>0.4</v>
      </c>
      <c r="Q2" s="10">
        <v>0.4</v>
      </c>
      <c r="R2" s="10">
        <v>0.4</v>
      </c>
      <c r="S2" s="10">
        <v>0.4</v>
      </c>
      <c r="T2" s="10">
        <v>0.4</v>
      </c>
      <c r="U2" s="10">
        <v>0.4</v>
      </c>
      <c r="V2" s="10">
        <v>0.4</v>
      </c>
      <c r="W2" s="10">
        <v>0.4</v>
      </c>
      <c r="X2" s="10">
        <v>0.4</v>
      </c>
      <c r="Y2" s="10">
        <v>0.4</v>
      </c>
      <c r="Z2" s="10">
        <v>0.4</v>
      </c>
      <c r="AA2" s="10">
        <v>0.4</v>
      </c>
      <c r="AB2" s="10">
        <v>0.4</v>
      </c>
      <c r="AC2" s="10">
        <v>0.4</v>
      </c>
      <c r="AD2" s="10">
        <v>0.4</v>
      </c>
      <c r="AE2" s="10">
        <v>0.4</v>
      </c>
      <c r="AF2" s="10">
        <v>0.4</v>
      </c>
      <c r="AG2" s="10">
        <v>0.4</v>
      </c>
      <c r="AH2" s="10">
        <v>0.4</v>
      </c>
      <c r="AI2" s="10">
        <v>0.4</v>
      </c>
      <c r="AJ2" s="10">
        <v>0.4</v>
      </c>
      <c r="AK2" s="10">
        <v>0.4</v>
      </c>
      <c r="AL2" s="10">
        <v>0.4</v>
      </c>
      <c r="AM2" s="10">
        <v>0.4</v>
      </c>
      <c r="AN2" s="10">
        <v>0.4</v>
      </c>
      <c r="AO2" s="10">
        <v>0.4</v>
      </c>
      <c r="AP2" s="10">
        <v>0.4</v>
      </c>
      <c r="AQ2" s="10">
        <v>0.4</v>
      </c>
      <c r="AR2" s="10">
        <v>0.4</v>
      </c>
      <c r="AS2" s="10">
        <v>0.4</v>
      </c>
      <c r="AT2" s="10">
        <v>0.4</v>
      </c>
      <c r="AU2" s="10">
        <v>0.4</v>
      </c>
      <c r="AV2" s="10">
        <v>0.4</v>
      </c>
      <c r="AW2" s="10">
        <v>0.4</v>
      </c>
      <c r="AX2" s="10">
        <v>0.4</v>
      </c>
      <c r="AY2" s="10">
        <v>0.4</v>
      </c>
      <c r="AZ2" s="10">
        <v>0.4</v>
      </c>
      <c r="BA2" s="10">
        <v>0.4</v>
      </c>
      <c r="BB2" s="10">
        <v>0.4</v>
      </c>
      <c r="BC2" s="10">
        <v>0.4</v>
      </c>
      <c r="BD2" s="10">
        <v>0.4</v>
      </c>
    </row>
    <row r="3" spans="1:56" x14ac:dyDescent="0.2">
      <c r="A3" s="1" t="s">
        <v>1528</v>
      </c>
      <c r="B3" s="1" t="s">
        <v>886</v>
      </c>
      <c r="C3" s="1" t="s">
        <v>1532</v>
      </c>
      <c r="D3" s="1" t="s">
        <v>875</v>
      </c>
      <c r="E3" s="1" t="s">
        <v>887</v>
      </c>
      <c r="F3" s="1" t="s">
        <v>1539</v>
      </c>
      <c r="G3" s="12" t="s">
        <v>1543</v>
      </c>
      <c r="H3" s="15"/>
      <c r="I3" s="5">
        <v>36892</v>
      </c>
      <c r="J3" s="5">
        <v>36923</v>
      </c>
      <c r="K3" s="5">
        <v>36951</v>
      </c>
      <c r="L3" s="5">
        <v>36982</v>
      </c>
      <c r="M3" s="5">
        <v>37012</v>
      </c>
      <c r="N3" s="5">
        <v>37043</v>
      </c>
      <c r="O3" s="5">
        <v>37073</v>
      </c>
      <c r="P3" s="5">
        <v>37104</v>
      </c>
      <c r="Q3" s="5">
        <v>37135</v>
      </c>
      <c r="R3" s="5">
        <v>37165</v>
      </c>
      <c r="S3" s="5">
        <v>37196</v>
      </c>
      <c r="T3" s="5">
        <v>37226</v>
      </c>
      <c r="U3" s="5">
        <v>37257</v>
      </c>
      <c r="V3" s="5">
        <v>37288</v>
      </c>
      <c r="W3" s="5">
        <v>37316</v>
      </c>
      <c r="X3" s="5">
        <v>37347</v>
      </c>
      <c r="Y3" s="5">
        <v>37377</v>
      </c>
      <c r="Z3" s="5">
        <v>37408</v>
      </c>
      <c r="AA3" s="5">
        <v>37438</v>
      </c>
      <c r="AB3" s="5">
        <v>37469</v>
      </c>
      <c r="AC3" s="5">
        <v>37500</v>
      </c>
      <c r="AD3" s="5">
        <v>37530</v>
      </c>
      <c r="AE3" s="5">
        <v>37561</v>
      </c>
      <c r="AF3" s="5">
        <v>37591</v>
      </c>
      <c r="AG3" s="5">
        <v>37622</v>
      </c>
      <c r="AH3" s="5">
        <v>37653</v>
      </c>
      <c r="AI3" s="5">
        <v>37681</v>
      </c>
      <c r="AJ3" s="5">
        <v>37712</v>
      </c>
      <c r="AK3" s="5">
        <v>37742</v>
      </c>
      <c r="AL3" s="5">
        <v>37773</v>
      </c>
      <c r="AM3" s="5">
        <v>37803</v>
      </c>
      <c r="AN3" s="5">
        <v>37834</v>
      </c>
      <c r="AO3" s="5">
        <v>37865</v>
      </c>
      <c r="AP3" s="5">
        <v>37895</v>
      </c>
      <c r="AQ3" s="5">
        <v>37926</v>
      </c>
      <c r="AR3" s="5">
        <v>37956</v>
      </c>
      <c r="AS3" s="5">
        <v>37987</v>
      </c>
      <c r="AT3" s="5">
        <v>38018</v>
      </c>
      <c r="AU3" s="5">
        <v>38047</v>
      </c>
      <c r="AV3" s="5">
        <v>38078</v>
      </c>
      <c r="AW3" s="5">
        <v>38108</v>
      </c>
      <c r="AX3" s="5">
        <v>38139</v>
      </c>
      <c r="AY3" s="5">
        <v>38169</v>
      </c>
      <c r="AZ3" s="5">
        <v>38200</v>
      </c>
      <c r="BA3" s="5">
        <v>38231</v>
      </c>
      <c r="BB3" s="5">
        <v>38261</v>
      </c>
      <c r="BC3" s="5">
        <v>38292</v>
      </c>
      <c r="BD3" s="5">
        <v>38322</v>
      </c>
    </row>
    <row r="4" spans="1:56" ht="15.75" customHeight="1" x14ac:dyDescent="0.2">
      <c r="A4" s="26" t="s">
        <v>973</v>
      </c>
      <c r="B4" s="26" t="s">
        <v>1122</v>
      </c>
      <c r="C4" s="26" t="s">
        <v>940</v>
      </c>
      <c r="D4" s="26">
        <v>1.4</v>
      </c>
      <c r="E4" s="26" t="s">
        <v>1105</v>
      </c>
      <c r="F4" s="28">
        <v>0</v>
      </c>
      <c r="G4" s="30">
        <v>36997</v>
      </c>
      <c r="H4" s="15" t="s">
        <v>1113</v>
      </c>
      <c r="I4" s="6">
        <f t="shared" ref="I4:I35" si="0">IF(AND($F4&lt;I$1,$G4&lt;I$3,(DATE(YEAR($G4)+1,MONTH($G4)+1,1))&gt;I$3),$D4*10.56*I$2*(I$1/1000-($F4/1000)),0)</f>
        <v>0</v>
      </c>
      <c r="J4" s="6">
        <f t="shared" ref="J4:BD9" si="1">IF(AND($F4&lt;J$1,$G4&lt;J$3,(DATE(YEAR($G4)+1,MONTH($G4)+1,1))&gt;J$3),$D4*10.56*J$2*(J$1/1000-($F4/1000)),0)</f>
        <v>0</v>
      </c>
      <c r="K4" s="6">
        <f t="shared" si="1"/>
        <v>0</v>
      </c>
      <c r="L4" s="6">
        <f t="shared" si="1"/>
        <v>0</v>
      </c>
      <c r="M4" s="6">
        <f t="shared" si="1"/>
        <v>59.135999999999996</v>
      </c>
      <c r="N4" s="6">
        <f t="shared" si="1"/>
        <v>59.135999999999996</v>
      </c>
      <c r="O4" s="6">
        <f t="shared" si="1"/>
        <v>59.135999999999996</v>
      </c>
      <c r="P4" s="6">
        <f t="shared" si="1"/>
        <v>59.135999999999996</v>
      </c>
      <c r="Q4" s="6">
        <f t="shared" si="1"/>
        <v>59.135999999999996</v>
      </c>
      <c r="R4" s="6">
        <f t="shared" si="1"/>
        <v>59.135999999999996</v>
      </c>
      <c r="S4" s="6">
        <f t="shared" si="1"/>
        <v>59.135999999999996</v>
      </c>
      <c r="T4" s="6">
        <f t="shared" si="1"/>
        <v>59.135999999999996</v>
      </c>
      <c r="U4" s="6">
        <f t="shared" si="1"/>
        <v>59.135999999999996</v>
      </c>
      <c r="V4" s="6">
        <f t="shared" si="1"/>
        <v>59.135999999999996</v>
      </c>
      <c r="W4" s="6">
        <f t="shared" si="1"/>
        <v>59.135999999999996</v>
      </c>
      <c r="X4" s="6">
        <f t="shared" si="1"/>
        <v>59.135999999999996</v>
      </c>
      <c r="Y4" s="6">
        <f t="shared" si="1"/>
        <v>0</v>
      </c>
      <c r="Z4" s="6">
        <f t="shared" si="1"/>
        <v>0</v>
      </c>
      <c r="AA4" s="6">
        <f t="shared" si="1"/>
        <v>0</v>
      </c>
      <c r="AB4" s="6">
        <f t="shared" si="1"/>
        <v>0</v>
      </c>
      <c r="AC4" s="6">
        <f t="shared" si="1"/>
        <v>0</v>
      </c>
      <c r="AD4" s="6">
        <f t="shared" si="1"/>
        <v>0</v>
      </c>
      <c r="AE4" s="6">
        <f t="shared" si="1"/>
        <v>0</v>
      </c>
      <c r="AF4" s="6">
        <f t="shared" si="1"/>
        <v>0</v>
      </c>
      <c r="AG4" s="6">
        <f t="shared" si="1"/>
        <v>0</v>
      </c>
      <c r="AH4" s="6">
        <f t="shared" si="1"/>
        <v>0</v>
      </c>
      <c r="AI4" s="6">
        <f t="shared" si="1"/>
        <v>0</v>
      </c>
      <c r="AJ4" s="6">
        <f t="shared" si="1"/>
        <v>0</v>
      </c>
      <c r="AK4" s="6">
        <f t="shared" si="1"/>
        <v>0</v>
      </c>
      <c r="AL4" s="6">
        <f t="shared" si="1"/>
        <v>0</v>
      </c>
      <c r="AM4" s="6">
        <f t="shared" si="1"/>
        <v>0</v>
      </c>
      <c r="AN4" s="6">
        <f t="shared" si="1"/>
        <v>0</v>
      </c>
      <c r="AO4" s="6">
        <f t="shared" si="1"/>
        <v>0</v>
      </c>
      <c r="AP4" s="6">
        <f t="shared" si="1"/>
        <v>0</v>
      </c>
      <c r="AQ4" s="6">
        <f t="shared" si="1"/>
        <v>0</v>
      </c>
      <c r="AR4" s="6">
        <f t="shared" si="1"/>
        <v>0</v>
      </c>
      <c r="AS4" s="6">
        <f t="shared" si="1"/>
        <v>0</v>
      </c>
      <c r="AT4" s="6">
        <f t="shared" si="1"/>
        <v>0</v>
      </c>
      <c r="AU4" s="6">
        <f t="shared" si="1"/>
        <v>0</v>
      </c>
      <c r="AV4" s="6">
        <f t="shared" si="1"/>
        <v>0</v>
      </c>
      <c r="AW4" s="6">
        <f t="shared" si="1"/>
        <v>0</v>
      </c>
      <c r="AX4" s="6">
        <f t="shared" si="1"/>
        <v>0</v>
      </c>
      <c r="AY4" s="6">
        <f t="shared" si="1"/>
        <v>0</v>
      </c>
      <c r="AZ4" s="6">
        <f t="shared" si="1"/>
        <v>0</v>
      </c>
      <c r="BA4" s="6">
        <f t="shared" si="1"/>
        <v>0</v>
      </c>
      <c r="BB4" s="6">
        <f t="shared" si="1"/>
        <v>0</v>
      </c>
      <c r="BC4" s="6">
        <f t="shared" si="1"/>
        <v>0</v>
      </c>
      <c r="BD4" s="6">
        <f t="shared" si="1"/>
        <v>0</v>
      </c>
    </row>
    <row r="5" spans="1:56" ht="15.75" customHeight="1" x14ac:dyDescent="0.2">
      <c r="A5" s="26" t="s">
        <v>973</v>
      </c>
      <c r="B5" s="26" t="s">
        <v>1122</v>
      </c>
      <c r="C5" s="26" t="s">
        <v>940</v>
      </c>
      <c r="D5" s="26">
        <v>3.6</v>
      </c>
      <c r="E5" s="26" t="s">
        <v>1105</v>
      </c>
      <c r="F5" s="28">
        <v>0</v>
      </c>
      <c r="G5" s="30">
        <v>37113</v>
      </c>
      <c r="H5" s="15" t="s">
        <v>1113</v>
      </c>
      <c r="I5" s="6">
        <f t="shared" si="0"/>
        <v>0</v>
      </c>
      <c r="J5" s="6">
        <f t="shared" ref="J5:X5" si="2">IF(AND($F5&lt;J$1,$G5&lt;J$3,(DATE(YEAR($G5)+1,MONTH($G5)+1,1))&gt;J$3),$D5*10.56*J$2*(J$1/1000-($F5/1000)),0)</f>
        <v>0</v>
      </c>
      <c r="K5" s="6">
        <f t="shared" si="2"/>
        <v>0</v>
      </c>
      <c r="L5" s="6">
        <f t="shared" si="2"/>
        <v>0</v>
      </c>
      <c r="M5" s="6">
        <f t="shared" si="2"/>
        <v>0</v>
      </c>
      <c r="N5" s="6">
        <f t="shared" si="2"/>
        <v>0</v>
      </c>
      <c r="O5" s="6">
        <f t="shared" si="2"/>
        <v>0</v>
      </c>
      <c r="P5" s="6">
        <f t="shared" si="2"/>
        <v>0</v>
      </c>
      <c r="Q5" s="6">
        <f t="shared" si="2"/>
        <v>152.06400000000002</v>
      </c>
      <c r="R5" s="6">
        <f t="shared" si="2"/>
        <v>152.06400000000002</v>
      </c>
      <c r="S5" s="6">
        <f t="shared" si="2"/>
        <v>152.06400000000002</v>
      </c>
      <c r="T5" s="6">
        <f t="shared" si="2"/>
        <v>152.06400000000002</v>
      </c>
      <c r="U5" s="6">
        <f t="shared" si="2"/>
        <v>152.06400000000002</v>
      </c>
      <c r="V5" s="6">
        <f t="shared" si="2"/>
        <v>152.06400000000002</v>
      </c>
      <c r="W5" s="6">
        <f t="shared" si="2"/>
        <v>152.06400000000002</v>
      </c>
      <c r="X5" s="6">
        <f t="shared" si="2"/>
        <v>152.06400000000002</v>
      </c>
      <c r="Y5" s="6">
        <f t="shared" si="1"/>
        <v>152.06400000000002</v>
      </c>
      <c r="Z5" s="6">
        <f t="shared" si="1"/>
        <v>152.06400000000002</v>
      </c>
      <c r="AA5" s="6">
        <f t="shared" si="1"/>
        <v>152.06400000000002</v>
      </c>
      <c r="AB5" s="6">
        <f t="shared" si="1"/>
        <v>152.06400000000002</v>
      </c>
      <c r="AC5" s="6">
        <f t="shared" si="1"/>
        <v>0</v>
      </c>
      <c r="AD5" s="6">
        <f t="shared" si="1"/>
        <v>0</v>
      </c>
      <c r="AE5" s="6">
        <f t="shared" si="1"/>
        <v>0</v>
      </c>
      <c r="AF5" s="6">
        <f t="shared" si="1"/>
        <v>0</v>
      </c>
      <c r="AG5" s="6">
        <f t="shared" si="1"/>
        <v>0</v>
      </c>
      <c r="AH5" s="6">
        <f t="shared" si="1"/>
        <v>0</v>
      </c>
      <c r="AI5" s="6">
        <f t="shared" si="1"/>
        <v>0</v>
      </c>
      <c r="AJ5" s="6">
        <f t="shared" si="1"/>
        <v>0</v>
      </c>
      <c r="AK5" s="6">
        <f t="shared" si="1"/>
        <v>0</v>
      </c>
      <c r="AL5" s="6">
        <f t="shared" si="1"/>
        <v>0</v>
      </c>
      <c r="AM5" s="6">
        <f t="shared" si="1"/>
        <v>0</v>
      </c>
      <c r="AN5" s="6">
        <f t="shared" si="1"/>
        <v>0</v>
      </c>
      <c r="AO5" s="6">
        <f t="shared" si="1"/>
        <v>0</v>
      </c>
      <c r="AP5" s="6">
        <f t="shared" si="1"/>
        <v>0</v>
      </c>
      <c r="AQ5" s="6">
        <f t="shared" si="1"/>
        <v>0</v>
      </c>
      <c r="AR5" s="6">
        <f t="shared" si="1"/>
        <v>0</v>
      </c>
      <c r="AS5" s="6">
        <f t="shared" si="1"/>
        <v>0</v>
      </c>
      <c r="AT5" s="6">
        <f t="shared" si="1"/>
        <v>0</v>
      </c>
      <c r="AU5" s="6">
        <f t="shared" si="1"/>
        <v>0</v>
      </c>
      <c r="AV5" s="6">
        <f t="shared" si="1"/>
        <v>0</v>
      </c>
      <c r="AW5" s="6">
        <f t="shared" si="1"/>
        <v>0</v>
      </c>
      <c r="AX5" s="6">
        <f t="shared" si="1"/>
        <v>0</v>
      </c>
      <c r="AY5" s="6">
        <f t="shared" si="1"/>
        <v>0</v>
      </c>
      <c r="AZ5" s="6">
        <f t="shared" si="1"/>
        <v>0</v>
      </c>
      <c r="BA5" s="6">
        <f t="shared" si="1"/>
        <v>0</v>
      </c>
      <c r="BB5" s="6">
        <f t="shared" si="1"/>
        <v>0</v>
      </c>
      <c r="BC5" s="6">
        <f t="shared" si="1"/>
        <v>0</v>
      </c>
      <c r="BD5" s="6">
        <f t="shared" si="1"/>
        <v>0</v>
      </c>
    </row>
    <row r="6" spans="1:56" ht="14.25" customHeight="1" x14ac:dyDescent="0.2">
      <c r="A6" s="26" t="s">
        <v>973</v>
      </c>
      <c r="B6" s="26" t="s">
        <v>1122</v>
      </c>
      <c r="C6" s="26" t="s">
        <v>940</v>
      </c>
      <c r="D6" s="26">
        <v>3</v>
      </c>
      <c r="E6" s="26" t="s">
        <v>1105</v>
      </c>
      <c r="F6" s="28">
        <v>0</v>
      </c>
      <c r="G6" s="30">
        <v>37165</v>
      </c>
      <c r="H6" s="15" t="s">
        <v>1113</v>
      </c>
      <c r="I6" s="6">
        <f t="shared" si="0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6">
        <f t="shared" si="1"/>
        <v>0</v>
      </c>
      <c r="R6" s="6">
        <f t="shared" si="1"/>
        <v>0</v>
      </c>
      <c r="S6" s="6">
        <f t="shared" si="1"/>
        <v>126.72</v>
      </c>
      <c r="T6" s="6">
        <f t="shared" si="1"/>
        <v>126.72</v>
      </c>
      <c r="U6" s="6">
        <f t="shared" si="1"/>
        <v>126.72</v>
      </c>
      <c r="V6" s="6">
        <f t="shared" si="1"/>
        <v>126.72</v>
      </c>
      <c r="W6" s="6">
        <f t="shared" si="1"/>
        <v>126.72</v>
      </c>
      <c r="X6" s="6">
        <f t="shared" si="1"/>
        <v>126.72</v>
      </c>
      <c r="Y6" s="6">
        <f t="shared" si="1"/>
        <v>126.72</v>
      </c>
      <c r="Z6" s="6">
        <f t="shared" si="1"/>
        <v>126.72</v>
      </c>
      <c r="AA6" s="6">
        <f t="shared" si="1"/>
        <v>126.72</v>
      </c>
      <c r="AB6" s="6">
        <f t="shared" si="1"/>
        <v>126.72</v>
      </c>
      <c r="AC6" s="6">
        <f t="shared" si="1"/>
        <v>126.72</v>
      </c>
      <c r="AD6" s="6">
        <f t="shared" si="1"/>
        <v>126.72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1"/>
        <v>0</v>
      </c>
      <c r="AM6" s="6">
        <f t="shared" si="1"/>
        <v>0</v>
      </c>
      <c r="AN6" s="6">
        <f t="shared" si="1"/>
        <v>0</v>
      </c>
      <c r="AO6" s="6">
        <f t="shared" si="1"/>
        <v>0</v>
      </c>
      <c r="AP6" s="6">
        <f t="shared" si="1"/>
        <v>0</v>
      </c>
      <c r="AQ6" s="6">
        <f t="shared" si="1"/>
        <v>0</v>
      </c>
      <c r="AR6" s="6">
        <f t="shared" si="1"/>
        <v>0</v>
      </c>
      <c r="AS6" s="6">
        <f t="shared" si="1"/>
        <v>0</v>
      </c>
      <c r="AT6" s="6">
        <f t="shared" si="1"/>
        <v>0</v>
      </c>
      <c r="AU6" s="6">
        <f t="shared" si="1"/>
        <v>0</v>
      </c>
      <c r="AV6" s="6">
        <f t="shared" si="1"/>
        <v>0</v>
      </c>
      <c r="AW6" s="6">
        <f t="shared" si="1"/>
        <v>0</v>
      </c>
      <c r="AX6" s="6">
        <f t="shared" si="1"/>
        <v>0</v>
      </c>
      <c r="AY6" s="6">
        <f t="shared" si="1"/>
        <v>0</v>
      </c>
      <c r="AZ6" s="6">
        <f t="shared" si="1"/>
        <v>0</v>
      </c>
      <c r="BA6" s="6">
        <f t="shared" si="1"/>
        <v>0</v>
      </c>
      <c r="BB6" s="6">
        <f t="shared" si="1"/>
        <v>0</v>
      </c>
      <c r="BC6" s="6">
        <f t="shared" si="1"/>
        <v>0</v>
      </c>
      <c r="BD6" s="6">
        <f t="shared" si="1"/>
        <v>0</v>
      </c>
    </row>
    <row r="7" spans="1:56" x14ac:dyDescent="0.2">
      <c r="A7" s="26" t="s">
        <v>973</v>
      </c>
      <c r="B7" s="26" t="s">
        <v>1122</v>
      </c>
      <c r="C7" s="26" t="s">
        <v>940</v>
      </c>
      <c r="D7" s="26">
        <v>0.8</v>
      </c>
      <c r="E7" s="26" t="s">
        <v>1105</v>
      </c>
      <c r="F7" s="28">
        <v>0</v>
      </c>
      <c r="G7" s="30">
        <v>37226</v>
      </c>
      <c r="H7" s="15" t="s">
        <v>1113</v>
      </c>
      <c r="I7" s="6">
        <f t="shared" si="0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33.792000000000002</v>
      </c>
      <c r="V7" s="6">
        <f t="shared" si="1"/>
        <v>33.792000000000002</v>
      </c>
      <c r="W7" s="6">
        <f t="shared" si="1"/>
        <v>33.792000000000002</v>
      </c>
      <c r="X7" s="6">
        <f t="shared" si="1"/>
        <v>33.792000000000002</v>
      </c>
      <c r="Y7" s="6">
        <f t="shared" si="1"/>
        <v>33.792000000000002</v>
      </c>
      <c r="Z7" s="6">
        <f t="shared" si="1"/>
        <v>33.792000000000002</v>
      </c>
      <c r="AA7" s="6">
        <f t="shared" si="1"/>
        <v>33.792000000000002</v>
      </c>
      <c r="AB7" s="6">
        <f t="shared" si="1"/>
        <v>33.792000000000002</v>
      </c>
      <c r="AC7" s="6">
        <f t="shared" si="1"/>
        <v>33.792000000000002</v>
      </c>
      <c r="AD7" s="6">
        <f t="shared" si="1"/>
        <v>33.792000000000002</v>
      </c>
      <c r="AE7" s="6">
        <f t="shared" si="1"/>
        <v>33.792000000000002</v>
      </c>
      <c r="AF7" s="6">
        <f t="shared" si="1"/>
        <v>33.792000000000002</v>
      </c>
      <c r="AG7" s="6">
        <f t="shared" si="1"/>
        <v>0</v>
      </c>
      <c r="AH7" s="6">
        <f t="shared" si="1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6">
        <f t="shared" si="1"/>
        <v>0</v>
      </c>
      <c r="AM7" s="6">
        <f t="shared" si="1"/>
        <v>0</v>
      </c>
      <c r="AN7" s="6">
        <f t="shared" si="1"/>
        <v>0</v>
      </c>
      <c r="AO7" s="6">
        <f t="shared" si="1"/>
        <v>0</v>
      </c>
      <c r="AP7" s="6">
        <f t="shared" si="1"/>
        <v>0</v>
      </c>
      <c r="AQ7" s="6">
        <f t="shared" si="1"/>
        <v>0</v>
      </c>
      <c r="AR7" s="6">
        <f t="shared" si="1"/>
        <v>0</v>
      </c>
      <c r="AS7" s="6">
        <f t="shared" si="1"/>
        <v>0</v>
      </c>
      <c r="AT7" s="6">
        <f t="shared" si="1"/>
        <v>0</v>
      </c>
      <c r="AU7" s="6">
        <f t="shared" si="1"/>
        <v>0</v>
      </c>
      <c r="AV7" s="6">
        <f t="shared" si="1"/>
        <v>0</v>
      </c>
      <c r="AW7" s="6">
        <f t="shared" si="1"/>
        <v>0</v>
      </c>
      <c r="AX7" s="6">
        <f t="shared" si="1"/>
        <v>0</v>
      </c>
      <c r="AY7" s="6">
        <f t="shared" si="1"/>
        <v>0</v>
      </c>
      <c r="AZ7" s="6">
        <f t="shared" si="1"/>
        <v>0</v>
      </c>
      <c r="BA7" s="6">
        <f t="shared" si="1"/>
        <v>0</v>
      </c>
      <c r="BB7" s="6">
        <f t="shared" si="1"/>
        <v>0</v>
      </c>
      <c r="BC7" s="6">
        <f t="shared" si="1"/>
        <v>0</v>
      </c>
      <c r="BD7" s="6">
        <f t="shared" si="1"/>
        <v>0</v>
      </c>
    </row>
    <row r="8" spans="1:56" x14ac:dyDescent="0.2">
      <c r="A8" s="26" t="s">
        <v>1085</v>
      </c>
      <c r="B8" s="26" t="s">
        <v>1122</v>
      </c>
      <c r="C8" s="26" t="s">
        <v>940</v>
      </c>
      <c r="D8" s="26">
        <v>37.1</v>
      </c>
      <c r="E8" s="26" t="s">
        <v>1105</v>
      </c>
      <c r="F8" s="28">
        <v>0</v>
      </c>
      <c r="G8" s="30">
        <v>37469</v>
      </c>
      <c r="H8" s="15" t="s">
        <v>1113</v>
      </c>
      <c r="I8" s="6">
        <f t="shared" si="0"/>
        <v>0</v>
      </c>
      <c r="J8" s="6">
        <f t="shared" si="1"/>
        <v>0</v>
      </c>
      <c r="K8" s="6">
        <f t="shared" si="1"/>
        <v>0</v>
      </c>
      <c r="L8" s="6">
        <f t="shared" si="1"/>
        <v>0</v>
      </c>
      <c r="M8" s="6">
        <f t="shared" si="1"/>
        <v>0</v>
      </c>
      <c r="N8" s="6">
        <f t="shared" si="1"/>
        <v>0</v>
      </c>
      <c r="O8" s="6">
        <f t="shared" si="1"/>
        <v>0</v>
      </c>
      <c r="P8" s="6">
        <f t="shared" si="1"/>
        <v>0</v>
      </c>
      <c r="Q8" s="6">
        <f t="shared" si="1"/>
        <v>0</v>
      </c>
      <c r="R8" s="6">
        <f t="shared" si="1"/>
        <v>0</v>
      </c>
      <c r="S8" s="6">
        <f t="shared" si="1"/>
        <v>0</v>
      </c>
      <c r="T8" s="6">
        <f t="shared" si="1"/>
        <v>0</v>
      </c>
      <c r="U8" s="6">
        <f t="shared" si="1"/>
        <v>0</v>
      </c>
      <c r="V8" s="6">
        <f t="shared" si="1"/>
        <v>0</v>
      </c>
      <c r="W8" s="6">
        <f t="shared" si="1"/>
        <v>0</v>
      </c>
      <c r="X8" s="6">
        <f t="shared" si="1"/>
        <v>0</v>
      </c>
      <c r="Y8" s="6">
        <f t="shared" si="1"/>
        <v>0</v>
      </c>
      <c r="Z8" s="6">
        <f t="shared" si="1"/>
        <v>0</v>
      </c>
      <c r="AA8" s="6">
        <f t="shared" si="1"/>
        <v>0</v>
      </c>
      <c r="AB8" s="6">
        <f t="shared" si="1"/>
        <v>0</v>
      </c>
      <c r="AC8" s="6">
        <f t="shared" si="1"/>
        <v>1567.1040000000003</v>
      </c>
      <c r="AD8" s="6">
        <f t="shared" si="1"/>
        <v>1567.1040000000003</v>
      </c>
      <c r="AE8" s="6">
        <f t="shared" si="1"/>
        <v>1567.1040000000003</v>
      </c>
      <c r="AF8" s="6">
        <f t="shared" si="1"/>
        <v>1567.1040000000003</v>
      </c>
      <c r="AG8" s="6">
        <f t="shared" si="1"/>
        <v>1567.1040000000003</v>
      </c>
      <c r="AH8" s="6">
        <f t="shared" si="1"/>
        <v>1567.1040000000003</v>
      </c>
      <c r="AI8" s="6">
        <f t="shared" si="1"/>
        <v>1567.1040000000003</v>
      </c>
      <c r="AJ8" s="6">
        <f t="shared" si="1"/>
        <v>1567.1040000000003</v>
      </c>
      <c r="AK8" s="6">
        <f t="shared" si="1"/>
        <v>1567.1040000000003</v>
      </c>
      <c r="AL8" s="6">
        <f t="shared" si="1"/>
        <v>1567.1040000000003</v>
      </c>
      <c r="AM8" s="6">
        <f t="shared" si="1"/>
        <v>1567.1040000000003</v>
      </c>
      <c r="AN8" s="6">
        <f t="shared" si="1"/>
        <v>1567.1040000000003</v>
      </c>
      <c r="AO8" s="6">
        <f t="shared" si="1"/>
        <v>0</v>
      </c>
      <c r="AP8" s="6">
        <f t="shared" si="1"/>
        <v>0</v>
      </c>
      <c r="AQ8" s="6">
        <f t="shared" si="1"/>
        <v>0</v>
      </c>
      <c r="AR8" s="6">
        <f t="shared" si="1"/>
        <v>0</v>
      </c>
      <c r="AS8" s="6">
        <f t="shared" si="1"/>
        <v>0</v>
      </c>
      <c r="AT8" s="6">
        <f t="shared" si="1"/>
        <v>0</v>
      </c>
      <c r="AU8" s="6">
        <f t="shared" si="1"/>
        <v>0</v>
      </c>
      <c r="AV8" s="6">
        <f t="shared" si="1"/>
        <v>0</v>
      </c>
      <c r="AW8" s="6">
        <f t="shared" si="1"/>
        <v>0</v>
      </c>
      <c r="AX8" s="6">
        <f t="shared" si="1"/>
        <v>0</v>
      </c>
      <c r="AY8" s="6">
        <f t="shared" si="1"/>
        <v>0</v>
      </c>
      <c r="AZ8" s="6">
        <f t="shared" si="1"/>
        <v>0</v>
      </c>
      <c r="BA8" s="6">
        <f t="shared" si="1"/>
        <v>0</v>
      </c>
      <c r="BB8" s="6">
        <f t="shared" si="1"/>
        <v>0</v>
      </c>
      <c r="BC8" s="6">
        <f t="shared" si="1"/>
        <v>0</v>
      </c>
      <c r="BD8" s="6">
        <f t="shared" si="1"/>
        <v>0</v>
      </c>
    </row>
    <row r="9" spans="1:56" x14ac:dyDescent="0.2">
      <c r="A9" t="s">
        <v>939</v>
      </c>
      <c r="B9" s="26" t="s">
        <v>1122</v>
      </c>
      <c r="C9" t="s">
        <v>940</v>
      </c>
      <c r="D9">
        <v>25</v>
      </c>
      <c r="E9" s="3" t="s">
        <v>945</v>
      </c>
      <c r="F9" s="23">
        <v>7100</v>
      </c>
      <c r="G9" s="22">
        <v>36892</v>
      </c>
      <c r="H9" s="15" t="s">
        <v>1113</v>
      </c>
      <c r="I9" s="6">
        <f t="shared" si="0"/>
        <v>0</v>
      </c>
      <c r="J9" s="6">
        <f t="shared" si="1"/>
        <v>306.24000000000007</v>
      </c>
      <c r="K9" s="6">
        <f t="shared" si="1"/>
        <v>306.24000000000007</v>
      </c>
      <c r="L9" s="6">
        <f t="shared" si="1"/>
        <v>306.24000000000007</v>
      </c>
      <c r="M9" s="6">
        <f t="shared" si="1"/>
        <v>306.24000000000007</v>
      </c>
      <c r="N9" s="6">
        <f t="shared" si="1"/>
        <v>306.24000000000007</v>
      </c>
      <c r="O9" s="6">
        <f t="shared" si="1"/>
        <v>306.24000000000007</v>
      </c>
      <c r="P9" s="6">
        <f t="shared" si="1"/>
        <v>306.24000000000007</v>
      </c>
      <c r="Q9" s="6">
        <f t="shared" si="1"/>
        <v>306.24000000000007</v>
      </c>
      <c r="R9" s="6">
        <f t="shared" si="1"/>
        <v>306.24000000000007</v>
      </c>
      <c r="S9" s="6">
        <f t="shared" si="1"/>
        <v>306.24000000000007</v>
      </c>
      <c r="T9" s="6">
        <f t="shared" si="1"/>
        <v>306.24000000000007</v>
      </c>
      <c r="U9" s="6">
        <f t="shared" si="1"/>
        <v>306.24000000000007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6">
        <f t="shared" si="1"/>
        <v>0</v>
      </c>
      <c r="AB9" s="6">
        <f t="shared" si="1"/>
        <v>0</v>
      </c>
      <c r="AC9" s="6">
        <f t="shared" si="1"/>
        <v>0</v>
      </c>
      <c r="AD9" s="6">
        <f t="shared" si="1"/>
        <v>0</v>
      </c>
      <c r="AE9" s="6">
        <f t="shared" si="1"/>
        <v>0</v>
      </c>
      <c r="AF9" s="6">
        <f t="shared" si="1"/>
        <v>0</v>
      </c>
      <c r="AG9" s="6">
        <f t="shared" si="1"/>
        <v>0</v>
      </c>
      <c r="AH9" s="6">
        <f t="shared" si="1"/>
        <v>0</v>
      </c>
      <c r="AI9" s="6">
        <f t="shared" si="1"/>
        <v>0</v>
      </c>
      <c r="AJ9" s="6">
        <f t="shared" si="1"/>
        <v>0</v>
      </c>
      <c r="AK9" s="6">
        <f t="shared" si="1"/>
        <v>0</v>
      </c>
      <c r="AL9" s="6">
        <f t="shared" si="1"/>
        <v>0</v>
      </c>
      <c r="AM9" s="6">
        <f t="shared" si="1"/>
        <v>0</v>
      </c>
      <c r="AN9" s="6">
        <f t="shared" si="1"/>
        <v>0</v>
      </c>
      <c r="AO9" s="6">
        <f t="shared" si="1"/>
        <v>0</v>
      </c>
      <c r="AP9" s="6">
        <f t="shared" si="1"/>
        <v>0</v>
      </c>
      <c r="AQ9" s="6">
        <f t="shared" si="1"/>
        <v>0</v>
      </c>
      <c r="AR9" s="6">
        <f t="shared" si="1"/>
        <v>0</v>
      </c>
      <c r="AS9" s="6">
        <f t="shared" ref="J9:BD15" si="3">IF(AND($F9&lt;AS$1,$G9&lt;AS$3,(DATE(YEAR($G9)+1,MONTH($G9)+1,1))&gt;AS$3),$D9*10.56*AS$2*(AS$1/1000-($F9/1000)),0)</f>
        <v>0</v>
      </c>
      <c r="AT9" s="6">
        <f t="shared" si="3"/>
        <v>0</v>
      </c>
      <c r="AU9" s="6">
        <f t="shared" si="3"/>
        <v>0</v>
      </c>
      <c r="AV9" s="6">
        <f t="shared" si="3"/>
        <v>0</v>
      </c>
      <c r="AW9" s="6">
        <f t="shared" si="3"/>
        <v>0</v>
      </c>
      <c r="AX9" s="6">
        <f t="shared" si="3"/>
        <v>0</v>
      </c>
      <c r="AY9" s="6">
        <f t="shared" si="3"/>
        <v>0</v>
      </c>
      <c r="AZ9" s="6">
        <f t="shared" si="3"/>
        <v>0</v>
      </c>
      <c r="BA9" s="6">
        <f t="shared" si="3"/>
        <v>0</v>
      </c>
      <c r="BB9" s="6">
        <f t="shared" si="3"/>
        <v>0</v>
      </c>
      <c r="BC9" s="6">
        <f t="shared" si="3"/>
        <v>0</v>
      </c>
      <c r="BD9" s="6">
        <f t="shared" si="3"/>
        <v>0</v>
      </c>
    </row>
    <row r="10" spans="1:56" x14ac:dyDescent="0.2">
      <c r="A10" t="s">
        <v>941</v>
      </c>
      <c r="B10" s="26" t="s">
        <v>1122</v>
      </c>
      <c r="C10" t="s">
        <v>940</v>
      </c>
      <c r="D10">
        <v>150</v>
      </c>
      <c r="E10" s="3" t="s">
        <v>945</v>
      </c>
      <c r="F10" s="23">
        <v>7100</v>
      </c>
      <c r="G10" s="22">
        <v>36906</v>
      </c>
      <c r="H10" s="15" t="s">
        <v>1113</v>
      </c>
      <c r="I10" s="6">
        <f t="shared" si="0"/>
        <v>0</v>
      </c>
      <c r="J10" s="6">
        <f t="shared" si="3"/>
        <v>1837.4400000000003</v>
      </c>
      <c r="K10" s="6">
        <f t="shared" si="3"/>
        <v>1837.4400000000003</v>
      </c>
      <c r="L10" s="6">
        <f t="shared" si="3"/>
        <v>1837.4400000000003</v>
      </c>
      <c r="M10" s="6">
        <f t="shared" si="3"/>
        <v>1837.4400000000003</v>
      </c>
      <c r="N10" s="6">
        <f t="shared" si="3"/>
        <v>1837.4400000000003</v>
      </c>
      <c r="O10" s="6">
        <f t="shared" si="3"/>
        <v>1837.4400000000003</v>
      </c>
      <c r="P10" s="6">
        <f t="shared" si="3"/>
        <v>1837.4400000000003</v>
      </c>
      <c r="Q10" s="6">
        <f t="shared" si="3"/>
        <v>1837.4400000000003</v>
      </c>
      <c r="R10" s="6">
        <f t="shared" si="3"/>
        <v>1837.4400000000003</v>
      </c>
      <c r="S10" s="6">
        <f t="shared" si="3"/>
        <v>1837.4400000000003</v>
      </c>
      <c r="T10" s="6">
        <f t="shared" si="3"/>
        <v>1837.4400000000003</v>
      </c>
      <c r="U10" s="6">
        <f t="shared" si="3"/>
        <v>1837.4400000000003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6">
        <f t="shared" si="3"/>
        <v>0</v>
      </c>
      <c r="AA10" s="6">
        <f t="shared" si="3"/>
        <v>0</v>
      </c>
      <c r="AB10" s="6">
        <f t="shared" si="3"/>
        <v>0</v>
      </c>
      <c r="AC10" s="6">
        <f t="shared" si="3"/>
        <v>0</v>
      </c>
      <c r="AD10" s="6">
        <f t="shared" si="3"/>
        <v>0</v>
      </c>
      <c r="AE10" s="6">
        <f t="shared" si="3"/>
        <v>0</v>
      </c>
      <c r="AF10" s="6">
        <f t="shared" si="3"/>
        <v>0</v>
      </c>
      <c r="AG10" s="6">
        <f t="shared" si="3"/>
        <v>0</v>
      </c>
      <c r="AH10" s="6">
        <f t="shared" si="3"/>
        <v>0</v>
      </c>
      <c r="AI10" s="6">
        <f t="shared" si="3"/>
        <v>0</v>
      </c>
      <c r="AJ10" s="6">
        <f t="shared" si="3"/>
        <v>0</v>
      </c>
      <c r="AK10" s="6">
        <f t="shared" si="3"/>
        <v>0</v>
      </c>
      <c r="AL10" s="6">
        <f t="shared" si="3"/>
        <v>0</v>
      </c>
      <c r="AM10" s="6">
        <f t="shared" si="3"/>
        <v>0</v>
      </c>
      <c r="AN10" s="6">
        <f t="shared" si="3"/>
        <v>0</v>
      </c>
      <c r="AO10" s="6">
        <f t="shared" si="3"/>
        <v>0</v>
      </c>
      <c r="AP10" s="6">
        <f t="shared" si="3"/>
        <v>0</v>
      </c>
      <c r="AQ10" s="6">
        <f t="shared" si="3"/>
        <v>0</v>
      </c>
      <c r="AR10" s="6">
        <f t="shared" si="3"/>
        <v>0</v>
      </c>
      <c r="AS10" s="6">
        <f t="shared" si="3"/>
        <v>0</v>
      </c>
      <c r="AT10" s="6">
        <f t="shared" si="3"/>
        <v>0</v>
      </c>
      <c r="AU10" s="6">
        <f t="shared" si="3"/>
        <v>0</v>
      </c>
      <c r="AV10" s="6">
        <f t="shared" si="3"/>
        <v>0</v>
      </c>
      <c r="AW10" s="6">
        <f t="shared" si="3"/>
        <v>0</v>
      </c>
      <c r="AX10" s="6">
        <f t="shared" si="3"/>
        <v>0</v>
      </c>
      <c r="AY10" s="6">
        <f t="shared" si="3"/>
        <v>0</v>
      </c>
      <c r="AZ10" s="6">
        <f t="shared" si="3"/>
        <v>0</v>
      </c>
      <c r="BA10" s="6">
        <f t="shared" si="3"/>
        <v>0</v>
      </c>
      <c r="BB10" s="6">
        <f t="shared" si="3"/>
        <v>0</v>
      </c>
      <c r="BC10" s="6">
        <f t="shared" si="3"/>
        <v>0</v>
      </c>
      <c r="BD10" s="6">
        <f t="shared" si="3"/>
        <v>0</v>
      </c>
    </row>
    <row r="11" spans="1:56" x14ac:dyDescent="0.2">
      <c r="A11" t="s">
        <v>918</v>
      </c>
      <c r="B11" s="26" t="s">
        <v>1122</v>
      </c>
      <c r="C11" t="s">
        <v>940</v>
      </c>
      <c r="D11">
        <v>25</v>
      </c>
      <c r="E11" s="3" t="s">
        <v>945</v>
      </c>
      <c r="F11" s="23">
        <v>7100</v>
      </c>
      <c r="G11" s="22">
        <v>36951</v>
      </c>
      <c r="H11" s="15" t="s">
        <v>1113</v>
      </c>
      <c r="I11" s="6">
        <f t="shared" si="0"/>
        <v>0</v>
      </c>
      <c r="J11" s="6">
        <f t="shared" si="3"/>
        <v>0</v>
      </c>
      <c r="K11" s="6">
        <f t="shared" si="3"/>
        <v>0</v>
      </c>
      <c r="L11" s="6">
        <f t="shared" si="3"/>
        <v>306.24000000000007</v>
      </c>
      <c r="M11" s="6">
        <f t="shared" si="3"/>
        <v>306.24000000000007</v>
      </c>
      <c r="N11" s="6">
        <f t="shared" si="3"/>
        <v>306.24000000000007</v>
      </c>
      <c r="O11" s="6">
        <f t="shared" si="3"/>
        <v>306.24000000000007</v>
      </c>
      <c r="P11" s="6">
        <f t="shared" si="3"/>
        <v>306.24000000000007</v>
      </c>
      <c r="Q11" s="6">
        <f t="shared" si="3"/>
        <v>306.24000000000007</v>
      </c>
      <c r="R11" s="6">
        <f t="shared" si="3"/>
        <v>306.24000000000007</v>
      </c>
      <c r="S11" s="6">
        <f t="shared" si="3"/>
        <v>306.24000000000007</v>
      </c>
      <c r="T11" s="6">
        <f t="shared" si="3"/>
        <v>306.24000000000007</v>
      </c>
      <c r="U11" s="6">
        <f t="shared" si="3"/>
        <v>306.24000000000007</v>
      </c>
      <c r="V11" s="6">
        <f t="shared" si="3"/>
        <v>306.24000000000007</v>
      </c>
      <c r="W11" s="6">
        <f t="shared" si="3"/>
        <v>306.24000000000007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si="3"/>
        <v>0</v>
      </c>
      <c r="AD11" s="6">
        <f t="shared" si="3"/>
        <v>0</v>
      </c>
      <c r="AE11" s="6">
        <f t="shared" si="3"/>
        <v>0</v>
      </c>
      <c r="AF11" s="6">
        <f t="shared" si="3"/>
        <v>0</v>
      </c>
      <c r="AG11" s="6">
        <f t="shared" si="3"/>
        <v>0</v>
      </c>
      <c r="AH11" s="6">
        <f t="shared" si="3"/>
        <v>0</v>
      </c>
      <c r="AI11" s="6">
        <f t="shared" si="3"/>
        <v>0</v>
      </c>
      <c r="AJ11" s="6">
        <f t="shared" si="3"/>
        <v>0</v>
      </c>
      <c r="AK11" s="6">
        <f t="shared" si="3"/>
        <v>0</v>
      </c>
      <c r="AL11" s="6">
        <f t="shared" si="3"/>
        <v>0</v>
      </c>
      <c r="AM11" s="6">
        <f t="shared" si="3"/>
        <v>0</v>
      </c>
      <c r="AN11" s="6">
        <f t="shared" si="3"/>
        <v>0</v>
      </c>
      <c r="AO11" s="6">
        <f t="shared" si="3"/>
        <v>0</v>
      </c>
      <c r="AP11" s="6">
        <f t="shared" si="3"/>
        <v>0</v>
      </c>
      <c r="AQ11" s="6">
        <f t="shared" si="3"/>
        <v>0</v>
      </c>
      <c r="AR11" s="6">
        <f t="shared" si="3"/>
        <v>0</v>
      </c>
      <c r="AS11" s="6">
        <f t="shared" si="3"/>
        <v>0</v>
      </c>
      <c r="AT11" s="6">
        <f t="shared" si="3"/>
        <v>0</v>
      </c>
      <c r="AU11" s="6">
        <f t="shared" si="3"/>
        <v>0</v>
      </c>
      <c r="AV11" s="6">
        <f t="shared" si="3"/>
        <v>0</v>
      </c>
      <c r="AW11" s="6">
        <f t="shared" si="3"/>
        <v>0</v>
      </c>
      <c r="AX11" s="6">
        <f t="shared" si="3"/>
        <v>0</v>
      </c>
      <c r="AY11" s="6">
        <f t="shared" si="3"/>
        <v>0</v>
      </c>
      <c r="AZ11" s="6">
        <f t="shared" si="3"/>
        <v>0</v>
      </c>
      <c r="BA11" s="6">
        <f t="shared" si="3"/>
        <v>0</v>
      </c>
      <c r="BB11" s="6">
        <f t="shared" si="3"/>
        <v>0</v>
      </c>
      <c r="BC11" s="6">
        <f t="shared" si="3"/>
        <v>0</v>
      </c>
      <c r="BD11" s="6">
        <f t="shared" si="3"/>
        <v>0</v>
      </c>
    </row>
    <row r="12" spans="1:56" x14ac:dyDescent="0.2">
      <c r="A12" t="s">
        <v>930</v>
      </c>
      <c r="B12" s="26" t="s">
        <v>1122</v>
      </c>
      <c r="C12" t="s">
        <v>1069</v>
      </c>
      <c r="D12">
        <v>240</v>
      </c>
      <c r="E12" s="3" t="s">
        <v>945</v>
      </c>
      <c r="F12" s="23">
        <v>7100</v>
      </c>
      <c r="G12" s="22">
        <v>37066</v>
      </c>
      <c r="H12" s="15" t="s">
        <v>1113</v>
      </c>
      <c r="I12" s="6">
        <f t="shared" si="0"/>
        <v>0</v>
      </c>
      <c r="J12" s="6">
        <f t="shared" si="3"/>
        <v>0</v>
      </c>
      <c r="K12" s="6">
        <f t="shared" si="3"/>
        <v>0</v>
      </c>
      <c r="L12" s="6">
        <f t="shared" si="3"/>
        <v>0</v>
      </c>
      <c r="M12" s="6">
        <f t="shared" si="3"/>
        <v>0</v>
      </c>
      <c r="N12" s="6">
        <f t="shared" si="3"/>
        <v>0</v>
      </c>
      <c r="O12" s="6">
        <f t="shared" si="3"/>
        <v>2939.9040000000005</v>
      </c>
      <c r="P12" s="6">
        <f t="shared" si="3"/>
        <v>2939.9040000000005</v>
      </c>
      <c r="Q12" s="6">
        <f t="shared" si="3"/>
        <v>2939.9040000000005</v>
      </c>
      <c r="R12" s="6">
        <f t="shared" si="3"/>
        <v>2939.9040000000005</v>
      </c>
      <c r="S12" s="6">
        <f t="shared" si="3"/>
        <v>2939.9040000000005</v>
      </c>
      <c r="T12" s="6">
        <f t="shared" si="3"/>
        <v>2939.9040000000005</v>
      </c>
      <c r="U12" s="6">
        <f t="shared" si="3"/>
        <v>2939.9040000000005</v>
      </c>
      <c r="V12" s="6">
        <f t="shared" si="3"/>
        <v>2939.9040000000005</v>
      </c>
      <c r="W12" s="6">
        <f t="shared" si="3"/>
        <v>2939.9040000000005</v>
      </c>
      <c r="X12" s="6">
        <f t="shared" si="3"/>
        <v>2939.9040000000005</v>
      </c>
      <c r="Y12" s="6">
        <f t="shared" si="3"/>
        <v>2939.9040000000005</v>
      </c>
      <c r="Z12" s="6">
        <f t="shared" si="3"/>
        <v>2939.9040000000005</v>
      </c>
      <c r="AA12" s="6">
        <f t="shared" si="3"/>
        <v>0</v>
      </c>
      <c r="AB12" s="6">
        <f t="shared" si="3"/>
        <v>0</v>
      </c>
      <c r="AC12" s="6">
        <f t="shared" si="3"/>
        <v>0</v>
      </c>
      <c r="AD12" s="6">
        <f t="shared" si="3"/>
        <v>0</v>
      </c>
      <c r="AE12" s="6">
        <f t="shared" si="3"/>
        <v>0</v>
      </c>
      <c r="AF12" s="6">
        <f t="shared" si="3"/>
        <v>0</v>
      </c>
      <c r="AG12" s="6">
        <f t="shared" si="3"/>
        <v>0</v>
      </c>
      <c r="AH12" s="6">
        <f t="shared" si="3"/>
        <v>0</v>
      </c>
      <c r="AI12" s="6">
        <f t="shared" si="3"/>
        <v>0</v>
      </c>
      <c r="AJ12" s="6">
        <f t="shared" si="3"/>
        <v>0</v>
      </c>
      <c r="AK12" s="6">
        <f t="shared" si="3"/>
        <v>0</v>
      </c>
      <c r="AL12" s="6">
        <f t="shared" si="3"/>
        <v>0</v>
      </c>
      <c r="AM12" s="6">
        <f t="shared" si="3"/>
        <v>0</v>
      </c>
      <c r="AN12" s="6">
        <f t="shared" si="3"/>
        <v>0</v>
      </c>
      <c r="AO12" s="6">
        <f t="shared" si="3"/>
        <v>0</v>
      </c>
      <c r="AP12" s="6">
        <f t="shared" si="3"/>
        <v>0</v>
      </c>
      <c r="AQ12" s="6">
        <f t="shared" si="3"/>
        <v>0</v>
      </c>
      <c r="AR12" s="6">
        <f t="shared" si="3"/>
        <v>0</v>
      </c>
      <c r="AS12" s="6">
        <f t="shared" si="3"/>
        <v>0</v>
      </c>
      <c r="AT12" s="6">
        <f t="shared" si="3"/>
        <v>0</v>
      </c>
      <c r="AU12" s="6">
        <f t="shared" si="3"/>
        <v>0</v>
      </c>
      <c r="AV12" s="6">
        <f t="shared" si="3"/>
        <v>0</v>
      </c>
      <c r="AW12" s="6">
        <f t="shared" si="3"/>
        <v>0</v>
      </c>
      <c r="AX12" s="6">
        <f t="shared" si="3"/>
        <v>0</v>
      </c>
      <c r="AY12" s="6">
        <f t="shared" si="3"/>
        <v>0</v>
      </c>
      <c r="AZ12" s="6">
        <f t="shared" si="3"/>
        <v>0</v>
      </c>
      <c r="BA12" s="6">
        <f t="shared" si="3"/>
        <v>0</v>
      </c>
      <c r="BB12" s="6">
        <f t="shared" si="3"/>
        <v>0</v>
      </c>
      <c r="BC12" s="6">
        <f t="shared" si="3"/>
        <v>0</v>
      </c>
      <c r="BD12" s="6">
        <f t="shared" si="3"/>
        <v>0</v>
      </c>
    </row>
    <row r="13" spans="1:56" x14ac:dyDescent="0.2">
      <c r="A13" t="s">
        <v>909</v>
      </c>
      <c r="B13" s="26" t="s">
        <v>1122</v>
      </c>
      <c r="C13" t="s">
        <v>940</v>
      </c>
      <c r="D13">
        <v>80</v>
      </c>
      <c r="E13" s="3" t="s">
        <v>945</v>
      </c>
      <c r="F13" s="28">
        <v>7100</v>
      </c>
      <c r="G13" s="22">
        <v>37159</v>
      </c>
      <c r="H13" s="15" t="s">
        <v>1113</v>
      </c>
      <c r="I13" s="6">
        <f t="shared" si="0"/>
        <v>0</v>
      </c>
      <c r="J13" s="6">
        <f t="shared" si="3"/>
        <v>0</v>
      </c>
      <c r="K13" s="6">
        <f t="shared" si="3"/>
        <v>0</v>
      </c>
      <c r="L13" s="6">
        <f t="shared" si="3"/>
        <v>0</v>
      </c>
      <c r="M13" s="6">
        <f t="shared" si="3"/>
        <v>0</v>
      </c>
      <c r="N13" s="6">
        <f t="shared" si="3"/>
        <v>0</v>
      </c>
      <c r="O13" s="6">
        <f t="shared" si="3"/>
        <v>0</v>
      </c>
      <c r="P13" s="6">
        <f t="shared" si="3"/>
        <v>0</v>
      </c>
      <c r="Q13" s="6">
        <f t="shared" si="3"/>
        <v>0</v>
      </c>
      <c r="R13" s="6">
        <f t="shared" si="3"/>
        <v>979.9680000000003</v>
      </c>
      <c r="S13" s="6">
        <f t="shared" si="3"/>
        <v>979.9680000000003</v>
      </c>
      <c r="T13" s="6">
        <f t="shared" si="3"/>
        <v>979.9680000000003</v>
      </c>
      <c r="U13" s="6">
        <f t="shared" si="3"/>
        <v>979.9680000000003</v>
      </c>
      <c r="V13" s="6">
        <f t="shared" si="3"/>
        <v>979.9680000000003</v>
      </c>
      <c r="W13" s="6">
        <f t="shared" si="3"/>
        <v>979.9680000000003</v>
      </c>
      <c r="X13" s="6">
        <f t="shared" si="3"/>
        <v>979.9680000000003</v>
      </c>
      <c r="Y13" s="6">
        <f t="shared" si="3"/>
        <v>979.9680000000003</v>
      </c>
      <c r="Z13" s="6">
        <f t="shared" si="3"/>
        <v>979.9680000000003</v>
      </c>
      <c r="AA13" s="6">
        <f t="shared" si="3"/>
        <v>979.9680000000003</v>
      </c>
      <c r="AB13" s="6">
        <f t="shared" si="3"/>
        <v>979.9680000000003</v>
      </c>
      <c r="AC13" s="6">
        <f t="shared" si="3"/>
        <v>979.9680000000003</v>
      </c>
      <c r="AD13" s="6">
        <f t="shared" si="3"/>
        <v>0</v>
      </c>
      <c r="AE13" s="6">
        <f t="shared" si="3"/>
        <v>0</v>
      </c>
      <c r="AF13" s="6">
        <f t="shared" si="3"/>
        <v>0</v>
      </c>
      <c r="AG13" s="6">
        <f t="shared" si="3"/>
        <v>0</v>
      </c>
      <c r="AH13" s="6">
        <f t="shared" si="3"/>
        <v>0</v>
      </c>
      <c r="AI13" s="6">
        <f t="shared" si="3"/>
        <v>0</v>
      </c>
      <c r="AJ13" s="6">
        <f t="shared" si="3"/>
        <v>0</v>
      </c>
      <c r="AK13" s="6">
        <f t="shared" si="3"/>
        <v>0</v>
      </c>
      <c r="AL13" s="6">
        <f t="shared" si="3"/>
        <v>0</v>
      </c>
      <c r="AM13" s="6">
        <f t="shared" si="3"/>
        <v>0</v>
      </c>
      <c r="AN13" s="6">
        <f t="shared" si="3"/>
        <v>0</v>
      </c>
      <c r="AO13" s="6">
        <f t="shared" si="3"/>
        <v>0</v>
      </c>
      <c r="AP13" s="6">
        <f t="shared" si="3"/>
        <v>0</v>
      </c>
      <c r="AQ13" s="6">
        <f t="shared" si="3"/>
        <v>0</v>
      </c>
      <c r="AR13" s="6">
        <f t="shared" si="3"/>
        <v>0</v>
      </c>
      <c r="AS13" s="6">
        <f t="shared" si="3"/>
        <v>0</v>
      </c>
      <c r="AT13" s="6">
        <f t="shared" si="3"/>
        <v>0</v>
      </c>
      <c r="AU13" s="6">
        <f t="shared" si="3"/>
        <v>0</v>
      </c>
      <c r="AV13" s="6">
        <f t="shared" si="3"/>
        <v>0</v>
      </c>
      <c r="AW13" s="6">
        <f t="shared" si="3"/>
        <v>0</v>
      </c>
      <c r="AX13" s="6">
        <f t="shared" si="3"/>
        <v>0</v>
      </c>
      <c r="AY13" s="6">
        <f t="shared" si="3"/>
        <v>0</v>
      </c>
      <c r="AZ13" s="6">
        <f t="shared" si="3"/>
        <v>0</v>
      </c>
      <c r="BA13" s="6">
        <f t="shared" si="3"/>
        <v>0</v>
      </c>
      <c r="BB13" s="6">
        <f t="shared" si="3"/>
        <v>0</v>
      </c>
      <c r="BC13" s="6">
        <f t="shared" si="3"/>
        <v>0</v>
      </c>
      <c r="BD13" s="6">
        <f t="shared" si="3"/>
        <v>0</v>
      </c>
    </row>
    <row r="14" spans="1:56" x14ac:dyDescent="0.2">
      <c r="A14" s="26" t="s">
        <v>910</v>
      </c>
      <c r="B14" s="26" t="s">
        <v>1122</v>
      </c>
      <c r="C14" s="26" t="s">
        <v>940</v>
      </c>
      <c r="D14" s="26">
        <v>26</v>
      </c>
      <c r="E14" s="3" t="s">
        <v>945</v>
      </c>
      <c r="F14" s="28">
        <v>7100</v>
      </c>
      <c r="G14" s="30">
        <v>37221</v>
      </c>
      <c r="H14" s="15" t="s">
        <v>1113</v>
      </c>
      <c r="I14" s="6">
        <f t="shared" si="0"/>
        <v>0</v>
      </c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0</v>
      </c>
      <c r="O14" s="6">
        <f t="shared" si="3"/>
        <v>0</v>
      </c>
      <c r="P14" s="6">
        <f t="shared" si="3"/>
        <v>0</v>
      </c>
      <c r="Q14" s="6">
        <f t="shared" si="3"/>
        <v>0</v>
      </c>
      <c r="R14" s="6">
        <f t="shared" si="3"/>
        <v>0</v>
      </c>
      <c r="S14" s="6">
        <f t="shared" si="3"/>
        <v>0</v>
      </c>
      <c r="T14" s="6">
        <f t="shared" si="3"/>
        <v>318.48960000000005</v>
      </c>
      <c r="U14" s="6">
        <f t="shared" si="3"/>
        <v>318.48960000000005</v>
      </c>
      <c r="V14" s="6">
        <f t="shared" si="3"/>
        <v>318.48960000000005</v>
      </c>
      <c r="W14" s="6">
        <f t="shared" si="3"/>
        <v>318.48960000000005</v>
      </c>
      <c r="X14" s="6">
        <f t="shared" si="3"/>
        <v>318.48960000000005</v>
      </c>
      <c r="Y14" s="6">
        <f t="shared" si="3"/>
        <v>318.48960000000005</v>
      </c>
      <c r="Z14" s="6">
        <f t="shared" si="3"/>
        <v>318.48960000000005</v>
      </c>
      <c r="AA14" s="6">
        <f t="shared" si="3"/>
        <v>318.48960000000005</v>
      </c>
      <c r="AB14" s="6">
        <f t="shared" si="3"/>
        <v>318.48960000000005</v>
      </c>
      <c r="AC14" s="6">
        <f t="shared" si="3"/>
        <v>318.48960000000005</v>
      </c>
      <c r="AD14" s="6">
        <f t="shared" si="3"/>
        <v>318.48960000000005</v>
      </c>
      <c r="AE14" s="6">
        <f t="shared" si="3"/>
        <v>318.48960000000005</v>
      </c>
      <c r="AF14" s="6">
        <f t="shared" si="3"/>
        <v>0</v>
      </c>
      <c r="AG14" s="6">
        <f t="shared" si="3"/>
        <v>0</v>
      </c>
      <c r="AH14" s="6">
        <f t="shared" si="3"/>
        <v>0</v>
      </c>
      <c r="AI14" s="6">
        <f t="shared" si="3"/>
        <v>0</v>
      </c>
      <c r="AJ14" s="6">
        <f t="shared" si="3"/>
        <v>0</v>
      </c>
      <c r="AK14" s="6">
        <f t="shared" si="3"/>
        <v>0</v>
      </c>
      <c r="AL14" s="6">
        <f t="shared" si="3"/>
        <v>0</v>
      </c>
      <c r="AM14" s="6">
        <f t="shared" si="3"/>
        <v>0</v>
      </c>
      <c r="AN14" s="6">
        <f t="shared" si="3"/>
        <v>0</v>
      </c>
      <c r="AO14" s="6">
        <f t="shared" si="3"/>
        <v>0</v>
      </c>
      <c r="AP14" s="6">
        <f t="shared" si="3"/>
        <v>0</v>
      </c>
      <c r="AQ14" s="6">
        <f t="shared" si="3"/>
        <v>0</v>
      </c>
      <c r="AR14" s="6">
        <f t="shared" si="3"/>
        <v>0</v>
      </c>
      <c r="AS14" s="6">
        <f t="shared" si="3"/>
        <v>0</v>
      </c>
      <c r="AT14" s="6">
        <f t="shared" si="3"/>
        <v>0</v>
      </c>
      <c r="AU14" s="6">
        <f t="shared" si="3"/>
        <v>0</v>
      </c>
      <c r="AV14" s="6">
        <f t="shared" si="3"/>
        <v>0</v>
      </c>
      <c r="AW14" s="6">
        <f t="shared" si="3"/>
        <v>0</v>
      </c>
      <c r="AX14" s="6">
        <f t="shared" si="3"/>
        <v>0</v>
      </c>
      <c r="AY14" s="6">
        <f t="shared" si="3"/>
        <v>0</v>
      </c>
      <c r="AZ14" s="6">
        <f t="shared" si="3"/>
        <v>0</v>
      </c>
      <c r="BA14" s="6">
        <f t="shared" si="3"/>
        <v>0</v>
      </c>
      <c r="BB14" s="6">
        <f t="shared" si="3"/>
        <v>0</v>
      </c>
      <c r="BC14" s="6">
        <f t="shared" si="3"/>
        <v>0</v>
      </c>
      <c r="BD14" s="6">
        <f t="shared" si="3"/>
        <v>0</v>
      </c>
    </row>
    <row r="15" spans="1:56" ht="13.5" customHeight="1" x14ac:dyDescent="0.2">
      <c r="A15" s="26" t="s">
        <v>961</v>
      </c>
      <c r="B15" s="26" t="s">
        <v>1122</v>
      </c>
      <c r="C15" s="26" t="s">
        <v>940</v>
      </c>
      <c r="D15" s="26">
        <v>28</v>
      </c>
      <c r="E15" s="3" t="s">
        <v>945</v>
      </c>
      <c r="F15" s="28">
        <v>7100</v>
      </c>
      <c r="G15" s="30">
        <v>37223</v>
      </c>
      <c r="H15" s="15" t="s">
        <v>1113</v>
      </c>
      <c r="I15" s="6">
        <f t="shared" si="0"/>
        <v>0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0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0</v>
      </c>
      <c r="R15" s="6">
        <f t="shared" ref="J15:BD20" si="4">IF(AND($F15&lt;R$1,$G15&lt;R$3,(DATE(YEAR($G15)+1,MONTH($G15)+1,1))&gt;R$3),$D15*10.56*R$2*(R$1/1000-($F15/1000)),0)</f>
        <v>0</v>
      </c>
      <c r="S15" s="6">
        <f t="shared" si="4"/>
        <v>0</v>
      </c>
      <c r="T15" s="6">
        <f t="shared" si="4"/>
        <v>342.98880000000008</v>
      </c>
      <c r="U15" s="6">
        <f t="shared" si="4"/>
        <v>342.98880000000008</v>
      </c>
      <c r="V15" s="6">
        <f t="shared" si="4"/>
        <v>342.98880000000008</v>
      </c>
      <c r="W15" s="6">
        <f t="shared" si="4"/>
        <v>342.98880000000008</v>
      </c>
      <c r="X15" s="6">
        <f t="shared" si="4"/>
        <v>342.98880000000008</v>
      </c>
      <c r="Y15" s="6">
        <f t="shared" si="4"/>
        <v>342.98880000000008</v>
      </c>
      <c r="Z15" s="6">
        <f t="shared" si="4"/>
        <v>342.98880000000008</v>
      </c>
      <c r="AA15" s="6">
        <f t="shared" si="4"/>
        <v>342.98880000000008</v>
      </c>
      <c r="AB15" s="6">
        <f t="shared" si="4"/>
        <v>342.98880000000008</v>
      </c>
      <c r="AC15" s="6">
        <f t="shared" si="4"/>
        <v>342.98880000000008</v>
      </c>
      <c r="AD15" s="6">
        <f t="shared" si="4"/>
        <v>342.98880000000008</v>
      </c>
      <c r="AE15" s="6">
        <f t="shared" si="4"/>
        <v>342.98880000000008</v>
      </c>
      <c r="AF15" s="6">
        <f t="shared" si="4"/>
        <v>0</v>
      </c>
      <c r="AG15" s="6">
        <f t="shared" si="4"/>
        <v>0</v>
      </c>
      <c r="AH15" s="6">
        <f t="shared" si="4"/>
        <v>0</v>
      </c>
      <c r="AI15" s="6">
        <f t="shared" si="4"/>
        <v>0</v>
      </c>
      <c r="AJ15" s="6">
        <f t="shared" si="4"/>
        <v>0</v>
      </c>
      <c r="AK15" s="6">
        <f t="shared" si="4"/>
        <v>0</v>
      </c>
      <c r="AL15" s="6">
        <f t="shared" si="4"/>
        <v>0</v>
      </c>
      <c r="AM15" s="6">
        <f t="shared" si="4"/>
        <v>0</v>
      </c>
      <c r="AN15" s="6">
        <f t="shared" si="4"/>
        <v>0</v>
      </c>
      <c r="AO15" s="6">
        <f t="shared" si="4"/>
        <v>0</v>
      </c>
      <c r="AP15" s="6">
        <f t="shared" si="4"/>
        <v>0</v>
      </c>
      <c r="AQ15" s="6">
        <f t="shared" si="4"/>
        <v>0</v>
      </c>
      <c r="AR15" s="6">
        <f t="shared" si="4"/>
        <v>0</v>
      </c>
      <c r="AS15" s="6">
        <f t="shared" si="4"/>
        <v>0</v>
      </c>
      <c r="AT15" s="6">
        <f t="shared" si="4"/>
        <v>0</v>
      </c>
      <c r="AU15" s="6">
        <f t="shared" si="4"/>
        <v>0</v>
      </c>
      <c r="AV15" s="6">
        <f t="shared" si="4"/>
        <v>0</v>
      </c>
      <c r="AW15" s="6">
        <f t="shared" si="4"/>
        <v>0</v>
      </c>
      <c r="AX15" s="6">
        <f t="shared" si="4"/>
        <v>0</v>
      </c>
      <c r="AY15" s="6">
        <f t="shared" si="4"/>
        <v>0</v>
      </c>
      <c r="AZ15" s="6">
        <f t="shared" si="4"/>
        <v>0</v>
      </c>
      <c r="BA15" s="6">
        <f t="shared" si="4"/>
        <v>0</v>
      </c>
      <c r="BB15" s="6">
        <f t="shared" si="4"/>
        <v>0</v>
      </c>
      <c r="BC15" s="6">
        <f t="shared" si="4"/>
        <v>0</v>
      </c>
      <c r="BD15" s="6">
        <f t="shared" si="4"/>
        <v>0</v>
      </c>
    </row>
    <row r="16" spans="1:56" x14ac:dyDescent="0.2">
      <c r="A16" s="26" t="s">
        <v>899</v>
      </c>
      <c r="B16" s="26" t="s">
        <v>1122</v>
      </c>
      <c r="C16" s="26" t="s">
        <v>940</v>
      </c>
      <c r="D16" s="26">
        <v>106</v>
      </c>
      <c r="E16" s="3" t="s">
        <v>945</v>
      </c>
      <c r="F16" s="28">
        <v>7100</v>
      </c>
      <c r="G16" s="30">
        <v>37226</v>
      </c>
      <c r="H16" s="15" t="s">
        <v>1113</v>
      </c>
      <c r="I16" s="6">
        <f t="shared" si="0"/>
        <v>0</v>
      </c>
      <c r="J16" s="6">
        <f t="shared" si="4"/>
        <v>0</v>
      </c>
      <c r="K16" s="6">
        <f t="shared" si="4"/>
        <v>0</v>
      </c>
      <c r="L16" s="6">
        <f t="shared" si="4"/>
        <v>0</v>
      </c>
      <c r="M16" s="6">
        <f t="shared" si="4"/>
        <v>0</v>
      </c>
      <c r="N16" s="6">
        <f t="shared" si="4"/>
        <v>0</v>
      </c>
      <c r="O16" s="6">
        <f t="shared" si="4"/>
        <v>0</v>
      </c>
      <c r="P16" s="6">
        <f t="shared" si="4"/>
        <v>0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>
        <f t="shared" si="4"/>
        <v>0</v>
      </c>
      <c r="U16" s="6">
        <f t="shared" si="4"/>
        <v>1298.4576000000004</v>
      </c>
      <c r="V16" s="6">
        <f t="shared" si="4"/>
        <v>1298.4576000000004</v>
      </c>
      <c r="W16" s="6">
        <f t="shared" si="4"/>
        <v>1298.4576000000004</v>
      </c>
      <c r="X16" s="6">
        <f t="shared" si="4"/>
        <v>1298.4576000000004</v>
      </c>
      <c r="Y16" s="6">
        <f t="shared" si="4"/>
        <v>1298.4576000000004</v>
      </c>
      <c r="Z16" s="6">
        <f t="shared" si="4"/>
        <v>1298.4576000000004</v>
      </c>
      <c r="AA16" s="6">
        <f t="shared" si="4"/>
        <v>1298.4576000000004</v>
      </c>
      <c r="AB16" s="6">
        <f t="shared" si="4"/>
        <v>1298.4576000000004</v>
      </c>
      <c r="AC16" s="6">
        <f t="shared" si="4"/>
        <v>1298.4576000000004</v>
      </c>
      <c r="AD16" s="6">
        <f t="shared" si="4"/>
        <v>1298.4576000000004</v>
      </c>
      <c r="AE16" s="6">
        <f t="shared" si="4"/>
        <v>1298.4576000000004</v>
      </c>
      <c r="AF16" s="6">
        <f t="shared" si="4"/>
        <v>1298.4576000000004</v>
      </c>
      <c r="AG16" s="6">
        <f t="shared" si="4"/>
        <v>0</v>
      </c>
      <c r="AH16" s="6">
        <f t="shared" si="4"/>
        <v>0</v>
      </c>
      <c r="AI16" s="6">
        <f t="shared" si="4"/>
        <v>0</v>
      </c>
      <c r="AJ16" s="6">
        <f t="shared" si="4"/>
        <v>0</v>
      </c>
      <c r="AK16" s="6">
        <f t="shared" si="4"/>
        <v>0</v>
      </c>
      <c r="AL16" s="6">
        <f t="shared" si="4"/>
        <v>0</v>
      </c>
      <c r="AM16" s="6">
        <f t="shared" si="4"/>
        <v>0</v>
      </c>
      <c r="AN16" s="6">
        <f t="shared" si="4"/>
        <v>0</v>
      </c>
      <c r="AO16" s="6">
        <f t="shared" si="4"/>
        <v>0</v>
      </c>
      <c r="AP16" s="6">
        <f t="shared" si="4"/>
        <v>0</v>
      </c>
      <c r="AQ16" s="6">
        <f t="shared" si="4"/>
        <v>0</v>
      </c>
      <c r="AR16" s="6">
        <f t="shared" si="4"/>
        <v>0</v>
      </c>
      <c r="AS16" s="6">
        <f t="shared" si="4"/>
        <v>0</v>
      </c>
      <c r="AT16" s="6">
        <f t="shared" si="4"/>
        <v>0</v>
      </c>
      <c r="AU16" s="6">
        <f t="shared" si="4"/>
        <v>0</v>
      </c>
      <c r="AV16" s="6">
        <f t="shared" si="4"/>
        <v>0</v>
      </c>
      <c r="AW16" s="6">
        <f t="shared" si="4"/>
        <v>0</v>
      </c>
      <c r="AX16" s="6">
        <f t="shared" si="4"/>
        <v>0</v>
      </c>
      <c r="AY16" s="6">
        <f t="shared" si="4"/>
        <v>0</v>
      </c>
      <c r="AZ16" s="6">
        <f t="shared" si="4"/>
        <v>0</v>
      </c>
      <c r="BA16" s="6">
        <f t="shared" si="4"/>
        <v>0</v>
      </c>
      <c r="BB16" s="6">
        <f t="shared" si="4"/>
        <v>0</v>
      </c>
      <c r="BC16" s="6">
        <f t="shared" si="4"/>
        <v>0</v>
      </c>
      <c r="BD16" s="6">
        <f t="shared" si="4"/>
        <v>0</v>
      </c>
    </row>
    <row r="17" spans="1:56" x14ac:dyDescent="0.2">
      <c r="A17" s="26" t="s">
        <v>1080</v>
      </c>
      <c r="B17" s="26" t="s">
        <v>1122</v>
      </c>
      <c r="C17" s="26" t="s">
        <v>940</v>
      </c>
      <c r="D17" s="26">
        <v>85</v>
      </c>
      <c r="E17" s="3" t="s">
        <v>945</v>
      </c>
      <c r="F17" s="26">
        <v>7100</v>
      </c>
      <c r="G17" s="30">
        <v>37469</v>
      </c>
      <c r="H17" s="15" t="s">
        <v>1113</v>
      </c>
      <c r="I17" s="6">
        <f t="shared" si="0"/>
        <v>0</v>
      </c>
      <c r="J17" s="6">
        <f t="shared" si="4"/>
        <v>0</v>
      </c>
      <c r="K17" s="6">
        <f t="shared" si="4"/>
        <v>0</v>
      </c>
      <c r="L17" s="6">
        <f t="shared" si="4"/>
        <v>0</v>
      </c>
      <c r="M17" s="6">
        <f t="shared" si="4"/>
        <v>0</v>
      </c>
      <c r="N17" s="6">
        <f t="shared" si="4"/>
        <v>0</v>
      </c>
      <c r="O17" s="6">
        <f t="shared" si="4"/>
        <v>0</v>
      </c>
      <c r="P17" s="6">
        <f t="shared" si="4"/>
        <v>0</v>
      </c>
      <c r="Q17" s="6">
        <f t="shared" si="4"/>
        <v>0</v>
      </c>
      <c r="R17" s="6">
        <f t="shared" si="4"/>
        <v>0</v>
      </c>
      <c r="S17" s="6">
        <f t="shared" si="4"/>
        <v>0</v>
      </c>
      <c r="T17" s="6">
        <f t="shared" si="4"/>
        <v>0</v>
      </c>
      <c r="U17" s="6">
        <f t="shared" si="4"/>
        <v>0</v>
      </c>
      <c r="V17" s="6">
        <f t="shared" si="4"/>
        <v>0</v>
      </c>
      <c r="W17" s="6">
        <f t="shared" si="4"/>
        <v>0</v>
      </c>
      <c r="X17" s="6">
        <f t="shared" si="4"/>
        <v>0</v>
      </c>
      <c r="Y17" s="6">
        <f t="shared" si="4"/>
        <v>0</v>
      </c>
      <c r="Z17" s="6">
        <f t="shared" si="4"/>
        <v>0</v>
      </c>
      <c r="AA17" s="6">
        <f t="shared" si="4"/>
        <v>0</v>
      </c>
      <c r="AB17" s="6">
        <f t="shared" si="4"/>
        <v>0</v>
      </c>
      <c r="AC17" s="6">
        <f t="shared" si="4"/>
        <v>1041.2160000000001</v>
      </c>
      <c r="AD17" s="6">
        <f t="shared" si="4"/>
        <v>1041.2160000000001</v>
      </c>
      <c r="AE17" s="6">
        <f t="shared" si="4"/>
        <v>1041.2160000000001</v>
      </c>
      <c r="AF17" s="6">
        <f t="shared" si="4"/>
        <v>1041.2160000000001</v>
      </c>
      <c r="AG17" s="6">
        <f t="shared" si="4"/>
        <v>1041.2160000000001</v>
      </c>
      <c r="AH17" s="6">
        <f t="shared" si="4"/>
        <v>1041.2160000000001</v>
      </c>
      <c r="AI17" s="6">
        <f t="shared" si="4"/>
        <v>1041.2160000000001</v>
      </c>
      <c r="AJ17" s="6">
        <f t="shared" si="4"/>
        <v>1041.2160000000001</v>
      </c>
      <c r="AK17" s="6">
        <f t="shared" si="4"/>
        <v>1041.2160000000001</v>
      </c>
      <c r="AL17" s="6">
        <f t="shared" si="4"/>
        <v>1041.2160000000001</v>
      </c>
      <c r="AM17" s="6">
        <f t="shared" si="4"/>
        <v>1041.2160000000001</v>
      </c>
      <c r="AN17" s="6">
        <f t="shared" si="4"/>
        <v>1041.2160000000001</v>
      </c>
      <c r="AO17" s="6">
        <f t="shared" si="4"/>
        <v>0</v>
      </c>
      <c r="AP17" s="6">
        <f t="shared" si="4"/>
        <v>0</v>
      </c>
      <c r="AQ17" s="6">
        <f t="shared" si="4"/>
        <v>0</v>
      </c>
      <c r="AR17" s="6">
        <f t="shared" si="4"/>
        <v>0</v>
      </c>
      <c r="AS17" s="6">
        <f t="shared" si="4"/>
        <v>0</v>
      </c>
      <c r="AT17" s="6">
        <f t="shared" si="4"/>
        <v>0</v>
      </c>
      <c r="AU17" s="6">
        <f t="shared" si="4"/>
        <v>0</v>
      </c>
      <c r="AV17" s="6">
        <f t="shared" si="4"/>
        <v>0</v>
      </c>
      <c r="AW17" s="6">
        <f t="shared" si="4"/>
        <v>0</v>
      </c>
      <c r="AX17" s="6">
        <f t="shared" si="4"/>
        <v>0</v>
      </c>
      <c r="AY17" s="6">
        <f t="shared" si="4"/>
        <v>0</v>
      </c>
      <c r="AZ17" s="6">
        <f t="shared" si="4"/>
        <v>0</v>
      </c>
      <c r="BA17" s="6">
        <f t="shared" si="4"/>
        <v>0</v>
      </c>
      <c r="BB17" s="6">
        <f t="shared" si="4"/>
        <v>0</v>
      </c>
      <c r="BC17" s="6">
        <f t="shared" si="4"/>
        <v>0</v>
      </c>
      <c r="BD17" s="6">
        <f t="shared" si="4"/>
        <v>0</v>
      </c>
    </row>
    <row r="18" spans="1:56" ht="13.5" customHeight="1" x14ac:dyDescent="0.2">
      <c r="A18" s="26" t="s">
        <v>1094</v>
      </c>
      <c r="B18" s="26" t="s">
        <v>1122</v>
      </c>
      <c r="C18" s="26" t="s">
        <v>940</v>
      </c>
      <c r="D18" s="26">
        <v>50</v>
      </c>
      <c r="E18" s="3" t="s">
        <v>945</v>
      </c>
      <c r="F18" s="26">
        <v>7100</v>
      </c>
      <c r="G18" s="30">
        <v>37530</v>
      </c>
      <c r="H18" s="15" t="s">
        <v>1113</v>
      </c>
      <c r="I18" s="6">
        <f t="shared" si="0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0</v>
      </c>
      <c r="P18" s="6">
        <f t="shared" si="4"/>
        <v>0</v>
      </c>
      <c r="Q18" s="6">
        <f t="shared" si="4"/>
        <v>0</v>
      </c>
      <c r="R18" s="6">
        <f t="shared" si="4"/>
        <v>0</v>
      </c>
      <c r="S18" s="6">
        <f t="shared" si="4"/>
        <v>0</v>
      </c>
      <c r="T18" s="6">
        <f t="shared" si="4"/>
        <v>0</v>
      </c>
      <c r="U18" s="6">
        <f t="shared" si="4"/>
        <v>0</v>
      </c>
      <c r="V18" s="6">
        <f t="shared" si="4"/>
        <v>0</v>
      </c>
      <c r="W18" s="6">
        <f t="shared" si="4"/>
        <v>0</v>
      </c>
      <c r="X18" s="6">
        <f t="shared" si="4"/>
        <v>0</v>
      </c>
      <c r="Y18" s="6">
        <f t="shared" si="4"/>
        <v>0</v>
      </c>
      <c r="Z18" s="6">
        <f t="shared" si="4"/>
        <v>0</v>
      </c>
      <c r="AA18" s="6">
        <f t="shared" si="4"/>
        <v>0</v>
      </c>
      <c r="AB18" s="6">
        <f t="shared" si="4"/>
        <v>0</v>
      </c>
      <c r="AC18" s="6">
        <f t="shared" si="4"/>
        <v>0</v>
      </c>
      <c r="AD18" s="6">
        <f t="shared" si="4"/>
        <v>0</v>
      </c>
      <c r="AE18" s="6">
        <f t="shared" si="4"/>
        <v>612.48000000000013</v>
      </c>
      <c r="AF18" s="6">
        <f t="shared" si="4"/>
        <v>612.48000000000013</v>
      </c>
      <c r="AG18" s="6">
        <f t="shared" si="4"/>
        <v>612.48000000000013</v>
      </c>
      <c r="AH18" s="6">
        <f t="shared" si="4"/>
        <v>612.48000000000013</v>
      </c>
      <c r="AI18" s="6">
        <f t="shared" si="4"/>
        <v>612.48000000000013</v>
      </c>
      <c r="AJ18" s="6">
        <f t="shared" si="4"/>
        <v>612.48000000000013</v>
      </c>
      <c r="AK18" s="6">
        <f t="shared" si="4"/>
        <v>612.48000000000013</v>
      </c>
      <c r="AL18" s="6">
        <f t="shared" si="4"/>
        <v>612.48000000000013</v>
      </c>
      <c r="AM18" s="6">
        <f t="shared" si="4"/>
        <v>612.48000000000013</v>
      </c>
      <c r="AN18" s="6">
        <f t="shared" si="4"/>
        <v>612.48000000000013</v>
      </c>
      <c r="AO18" s="6">
        <f t="shared" si="4"/>
        <v>612.48000000000013</v>
      </c>
      <c r="AP18" s="6">
        <f t="shared" si="4"/>
        <v>612.48000000000013</v>
      </c>
      <c r="AQ18" s="6">
        <f t="shared" si="4"/>
        <v>0</v>
      </c>
      <c r="AR18" s="6">
        <f t="shared" si="4"/>
        <v>0</v>
      </c>
      <c r="AS18" s="6">
        <f t="shared" si="4"/>
        <v>0</v>
      </c>
      <c r="AT18" s="6">
        <f t="shared" si="4"/>
        <v>0</v>
      </c>
      <c r="AU18" s="6">
        <f t="shared" si="4"/>
        <v>0</v>
      </c>
      <c r="AV18" s="6">
        <f t="shared" si="4"/>
        <v>0</v>
      </c>
      <c r="AW18" s="6">
        <f t="shared" si="4"/>
        <v>0</v>
      </c>
      <c r="AX18" s="6">
        <f t="shared" si="4"/>
        <v>0</v>
      </c>
      <c r="AY18" s="6">
        <f t="shared" si="4"/>
        <v>0</v>
      </c>
      <c r="AZ18" s="6">
        <f t="shared" si="4"/>
        <v>0</v>
      </c>
      <c r="BA18" s="6">
        <f t="shared" si="4"/>
        <v>0</v>
      </c>
      <c r="BB18" s="6">
        <f t="shared" si="4"/>
        <v>0</v>
      </c>
      <c r="BC18" s="6">
        <f t="shared" si="4"/>
        <v>0</v>
      </c>
      <c r="BD18" s="6">
        <f t="shared" si="4"/>
        <v>0</v>
      </c>
    </row>
    <row r="19" spans="1:56" ht="13.5" customHeight="1" x14ac:dyDescent="0.2">
      <c r="A19" s="26" t="s">
        <v>1009</v>
      </c>
      <c r="B19" s="26" t="s">
        <v>1122</v>
      </c>
      <c r="C19" s="26" t="s">
        <v>940</v>
      </c>
      <c r="D19" s="26">
        <v>60</v>
      </c>
      <c r="E19" s="3" t="s">
        <v>945</v>
      </c>
      <c r="F19" s="26">
        <v>7100</v>
      </c>
      <c r="G19" s="30">
        <v>37865</v>
      </c>
      <c r="H19" s="15" t="s">
        <v>1113</v>
      </c>
      <c r="I19" s="6">
        <f t="shared" si="0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  <c r="O19" s="6">
        <f t="shared" si="4"/>
        <v>0</v>
      </c>
      <c r="P19" s="6">
        <f t="shared" si="4"/>
        <v>0</v>
      </c>
      <c r="Q19" s="6">
        <f t="shared" si="4"/>
        <v>0</v>
      </c>
      <c r="R19" s="6">
        <f t="shared" si="4"/>
        <v>0</v>
      </c>
      <c r="S19" s="6">
        <f t="shared" si="4"/>
        <v>0</v>
      </c>
      <c r="T19" s="6">
        <f t="shared" si="4"/>
        <v>0</v>
      </c>
      <c r="U19" s="6">
        <f t="shared" si="4"/>
        <v>0</v>
      </c>
      <c r="V19" s="6">
        <f t="shared" si="4"/>
        <v>0</v>
      </c>
      <c r="W19" s="6">
        <f t="shared" si="4"/>
        <v>0</v>
      </c>
      <c r="X19" s="6">
        <f t="shared" si="4"/>
        <v>0</v>
      </c>
      <c r="Y19" s="6">
        <f t="shared" si="4"/>
        <v>0</v>
      </c>
      <c r="Z19" s="6">
        <f t="shared" si="4"/>
        <v>0</v>
      </c>
      <c r="AA19" s="6">
        <f t="shared" si="4"/>
        <v>0</v>
      </c>
      <c r="AB19" s="6">
        <f t="shared" si="4"/>
        <v>0</v>
      </c>
      <c r="AC19" s="6">
        <f t="shared" si="4"/>
        <v>0</v>
      </c>
      <c r="AD19" s="6">
        <f t="shared" si="4"/>
        <v>0</v>
      </c>
      <c r="AE19" s="6">
        <f t="shared" si="4"/>
        <v>0</v>
      </c>
      <c r="AF19" s="6">
        <f t="shared" si="4"/>
        <v>0</v>
      </c>
      <c r="AG19" s="6">
        <f t="shared" si="4"/>
        <v>0</v>
      </c>
      <c r="AH19" s="6">
        <f t="shared" si="4"/>
        <v>0</v>
      </c>
      <c r="AI19" s="6">
        <f t="shared" si="4"/>
        <v>0</v>
      </c>
      <c r="AJ19" s="6">
        <f t="shared" si="4"/>
        <v>0</v>
      </c>
      <c r="AK19" s="6">
        <f t="shared" si="4"/>
        <v>0</v>
      </c>
      <c r="AL19" s="6">
        <f t="shared" si="4"/>
        <v>0</v>
      </c>
      <c r="AM19" s="6">
        <f t="shared" si="4"/>
        <v>0</v>
      </c>
      <c r="AN19" s="6">
        <f t="shared" si="4"/>
        <v>0</v>
      </c>
      <c r="AO19" s="6">
        <f t="shared" si="4"/>
        <v>0</v>
      </c>
      <c r="AP19" s="6">
        <f t="shared" si="4"/>
        <v>734.97600000000011</v>
      </c>
      <c r="AQ19" s="6">
        <f t="shared" si="4"/>
        <v>734.97600000000011</v>
      </c>
      <c r="AR19" s="6">
        <f t="shared" si="4"/>
        <v>734.97600000000011</v>
      </c>
      <c r="AS19" s="6">
        <f t="shared" si="4"/>
        <v>734.97600000000011</v>
      </c>
      <c r="AT19" s="6">
        <f t="shared" si="4"/>
        <v>734.97600000000011</v>
      </c>
      <c r="AU19" s="6">
        <f t="shared" si="4"/>
        <v>734.97600000000011</v>
      </c>
      <c r="AV19" s="6">
        <f t="shared" si="4"/>
        <v>734.97600000000011</v>
      </c>
      <c r="AW19" s="6">
        <f t="shared" si="4"/>
        <v>734.97600000000011</v>
      </c>
      <c r="AX19" s="6">
        <f t="shared" si="4"/>
        <v>734.97600000000011</v>
      </c>
      <c r="AY19" s="6">
        <f t="shared" si="4"/>
        <v>734.97600000000011</v>
      </c>
      <c r="AZ19" s="6">
        <f t="shared" si="4"/>
        <v>734.97600000000011</v>
      </c>
      <c r="BA19" s="6">
        <f t="shared" si="4"/>
        <v>734.97600000000011</v>
      </c>
      <c r="BB19" s="6">
        <f t="shared" si="4"/>
        <v>0</v>
      </c>
      <c r="BC19" s="6">
        <f t="shared" si="4"/>
        <v>0</v>
      </c>
      <c r="BD19" s="6">
        <f t="shared" si="4"/>
        <v>0</v>
      </c>
    </row>
    <row r="20" spans="1:56" ht="13.5" customHeight="1" x14ac:dyDescent="0.2">
      <c r="A20" s="26" t="s">
        <v>988</v>
      </c>
      <c r="B20" s="26" t="s">
        <v>1122</v>
      </c>
      <c r="C20" s="26" t="s">
        <v>940</v>
      </c>
      <c r="D20" s="26">
        <v>300</v>
      </c>
      <c r="E20" s="3" t="s">
        <v>945</v>
      </c>
      <c r="F20" s="26">
        <v>7273</v>
      </c>
      <c r="G20" s="30">
        <v>37622</v>
      </c>
      <c r="H20" s="15" t="s">
        <v>1113</v>
      </c>
      <c r="I20" s="6">
        <f t="shared" si="0"/>
        <v>0</v>
      </c>
      <c r="J20" s="6">
        <f t="shared" si="4"/>
        <v>0</v>
      </c>
      <c r="K20" s="6">
        <f t="shared" si="4"/>
        <v>0</v>
      </c>
      <c r="L20" s="6">
        <f t="shared" si="4"/>
        <v>0</v>
      </c>
      <c r="M20" s="6">
        <f t="shared" si="4"/>
        <v>0</v>
      </c>
      <c r="N20" s="6">
        <f t="shared" si="4"/>
        <v>0</v>
      </c>
      <c r="O20" s="6">
        <f t="shared" si="4"/>
        <v>0</v>
      </c>
      <c r="P20" s="6">
        <f t="shared" si="4"/>
        <v>0</v>
      </c>
      <c r="Q20" s="6">
        <f t="shared" si="4"/>
        <v>0</v>
      </c>
      <c r="R20" s="6">
        <f t="shared" si="4"/>
        <v>0</v>
      </c>
      <c r="S20" s="6">
        <f t="shared" si="4"/>
        <v>0</v>
      </c>
      <c r="T20" s="6">
        <f t="shared" si="4"/>
        <v>0</v>
      </c>
      <c r="U20" s="6">
        <f t="shared" si="4"/>
        <v>0</v>
      </c>
      <c r="V20" s="6">
        <f t="shared" si="4"/>
        <v>0</v>
      </c>
      <c r="W20" s="6">
        <f t="shared" si="4"/>
        <v>0</v>
      </c>
      <c r="X20" s="6">
        <f t="shared" si="4"/>
        <v>0</v>
      </c>
      <c r="Y20" s="6">
        <f t="shared" si="4"/>
        <v>0</v>
      </c>
      <c r="Z20" s="6">
        <f t="shared" si="4"/>
        <v>0</v>
      </c>
      <c r="AA20" s="6">
        <f t="shared" si="4"/>
        <v>0</v>
      </c>
      <c r="AB20" s="6">
        <f t="shared" si="4"/>
        <v>0</v>
      </c>
      <c r="AC20" s="6">
        <f t="shared" si="4"/>
        <v>0</v>
      </c>
      <c r="AD20" s="6">
        <f t="shared" si="4"/>
        <v>0</v>
      </c>
      <c r="AE20" s="6">
        <f t="shared" si="4"/>
        <v>0</v>
      </c>
      <c r="AF20" s="6">
        <f t="shared" si="4"/>
        <v>0</v>
      </c>
      <c r="AG20" s="6">
        <f t="shared" si="4"/>
        <v>0</v>
      </c>
      <c r="AH20" s="6">
        <f t="shared" si="4"/>
        <v>3455.6544000000004</v>
      </c>
      <c r="AI20" s="6">
        <f t="shared" si="4"/>
        <v>3455.6544000000004</v>
      </c>
      <c r="AJ20" s="6">
        <f t="shared" si="4"/>
        <v>3455.6544000000004</v>
      </c>
      <c r="AK20" s="6">
        <f t="shared" si="4"/>
        <v>3455.6544000000004</v>
      </c>
      <c r="AL20" s="6">
        <f t="shared" ref="J20:BD26" si="5">IF(AND($F20&lt;AL$1,$G20&lt;AL$3,(DATE(YEAR($G20)+1,MONTH($G20)+1,1))&gt;AL$3),$D20*10.56*AL$2*(AL$1/1000-($F20/1000)),0)</f>
        <v>3455.6544000000004</v>
      </c>
      <c r="AM20" s="6">
        <f t="shared" si="5"/>
        <v>3455.6544000000004</v>
      </c>
      <c r="AN20" s="6">
        <f t="shared" si="5"/>
        <v>3455.6544000000004</v>
      </c>
      <c r="AO20" s="6">
        <f t="shared" si="5"/>
        <v>3455.6544000000004</v>
      </c>
      <c r="AP20" s="6">
        <f t="shared" si="5"/>
        <v>3455.6544000000004</v>
      </c>
      <c r="AQ20" s="6">
        <f t="shared" si="5"/>
        <v>3455.6544000000004</v>
      </c>
      <c r="AR20" s="6">
        <f t="shared" si="5"/>
        <v>3455.6544000000004</v>
      </c>
      <c r="AS20" s="6">
        <f t="shared" si="5"/>
        <v>3455.6544000000004</v>
      </c>
      <c r="AT20" s="6">
        <f t="shared" si="5"/>
        <v>0</v>
      </c>
      <c r="AU20" s="6">
        <f t="shared" si="5"/>
        <v>0</v>
      </c>
      <c r="AV20" s="6">
        <f t="shared" si="5"/>
        <v>0</v>
      </c>
      <c r="AW20" s="6">
        <f t="shared" si="5"/>
        <v>0</v>
      </c>
      <c r="AX20" s="6">
        <f t="shared" si="5"/>
        <v>0</v>
      </c>
      <c r="AY20" s="6">
        <f t="shared" si="5"/>
        <v>0</v>
      </c>
      <c r="AZ20" s="6">
        <f t="shared" si="5"/>
        <v>0</v>
      </c>
      <c r="BA20" s="6">
        <f t="shared" si="5"/>
        <v>0</v>
      </c>
      <c r="BB20" s="6">
        <f t="shared" si="5"/>
        <v>0</v>
      </c>
      <c r="BC20" s="6">
        <f t="shared" si="5"/>
        <v>0</v>
      </c>
      <c r="BD20" s="6">
        <f t="shared" si="5"/>
        <v>0</v>
      </c>
    </row>
    <row r="21" spans="1:56" ht="13.5" customHeight="1" x14ac:dyDescent="0.2">
      <c r="A21" s="26" t="s">
        <v>958</v>
      </c>
      <c r="B21" s="26" t="s">
        <v>1122</v>
      </c>
      <c r="C21" s="26" t="s">
        <v>940</v>
      </c>
      <c r="D21" s="26">
        <v>46</v>
      </c>
      <c r="E21" s="3" t="s">
        <v>945</v>
      </c>
      <c r="F21" s="28">
        <v>8891</v>
      </c>
      <c r="G21" s="30">
        <v>37254</v>
      </c>
      <c r="H21" s="15" t="s">
        <v>1113</v>
      </c>
      <c r="I21" s="6">
        <f t="shared" si="0"/>
        <v>0</v>
      </c>
      <c r="J21" s="6">
        <f t="shared" si="5"/>
        <v>0</v>
      </c>
      <c r="K21" s="6">
        <f t="shared" si="5"/>
        <v>0</v>
      </c>
      <c r="L21" s="6">
        <f t="shared" si="5"/>
        <v>0</v>
      </c>
      <c r="M21" s="6">
        <f t="shared" si="5"/>
        <v>0</v>
      </c>
      <c r="N21" s="6">
        <f t="shared" si="5"/>
        <v>0</v>
      </c>
      <c r="O21" s="6">
        <f t="shared" si="5"/>
        <v>0</v>
      </c>
      <c r="P21" s="6">
        <f t="shared" si="5"/>
        <v>0</v>
      </c>
      <c r="Q21" s="6">
        <f t="shared" si="5"/>
        <v>0</v>
      </c>
      <c r="R21" s="6">
        <f t="shared" si="5"/>
        <v>0</v>
      </c>
      <c r="S21" s="6">
        <f t="shared" si="5"/>
        <v>0</v>
      </c>
      <c r="T21" s="6">
        <f t="shared" si="5"/>
        <v>0</v>
      </c>
      <c r="U21" s="6">
        <f t="shared" si="5"/>
        <v>215.48313600000003</v>
      </c>
      <c r="V21" s="6">
        <f t="shared" si="5"/>
        <v>215.48313600000003</v>
      </c>
      <c r="W21" s="6">
        <f t="shared" si="5"/>
        <v>215.48313600000003</v>
      </c>
      <c r="X21" s="6">
        <f t="shared" si="5"/>
        <v>215.48313600000003</v>
      </c>
      <c r="Y21" s="6">
        <f t="shared" si="5"/>
        <v>215.48313600000003</v>
      </c>
      <c r="Z21" s="6">
        <f t="shared" si="5"/>
        <v>215.48313600000003</v>
      </c>
      <c r="AA21" s="6">
        <f t="shared" si="5"/>
        <v>215.48313600000003</v>
      </c>
      <c r="AB21" s="6">
        <f t="shared" si="5"/>
        <v>215.48313600000003</v>
      </c>
      <c r="AC21" s="6">
        <f t="shared" si="5"/>
        <v>215.48313600000003</v>
      </c>
      <c r="AD21" s="6">
        <f t="shared" si="5"/>
        <v>215.48313600000003</v>
      </c>
      <c r="AE21" s="6">
        <f t="shared" si="5"/>
        <v>215.48313600000003</v>
      </c>
      <c r="AF21" s="6">
        <f t="shared" si="5"/>
        <v>215.48313600000003</v>
      </c>
      <c r="AG21" s="6">
        <f t="shared" si="5"/>
        <v>0</v>
      </c>
      <c r="AH21" s="6">
        <f t="shared" si="5"/>
        <v>0</v>
      </c>
      <c r="AI21" s="6">
        <f t="shared" si="5"/>
        <v>0</v>
      </c>
      <c r="AJ21" s="6">
        <f t="shared" si="5"/>
        <v>0</v>
      </c>
      <c r="AK21" s="6">
        <f t="shared" si="5"/>
        <v>0</v>
      </c>
      <c r="AL21" s="6">
        <f t="shared" si="5"/>
        <v>0</v>
      </c>
      <c r="AM21" s="6">
        <f t="shared" si="5"/>
        <v>0</v>
      </c>
      <c r="AN21" s="6">
        <f t="shared" si="5"/>
        <v>0</v>
      </c>
      <c r="AO21" s="6">
        <f t="shared" si="5"/>
        <v>0</v>
      </c>
      <c r="AP21" s="6">
        <f t="shared" si="5"/>
        <v>0</v>
      </c>
      <c r="AQ21" s="6">
        <f t="shared" si="5"/>
        <v>0</v>
      </c>
      <c r="AR21" s="6">
        <f t="shared" si="5"/>
        <v>0</v>
      </c>
      <c r="AS21" s="6">
        <f t="shared" si="5"/>
        <v>0</v>
      </c>
      <c r="AT21" s="6">
        <f t="shared" si="5"/>
        <v>0</v>
      </c>
      <c r="AU21" s="6">
        <f t="shared" si="5"/>
        <v>0</v>
      </c>
      <c r="AV21" s="6">
        <f t="shared" si="5"/>
        <v>0</v>
      </c>
      <c r="AW21" s="6">
        <f t="shared" si="5"/>
        <v>0</v>
      </c>
      <c r="AX21" s="6">
        <f t="shared" si="5"/>
        <v>0</v>
      </c>
      <c r="AY21" s="6">
        <f t="shared" si="5"/>
        <v>0</v>
      </c>
      <c r="AZ21" s="6">
        <f t="shared" si="5"/>
        <v>0</v>
      </c>
      <c r="BA21" s="6">
        <f t="shared" si="5"/>
        <v>0</v>
      </c>
      <c r="BB21" s="6">
        <f t="shared" si="5"/>
        <v>0</v>
      </c>
      <c r="BC21" s="6">
        <f t="shared" si="5"/>
        <v>0</v>
      </c>
      <c r="BD21" s="6">
        <f t="shared" si="5"/>
        <v>0</v>
      </c>
    </row>
    <row r="22" spans="1:56" x14ac:dyDescent="0.2">
      <c r="A22" s="26" t="s">
        <v>967</v>
      </c>
      <c r="B22" s="26" t="s">
        <v>1122</v>
      </c>
      <c r="C22" s="26" t="s">
        <v>940</v>
      </c>
      <c r="D22" s="26">
        <v>34</v>
      </c>
      <c r="E22" s="26" t="s">
        <v>946</v>
      </c>
      <c r="F22" s="28">
        <v>9540</v>
      </c>
      <c r="G22" s="30">
        <v>37209</v>
      </c>
      <c r="H22" s="15" t="s">
        <v>1113</v>
      </c>
      <c r="I22" s="6">
        <f t="shared" si="0"/>
        <v>0</v>
      </c>
      <c r="J22" s="6">
        <f t="shared" si="5"/>
        <v>0</v>
      </c>
      <c r="K22" s="6">
        <f t="shared" si="5"/>
        <v>0</v>
      </c>
      <c r="L22" s="6">
        <f t="shared" si="5"/>
        <v>0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66.063360000000131</v>
      </c>
      <c r="U22" s="6">
        <f t="shared" si="5"/>
        <v>66.063360000000131</v>
      </c>
      <c r="V22" s="6">
        <f t="shared" si="5"/>
        <v>66.063360000000131</v>
      </c>
      <c r="W22" s="6">
        <f t="shared" si="5"/>
        <v>66.063360000000131</v>
      </c>
      <c r="X22" s="6">
        <f t="shared" si="5"/>
        <v>66.063360000000131</v>
      </c>
      <c r="Y22" s="6">
        <f t="shared" si="5"/>
        <v>66.063360000000131</v>
      </c>
      <c r="Z22" s="6">
        <f t="shared" si="5"/>
        <v>66.063360000000131</v>
      </c>
      <c r="AA22" s="6">
        <f t="shared" si="5"/>
        <v>66.063360000000131</v>
      </c>
      <c r="AB22" s="6">
        <f t="shared" si="5"/>
        <v>66.063360000000131</v>
      </c>
      <c r="AC22" s="6">
        <f t="shared" si="5"/>
        <v>66.063360000000131</v>
      </c>
      <c r="AD22" s="6">
        <f t="shared" si="5"/>
        <v>66.063360000000131</v>
      </c>
      <c r="AE22" s="6">
        <f t="shared" si="5"/>
        <v>66.063360000000131</v>
      </c>
      <c r="AF22" s="6">
        <f t="shared" si="5"/>
        <v>0</v>
      </c>
      <c r="AG22" s="6">
        <f t="shared" si="5"/>
        <v>0</v>
      </c>
      <c r="AH22" s="6">
        <f t="shared" si="5"/>
        <v>0</v>
      </c>
      <c r="AI22" s="6">
        <f t="shared" si="5"/>
        <v>0</v>
      </c>
      <c r="AJ22" s="6">
        <f t="shared" si="5"/>
        <v>0</v>
      </c>
      <c r="AK22" s="6">
        <f t="shared" si="5"/>
        <v>0</v>
      </c>
      <c r="AL22" s="6">
        <f t="shared" si="5"/>
        <v>0</v>
      </c>
      <c r="AM22" s="6">
        <f t="shared" si="5"/>
        <v>0</v>
      </c>
      <c r="AN22" s="6">
        <f t="shared" si="5"/>
        <v>0</v>
      </c>
      <c r="AO22" s="6">
        <f t="shared" si="5"/>
        <v>0</v>
      </c>
      <c r="AP22" s="6">
        <f t="shared" si="5"/>
        <v>0</v>
      </c>
      <c r="AQ22" s="6">
        <f t="shared" si="5"/>
        <v>0</v>
      </c>
      <c r="AR22" s="6">
        <f t="shared" si="5"/>
        <v>0</v>
      </c>
      <c r="AS22" s="6">
        <f t="shared" si="5"/>
        <v>0</v>
      </c>
      <c r="AT22" s="6">
        <f t="shared" si="5"/>
        <v>0</v>
      </c>
      <c r="AU22" s="6">
        <f t="shared" si="5"/>
        <v>0</v>
      </c>
      <c r="AV22" s="6">
        <f t="shared" si="5"/>
        <v>0</v>
      </c>
      <c r="AW22" s="6">
        <f t="shared" si="5"/>
        <v>0</v>
      </c>
      <c r="AX22" s="6">
        <f t="shared" si="5"/>
        <v>0</v>
      </c>
      <c r="AY22" s="6">
        <f t="shared" si="5"/>
        <v>0</v>
      </c>
      <c r="AZ22" s="6">
        <f t="shared" si="5"/>
        <v>0</v>
      </c>
      <c r="BA22" s="6">
        <f t="shared" si="5"/>
        <v>0</v>
      </c>
      <c r="BB22" s="6">
        <f t="shared" si="5"/>
        <v>0</v>
      </c>
      <c r="BC22" s="6">
        <f t="shared" si="5"/>
        <v>0</v>
      </c>
      <c r="BD22" s="6">
        <f t="shared" si="5"/>
        <v>0</v>
      </c>
    </row>
    <row r="23" spans="1:56" x14ac:dyDescent="0.2">
      <c r="A23" t="s">
        <v>910</v>
      </c>
      <c r="B23" s="26" t="s">
        <v>1122</v>
      </c>
      <c r="C23" s="26" t="s">
        <v>940</v>
      </c>
      <c r="D23" s="26">
        <v>80</v>
      </c>
      <c r="E23" s="3" t="s">
        <v>945</v>
      </c>
      <c r="F23" s="28">
        <v>9700</v>
      </c>
      <c r="G23" s="30">
        <v>37104</v>
      </c>
      <c r="H23" s="15" t="s">
        <v>1113</v>
      </c>
      <c r="I23" s="6">
        <f t="shared" si="0"/>
        <v>0</v>
      </c>
      <c r="J23" s="6">
        <f t="shared" si="5"/>
        <v>0</v>
      </c>
      <c r="K23" s="6">
        <f t="shared" si="5"/>
        <v>0</v>
      </c>
      <c r="L23" s="6">
        <f t="shared" si="5"/>
        <v>0</v>
      </c>
      <c r="M23" s="6">
        <f t="shared" si="5"/>
        <v>0</v>
      </c>
      <c r="N23" s="6">
        <f t="shared" si="5"/>
        <v>0</v>
      </c>
      <c r="O23" s="6">
        <f t="shared" si="5"/>
        <v>0</v>
      </c>
      <c r="P23" s="6">
        <f t="shared" si="5"/>
        <v>0</v>
      </c>
      <c r="Q23" s="6">
        <f t="shared" si="5"/>
        <v>101.37600000000026</v>
      </c>
      <c r="R23" s="6">
        <f t="shared" si="5"/>
        <v>101.37600000000026</v>
      </c>
      <c r="S23" s="6">
        <f t="shared" si="5"/>
        <v>101.37600000000026</v>
      </c>
      <c r="T23" s="6">
        <f t="shared" si="5"/>
        <v>101.37600000000026</v>
      </c>
      <c r="U23" s="6">
        <f t="shared" si="5"/>
        <v>101.37600000000026</v>
      </c>
      <c r="V23" s="6">
        <f t="shared" si="5"/>
        <v>101.37600000000026</v>
      </c>
      <c r="W23" s="6">
        <f t="shared" si="5"/>
        <v>101.37600000000026</v>
      </c>
      <c r="X23" s="6">
        <f t="shared" si="5"/>
        <v>101.37600000000026</v>
      </c>
      <c r="Y23" s="6">
        <f t="shared" si="5"/>
        <v>101.37600000000026</v>
      </c>
      <c r="Z23" s="6">
        <f t="shared" si="5"/>
        <v>101.37600000000026</v>
      </c>
      <c r="AA23" s="6">
        <f t="shared" si="5"/>
        <v>101.37600000000026</v>
      </c>
      <c r="AB23" s="6">
        <f t="shared" si="5"/>
        <v>101.37600000000026</v>
      </c>
      <c r="AC23" s="6">
        <f t="shared" si="5"/>
        <v>0</v>
      </c>
      <c r="AD23" s="6">
        <f t="shared" si="5"/>
        <v>0</v>
      </c>
      <c r="AE23" s="6">
        <f t="shared" si="5"/>
        <v>0</v>
      </c>
      <c r="AF23" s="6">
        <f t="shared" si="5"/>
        <v>0</v>
      </c>
      <c r="AG23" s="6">
        <f t="shared" si="5"/>
        <v>0</v>
      </c>
      <c r="AH23" s="6">
        <f t="shared" si="5"/>
        <v>0</v>
      </c>
      <c r="AI23" s="6">
        <f t="shared" si="5"/>
        <v>0</v>
      </c>
      <c r="AJ23" s="6">
        <f t="shared" si="5"/>
        <v>0</v>
      </c>
      <c r="AK23" s="6">
        <f t="shared" si="5"/>
        <v>0</v>
      </c>
      <c r="AL23" s="6">
        <f t="shared" si="5"/>
        <v>0</v>
      </c>
      <c r="AM23" s="6">
        <f t="shared" si="5"/>
        <v>0</v>
      </c>
      <c r="AN23" s="6">
        <f t="shared" si="5"/>
        <v>0</v>
      </c>
      <c r="AO23" s="6">
        <f t="shared" si="5"/>
        <v>0</v>
      </c>
      <c r="AP23" s="6">
        <f t="shared" si="5"/>
        <v>0</v>
      </c>
      <c r="AQ23" s="6">
        <f t="shared" si="5"/>
        <v>0</v>
      </c>
      <c r="AR23" s="6">
        <f t="shared" si="5"/>
        <v>0</v>
      </c>
      <c r="AS23" s="6">
        <f t="shared" si="5"/>
        <v>0</v>
      </c>
      <c r="AT23" s="6">
        <f t="shared" si="5"/>
        <v>0</v>
      </c>
      <c r="AU23" s="6">
        <f t="shared" si="5"/>
        <v>0</v>
      </c>
      <c r="AV23" s="6">
        <f t="shared" si="5"/>
        <v>0</v>
      </c>
      <c r="AW23" s="6">
        <f t="shared" si="5"/>
        <v>0</v>
      </c>
      <c r="AX23" s="6">
        <f t="shared" si="5"/>
        <v>0</v>
      </c>
      <c r="AY23" s="6">
        <f t="shared" si="5"/>
        <v>0</v>
      </c>
      <c r="AZ23" s="6">
        <f t="shared" si="5"/>
        <v>0</v>
      </c>
      <c r="BA23" s="6">
        <f t="shared" si="5"/>
        <v>0</v>
      </c>
      <c r="BB23" s="6">
        <f t="shared" si="5"/>
        <v>0</v>
      </c>
      <c r="BC23" s="6">
        <f t="shared" si="5"/>
        <v>0</v>
      </c>
      <c r="BD23" s="6">
        <f t="shared" si="5"/>
        <v>0</v>
      </c>
    </row>
    <row r="24" spans="1:56" x14ac:dyDescent="0.2">
      <c r="A24" s="26" t="s">
        <v>971</v>
      </c>
      <c r="B24" s="26" t="s">
        <v>1122</v>
      </c>
      <c r="C24" s="26" t="s">
        <v>940</v>
      </c>
      <c r="D24" s="26">
        <v>46</v>
      </c>
      <c r="E24" s="3" t="s">
        <v>945</v>
      </c>
      <c r="F24" s="28">
        <v>9700</v>
      </c>
      <c r="G24" s="30">
        <v>37236</v>
      </c>
      <c r="H24" s="15" t="s">
        <v>1113</v>
      </c>
      <c r="I24" s="6">
        <f t="shared" si="0"/>
        <v>0</v>
      </c>
      <c r="J24" s="6">
        <f t="shared" si="5"/>
        <v>0</v>
      </c>
      <c r="K24" s="6">
        <f t="shared" si="5"/>
        <v>0</v>
      </c>
      <c r="L24" s="6">
        <f t="shared" si="5"/>
        <v>0</v>
      </c>
      <c r="M24" s="6">
        <f t="shared" si="5"/>
        <v>0</v>
      </c>
      <c r="N24" s="6">
        <f t="shared" si="5"/>
        <v>0</v>
      </c>
      <c r="O24" s="6">
        <f t="shared" si="5"/>
        <v>0</v>
      </c>
      <c r="P24" s="6">
        <f t="shared" si="5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58.291200000000146</v>
      </c>
      <c r="V24" s="6">
        <f t="shared" si="5"/>
        <v>58.291200000000146</v>
      </c>
      <c r="W24" s="6">
        <f t="shared" si="5"/>
        <v>58.291200000000146</v>
      </c>
      <c r="X24" s="6">
        <f t="shared" si="5"/>
        <v>58.291200000000146</v>
      </c>
      <c r="Y24" s="6">
        <f t="shared" si="5"/>
        <v>58.291200000000146</v>
      </c>
      <c r="Z24" s="6">
        <f t="shared" si="5"/>
        <v>58.291200000000146</v>
      </c>
      <c r="AA24" s="6">
        <f t="shared" si="5"/>
        <v>58.291200000000146</v>
      </c>
      <c r="AB24" s="6">
        <f t="shared" si="5"/>
        <v>58.291200000000146</v>
      </c>
      <c r="AC24" s="6">
        <f t="shared" si="5"/>
        <v>58.291200000000146</v>
      </c>
      <c r="AD24" s="6">
        <f t="shared" si="5"/>
        <v>58.291200000000146</v>
      </c>
      <c r="AE24" s="6">
        <f t="shared" si="5"/>
        <v>58.291200000000146</v>
      </c>
      <c r="AF24" s="6">
        <f t="shared" si="5"/>
        <v>58.291200000000146</v>
      </c>
      <c r="AG24" s="6">
        <f t="shared" si="5"/>
        <v>0</v>
      </c>
      <c r="AH24" s="6">
        <f t="shared" si="5"/>
        <v>0</v>
      </c>
      <c r="AI24" s="6">
        <f t="shared" si="5"/>
        <v>0</v>
      </c>
      <c r="AJ24" s="6">
        <f t="shared" si="5"/>
        <v>0</v>
      </c>
      <c r="AK24" s="6">
        <f t="shared" si="5"/>
        <v>0</v>
      </c>
      <c r="AL24" s="6">
        <f t="shared" si="5"/>
        <v>0</v>
      </c>
      <c r="AM24" s="6">
        <f t="shared" si="5"/>
        <v>0</v>
      </c>
      <c r="AN24" s="6">
        <f t="shared" si="5"/>
        <v>0</v>
      </c>
      <c r="AO24" s="6">
        <f t="shared" si="5"/>
        <v>0</v>
      </c>
      <c r="AP24" s="6">
        <f t="shared" si="5"/>
        <v>0</v>
      </c>
      <c r="AQ24" s="6">
        <f t="shared" si="5"/>
        <v>0</v>
      </c>
      <c r="AR24" s="6">
        <f t="shared" si="5"/>
        <v>0</v>
      </c>
      <c r="AS24" s="6">
        <f t="shared" si="5"/>
        <v>0</v>
      </c>
      <c r="AT24" s="6">
        <f t="shared" si="5"/>
        <v>0</v>
      </c>
      <c r="AU24" s="6">
        <f t="shared" si="5"/>
        <v>0</v>
      </c>
      <c r="AV24" s="6">
        <f t="shared" si="5"/>
        <v>0</v>
      </c>
      <c r="AW24" s="6">
        <f t="shared" si="5"/>
        <v>0</v>
      </c>
      <c r="AX24" s="6">
        <f t="shared" si="5"/>
        <v>0</v>
      </c>
      <c r="AY24" s="6">
        <f t="shared" si="5"/>
        <v>0</v>
      </c>
      <c r="AZ24" s="6">
        <f t="shared" si="5"/>
        <v>0</v>
      </c>
      <c r="BA24" s="6">
        <f t="shared" si="5"/>
        <v>0</v>
      </c>
      <c r="BB24" s="6">
        <f t="shared" si="5"/>
        <v>0</v>
      </c>
      <c r="BC24" s="6">
        <f t="shared" si="5"/>
        <v>0</v>
      </c>
      <c r="BD24" s="6">
        <f t="shared" si="5"/>
        <v>0</v>
      </c>
    </row>
    <row r="25" spans="1:56" x14ac:dyDescent="0.2">
      <c r="A25" s="3" t="s">
        <v>881</v>
      </c>
      <c r="B25" s="3" t="s">
        <v>976</v>
      </c>
      <c r="C25" s="3" t="s">
        <v>917</v>
      </c>
      <c r="D25" s="2">
        <v>580</v>
      </c>
      <c r="E25" s="3" t="s">
        <v>945</v>
      </c>
      <c r="F25" s="2">
        <v>6707</v>
      </c>
      <c r="G25" s="13">
        <v>37469</v>
      </c>
      <c r="H25" s="15" t="s">
        <v>1113</v>
      </c>
      <c r="I25" s="6">
        <f t="shared" si="0"/>
        <v>0</v>
      </c>
      <c r="J25" s="6">
        <f t="shared" si="5"/>
        <v>0</v>
      </c>
      <c r="K25" s="6">
        <f t="shared" si="5"/>
        <v>0</v>
      </c>
      <c r="L25" s="6">
        <f t="shared" si="5"/>
        <v>0</v>
      </c>
      <c r="M25" s="6">
        <f t="shared" si="5"/>
        <v>0</v>
      </c>
      <c r="N25" s="6">
        <f t="shared" si="5"/>
        <v>0</v>
      </c>
      <c r="O25" s="6">
        <f t="shared" si="5"/>
        <v>0</v>
      </c>
      <c r="P25" s="6">
        <f t="shared" si="5"/>
        <v>0</v>
      </c>
      <c r="Q25" s="6">
        <f t="shared" si="5"/>
        <v>0</v>
      </c>
      <c r="R25" s="6">
        <f t="shared" si="5"/>
        <v>0</v>
      </c>
      <c r="S25" s="6">
        <f t="shared" si="5"/>
        <v>0</v>
      </c>
      <c r="T25" s="6">
        <f t="shared" si="5"/>
        <v>0</v>
      </c>
      <c r="U25" s="6">
        <f t="shared" si="5"/>
        <v>0</v>
      </c>
      <c r="V25" s="6">
        <f t="shared" si="5"/>
        <v>0</v>
      </c>
      <c r="W25" s="6">
        <f t="shared" si="5"/>
        <v>0</v>
      </c>
      <c r="X25" s="6">
        <f t="shared" si="5"/>
        <v>0</v>
      </c>
      <c r="Y25" s="6">
        <f t="shared" si="5"/>
        <v>0</v>
      </c>
      <c r="Z25" s="6">
        <f t="shared" si="5"/>
        <v>0</v>
      </c>
      <c r="AA25" s="6">
        <f t="shared" si="5"/>
        <v>0</v>
      </c>
      <c r="AB25" s="6">
        <f t="shared" si="5"/>
        <v>0</v>
      </c>
      <c r="AC25" s="6">
        <f t="shared" si="5"/>
        <v>8067.5865600000006</v>
      </c>
      <c r="AD25" s="6">
        <f t="shared" si="5"/>
        <v>8067.5865600000006</v>
      </c>
      <c r="AE25" s="6">
        <f t="shared" si="5"/>
        <v>8067.5865600000006</v>
      </c>
      <c r="AF25" s="6">
        <f t="shared" si="5"/>
        <v>8067.5865600000006</v>
      </c>
      <c r="AG25" s="6">
        <f t="shared" si="5"/>
        <v>8067.5865600000006</v>
      </c>
      <c r="AH25" s="6">
        <f t="shared" si="5"/>
        <v>8067.5865600000006</v>
      </c>
      <c r="AI25" s="6">
        <f t="shared" si="5"/>
        <v>8067.5865600000006</v>
      </c>
      <c r="AJ25" s="6">
        <f t="shared" si="5"/>
        <v>8067.5865600000006</v>
      </c>
      <c r="AK25" s="6">
        <f t="shared" si="5"/>
        <v>8067.5865600000006</v>
      </c>
      <c r="AL25" s="6">
        <f t="shared" si="5"/>
        <v>8067.5865600000006</v>
      </c>
      <c r="AM25" s="6">
        <f t="shared" si="5"/>
        <v>8067.5865600000006</v>
      </c>
      <c r="AN25" s="6">
        <f t="shared" si="5"/>
        <v>8067.5865600000006</v>
      </c>
      <c r="AO25" s="6">
        <f t="shared" si="5"/>
        <v>0</v>
      </c>
      <c r="AP25" s="6">
        <f t="shared" si="5"/>
        <v>0</v>
      </c>
      <c r="AQ25" s="6">
        <f t="shared" si="5"/>
        <v>0</v>
      </c>
      <c r="AR25" s="6">
        <f t="shared" si="5"/>
        <v>0</v>
      </c>
      <c r="AS25" s="6">
        <f t="shared" si="5"/>
        <v>0</v>
      </c>
      <c r="AT25" s="6">
        <f t="shared" si="5"/>
        <v>0</v>
      </c>
      <c r="AU25" s="6">
        <f t="shared" si="5"/>
        <v>0</v>
      </c>
      <c r="AV25" s="6">
        <f t="shared" si="5"/>
        <v>0</v>
      </c>
      <c r="AW25" s="6">
        <f t="shared" si="5"/>
        <v>0</v>
      </c>
      <c r="AX25" s="6">
        <f t="shared" si="5"/>
        <v>0</v>
      </c>
      <c r="AY25" s="6">
        <f t="shared" si="5"/>
        <v>0</v>
      </c>
      <c r="AZ25" s="6">
        <f t="shared" si="5"/>
        <v>0</v>
      </c>
      <c r="BA25" s="6">
        <f t="shared" si="5"/>
        <v>0</v>
      </c>
      <c r="BB25" s="6">
        <f t="shared" si="5"/>
        <v>0</v>
      </c>
      <c r="BC25" s="6">
        <f t="shared" si="5"/>
        <v>0</v>
      </c>
      <c r="BD25" s="6">
        <f t="shared" si="5"/>
        <v>0</v>
      </c>
    </row>
    <row r="26" spans="1:56" x14ac:dyDescent="0.2">
      <c r="A26" s="3" t="s">
        <v>882</v>
      </c>
      <c r="B26" s="3" t="s">
        <v>976</v>
      </c>
      <c r="C26" s="3" t="s">
        <v>917</v>
      </c>
      <c r="D26" s="2">
        <v>575</v>
      </c>
      <c r="E26" s="3" t="s">
        <v>945</v>
      </c>
      <c r="F26" s="2">
        <v>6707</v>
      </c>
      <c r="G26" s="13">
        <v>37742</v>
      </c>
      <c r="H26" s="15" t="s">
        <v>1113</v>
      </c>
      <c r="I26" s="6">
        <f t="shared" si="0"/>
        <v>0</v>
      </c>
      <c r="J26" s="6">
        <f t="shared" si="5"/>
        <v>0</v>
      </c>
      <c r="K26" s="6">
        <f t="shared" ref="J26:BD31" si="6">IF(AND($F26&lt;K$1,$G26&lt;K$3,(DATE(YEAR($G26)+1,MONTH($G26)+1,1))&gt;K$3),$D26*10.56*K$2*(K$1/1000-($F26/1000)),0)</f>
        <v>0</v>
      </c>
      <c r="L26" s="6">
        <f t="shared" si="6"/>
        <v>0</v>
      </c>
      <c r="M26" s="6">
        <f t="shared" si="6"/>
        <v>0</v>
      </c>
      <c r="N26" s="6">
        <f t="shared" si="6"/>
        <v>0</v>
      </c>
      <c r="O26" s="6">
        <f t="shared" si="6"/>
        <v>0</v>
      </c>
      <c r="P26" s="6">
        <f t="shared" si="6"/>
        <v>0</v>
      </c>
      <c r="Q26" s="6">
        <f t="shared" si="6"/>
        <v>0</v>
      </c>
      <c r="R26" s="6">
        <f t="shared" si="6"/>
        <v>0</v>
      </c>
      <c r="S26" s="6">
        <f t="shared" si="6"/>
        <v>0</v>
      </c>
      <c r="T26" s="6">
        <f t="shared" si="6"/>
        <v>0</v>
      </c>
      <c r="U26" s="6">
        <f t="shared" si="6"/>
        <v>0</v>
      </c>
      <c r="V26" s="6">
        <f t="shared" si="6"/>
        <v>0</v>
      </c>
      <c r="W26" s="6">
        <f t="shared" si="6"/>
        <v>0</v>
      </c>
      <c r="X26" s="6">
        <f t="shared" si="6"/>
        <v>0</v>
      </c>
      <c r="Y26" s="6">
        <f t="shared" si="6"/>
        <v>0</v>
      </c>
      <c r="Z26" s="6">
        <f t="shared" si="6"/>
        <v>0</v>
      </c>
      <c r="AA26" s="6">
        <f t="shared" si="6"/>
        <v>0</v>
      </c>
      <c r="AB26" s="6">
        <f t="shared" si="6"/>
        <v>0</v>
      </c>
      <c r="AC26" s="6">
        <f t="shared" si="6"/>
        <v>0</v>
      </c>
      <c r="AD26" s="6">
        <f t="shared" si="6"/>
        <v>0</v>
      </c>
      <c r="AE26" s="6">
        <f t="shared" si="6"/>
        <v>0</v>
      </c>
      <c r="AF26" s="6">
        <f t="shared" si="6"/>
        <v>0</v>
      </c>
      <c r="AG26" s="6">
        <f t="shared" si="6"/>
        <v>0</v>
      </c>
      <c r="AH26" s="6">
        <f t="shared" si="6"/>
        <v>0</v>
      </c>
      <c r="AI26" s="6">
        <f t="shared" si="6"/>
        <v>0</v>
      </c>
      <c r="AJ26" s="6">
        <f t="shared" si="6"/>
        <v>0</v>
      </c>
      <c r="AK26" s="6">
        <f t="shared" si="6"/>
        <v>0</v>
      </c>
      <c r="AL26" s="6">
        <f t="shared" si="6"/>
        <v>7998.0384000000013</v>
      </c>
      <c r="AM26" s="6">
        <f t="shared" si="6"/>
        <v>7998.0384000000013</v>
      </c>
      <c r="AN26" s="6">
        <f t="shared" si="6"/>
        <v>7998.0384000000013</v>
      </c>
      <c r="AO26" s="6">
        <f t="shared" si="6"/>
        <v>7998.0384000000013</v>
      </c>
      <c r="AP26" s="6">
        <f t="shared" si="6"/>
        <v>7998.0384000000013</v>
      </c>
      <c r="AQ26" s="6">
        <f t="shared" si="6"/>
        <v>7998.0384000000013</v>
      </c>
      <c r="AR26" s="6">
        <f t="shared" si="6"/>
        <v>7998.0384000000013</v>
      </c>
      <c r="AS26" s="6">
        <f t="shared" si="6"/>
        <v>7998.0384000000013</v>
      </c>
      <c r="AT26" s="6">
        <f t="shared" si="6"/>
        <v>7998.0384000000013</v>
      </c>
      <c r="AU26" s="6">
        <f t="shared" si="6"/>
        <v>7998.0384000000013</v>
      </c>
      <c r="AV26" s="6">
        <f t="shared" si="6"/>
        <v>7998.0384000000013</v>
      </c>
      <c r="AW26" s="6">
        <f t="shared" si="6"/>
        <v>7998.0384000000013</v>
      </c>
      <c r="AX26" s="6">
        <f t="shared" si="6"/>
        <v>0</v>
      </c>
      <c r="AY26" s="6">
        <f t="shared" si="6"/>
        <v>0</v>
      </c>
      <c r="AZ26" s="6">
        <f t="shared" si="6"/>
        <v>0</v>
      </c>
      <c r="BA26" s="6">
        <f t="shared" si="6"/>
        <v>0</v>
      </c>
      <c r="BB26" s="6">
        <f t="shared" si="6"/>
        <v>0</v>
      </c>
      <c r="BC26" s="6">
        <f t="shared" si="6"/>
        <v>0</v>
      </c>
      <c r="BD26" s="6">
        <f t="shared" si="6"/>
        <v>0</v>
      </c>
    </row>
    <row r="27" spans="1:56" x14ac:dyDescent="0.2">
      <c r="A27" s="3" t="s">
        <v>1118</v>
      </c>
      <c r="B27" s="3" t="s">
        <v>976</v>
      </c>
      <c r="C27" s="3" t="s">
        <v>969</v>
      </c>
      <c r="D27" s="2">
        <v>600</v>
      </c>
      <c r="E27" s="3" t="s">
        <v>945</v>
      </c>
      <c r="F27" s="2">
        <v>6707</v>
      </c>
      <c r="G27" s="13">
        <v>37773</v>
      </c>
      <c r="H27" s="15" t="s">
        <v>1113</v>
      </c>
      <c r="I27" s="6">
        <f t="shared" si="0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0</v>
      </c>
      <c r="P27" s="6">
        <f t="shared" si="6"/>
        <v>0</v>
      </c>
      <c r="Q27" s="6">
        <f t="shared" si="6"/>
        <v>0</v>
      </c>
      <c r="R27" s="6">
        <f t="shared" si="6"/>
        <v>0</v>
      </c>
      <c r="S27" s="6">
        <f t="shared" si="6"/>
        <v>0</v>
      </c>
      <c r="T27" s="6">
        <f t="shared" si="6"/>
        <v>0</v>
      </c>
      <c r="U27" s="6">
        <f t="shared" si="6"/>
        <v>0</v>
      </c>
      <c r="V27" s="6">
        <f t="shared" si="6"/>
        <v>0</v>
      </c>
      <c r="W27" s="6">
        <f t="shared" si="6"/>
        <v>0</v>
      </c>
      <c r="X27" s="6">
        <f t="shared" si="6"/>
        <v>0</v>
      </c>
      <c r="Y27" s="6">
        <f t="shared" si="6"/>
        <v>0</v>
      </c>
      <c r="Z27" s="6">
        <f t="shared" si="6"/>
        <v>0</v>
      </c>
      <c r="AA27" s="6">
        <f t="shared" si="6"/>
        <v>0</v>
      </c>
      <c r="AB27" s="6">
        <f t="shared" si="6"/>
        <v>0</v>
      </c>
      <c r="AC27" s="6">
        <f t="shared" si="6"/>
        <v>0</v>
      </c>
      <c r="AD27" s="6">
        <f t="shared" si="6"/>
        <v>0</v>
      </c>
      <c r="AE27" s="6">
        <f t="shared" si="6"/>
        <v>0</v>
      </c>
      <c r="AF27" s="6">
        <f t="shared" si="6"/>
        <v>0</v>
      </c>
      <c r="AG27" s="6">
        <f t="shared" si="6"/>
        <v>0</v>
      </c>
      <c r="AH27" s="6">
        <f t="shared" si="6"/>
        <v>0</v>
      </c>
      <c r="AI27" s="6">
        <f t="shared" si="6"/>
        <v>0</v>
      </c>
      <c r="AJ27" s="6">
        <f t="shared" si="6"/>
        <v>0</v>
      </c>
      <c r="AK27" s="6">
        <f t="shared" si="6"/>
        <v>0</v>
      </c>
      <c r="AL27" s="6">
        <f t="shared" si="6"/>
        <v>0</v>
      </c>
      <c r="AM27" s="6">
        <f t="shared" si="6"/>
        <v>8345.7792000000009</v>
      </c>
      <c r="AN27" s="6">
        <f t="shared" si="6"/>
        <v>8345.7792000000009</v>
      </c>
      <c r="AO27" s="6">
        <f t="shared" si="6"/>
        <v>8345.7792000000009</v>
      </c>
      <c r="AP27" s="6">
        <f t="shared" si="6"/>
        <v>8345.7792000000009</v>
      </c>
      <c r="AQ27" s="6">
        <f t="shared" si="6"/>
        <v>8345.7792000000009</v>
      </c>
      <c r="AR27" s="6">
        <f t="shared" si="6"/>
        <v>8345.7792000000009</v>
      </c>
      <c r="AS27" s="6">
        <f t="shared" si="6"/>
        <v>8345.7792000000009</v>
      </c>
      <c r="AT27" s="6">
        <f t="shared" si="6"/>
        <v>8345.7792000000009</v>
      </c>
      <c r="AU27" s="6">
        <f t="shared" si="6"/>
        <v>8345.7792000000009</v>
      </c>
      <c r="AV27" s="6">
        <f t="shared" si="6"/>
        <v>8345.7792000000009</v>
      </c>
      <c r="AW27" s="6">
        <f t="shared" si="6"/>
        <v>8345.7792000000009</v>
      </c>
      <c r="AX27" s="6">
        <f t="shared" si="6"/>
        <v>8345.7792000000009</v>
      </c>
      <c r="AY27" s="6">
        <f t="shared" si="6"/>
        <v>0</v>
      </c>
      <c r="AZ27" s="6">
        <f t="shared" si="6"/>
        <v>0</v>
      </c>
      <c r="BA27" s="6">
        <f t="shared" si="6"/>
        <v>0</v>
      </c>
      <c r="BB27" s="6">
        <f t="shared" si="6"/>
        <v>0</v>
      </c>
      <c r="BC27" s="6">
        <f t="shared" si="6"/>
        <v>0</v>
      </c>
      <c r="BD27" s="6">
        <f t="shared" si="6"/>
        <v>0</v>
      </c>
    </row>
    <row r="28" spans="1:56" x14ac:dyDescent="0.2">
      <c r="A28" s="3" t="s">
        <v>1114</v>
      </c>
      <c r="B28" s="3" t="s">
        <v>976</v>
      </c>
      <c r="C28" s="3" t="s">
        <v>917</v>
      </c>
      <c r="D28" s="2">
        <v>575</v>
      </c>
      <c r="E28" s="3" t="s">
        <v>945</v>
      </c>
      <c r="F28" s="2">
        <v>6707</v>
      </c>
      <c r="G28" s="13">
        <v>37787</v>
      </c>
      <c r="H28" s="15" t="s">
        <v>1113</v>
      </c>
      <c r="I28" s="6">
        <f t="shared" si="0"/>
        <v>0</v>
      </c>
      <c r="J28" s="6">
        <f t="shared" si="6"/>
        <v>0</v>
      </c>
      <c r="K28" s="6">
        <f t="shared" si="6"/>
        <v>0</v>
      </c>
      <c r="L28" s="6">
        <f t="shared" si="6"/>
        <v>0</v>
      </c>
      <c r="M28" s="6">
        <f t="shared" si="6"/>
        <v>0</v>
      </c>
      <c r="N28" s="6">
        <f t="shared" si="6"/>
        <v>0</v>
      </c>
      <c r="O28" s="6">
        <f t="shared" si="6"/>
        <v>0</v>
      </c>
      <c r="P28" s="6">
        <f t="shared" si="6"/>
        <v>0</v>
      </c>
      <c r="Q28" s="6">
        <f t="shared" si="6"/>
        <v>0</v>
      </c>
      <c r="R28" s="6">
        <f t="shared" si="6"/>
        <v>0</v>
      </c>
      <c r="S28" s="6">
        <f t="shared" si="6"/>
        <v>0</v>
      </c>
      <c r="T28" s="6">
        <f t="shared" si="6"/>
        <v>0</v>
      </c>
      <c r="U28" s="6">
        <f t="shared" si="6"/>
        <v>0</v>
      </c>
      <c r="V28" s="6">
        <f t="shared" si="6"/>
        <v>0</v>
      </c>
      <c r="W28" s="6">
        <f t="shared" si="6"/>
        <v>0</v>
      </c>
      <c r="X28" s="6">
        <f t="shared" si="6"/>
        <v>0</v>
      </c>
      <c r="Y28" s="6">
        <f t="shared" si="6"/>
        <v>0</v>
      </c>
      <c r="Z28" s="6">
        <f t="shared" si="6"/>
        <v>0</v>
      </c>
      <c r="AA28" s="6">
        <f t="shared" si="6"/>
        <v>0</v>
      </c>
      <c r="AB28" s="6">
        <f t="shared" si="6"/>
        <v>0</v>
      </c>
      <c r="AC28" s="6">
        <f t="shared" si="6"/>
        <v>0</v>
      </c>
      <c r="AD28" s="6">
        <f t="shared" si="6"/>
        <v>0</v>
      </c>
      <c r="AE28" s="6">
        <f t="shared" si="6"/>
        <v>0</v>
      </c>
      <c r="AF28" s="6">
        <f t="shared" si="6"/>
        <v>0</v>
      </c>
      <c r="AG28" s="6">
        <f t="shared" si="6"/>
        <v>0</v>
      </c>
      <c r="AH28" s="6">
        <f t="shared" si="6"/>
        <v>0</v>
      </c>
      <c r="AI28" s="6">
        <f t="shared" si="6"/>
        <v>0</v>
      </c>
      <c r="AJ28" s="6">
        <f t="shared" si="6"/>
        <v>0</v>
      </c>
      <c r="AK28" s="6">
        <f t="shared" si="6"/>
        <v>0</v>
      </c>
      <c r="AL28" s="6">
        <f t="shared" si="6"/>
        <v>0</v>
      </c>
      <c r="AM28" s="6">
        <f t="shared" si="6"/>
        <v>7998.0384000000013</v>
      </c>
      <c r="AN28" s="6">
        <f t="shared" si="6"/>
        <v>7998.0384000000013</v>
      </c>
      <c r="AO28" s="6">
        <f t="shared" si="6"/>
        <v>7998.0384000000013</v>
      </c>
      <c r="AP28" s="6">
        <f t="shared" si="6"/>
        <v>7998.0384000000013</v>
      </c>
      <c r="AQ28" s="6">
        <f t="shared" si="6"/>
        <v>7998.0384000000013</v>
      </c>
      <c r="AR28" s="6">
        <f t="shared" si="6"/>
        <v>7998.0384000000013</v>
      </c>
      <c r="AS28" s="6">
        <f t="shared" si="6"/>
        <v>7998.0384000000013</v>
      </c>
      <c r="AT28" s="6">
        <f t="shared" si="6"/>
        <v>7998.0384000000013</v>
      </c>
      <c r="AU28" s="6">
        <f t="shared" si="6"/>
        <v>7998.0384000000013</v>
      </c>
      <c r="AV28" s="6">
        <f t="shared" si="6"/>
        <v>7998.0384000000013</v>
      </c>
      <c r="AW28" s="6">
        <f t="shared" si="6"/>
        <v>7998.0384000000013</v>
      </c>
      <c r="AX28" s="6">
        <f t="shared" si="6"/>
        <v>7998.0384000000013</v>
      </c>
      <c r="AY28" s="6">
        <f t="shared" si="6"/>
        <v>0</v>
      </c>
      <c r="AZ28" s="6">
        <f t="shared" si="6"/>
        <v>0</v>
      </c>
      <c r="BA28" s="6">
        <f t="shared" si="6"/>
        <v>0</v>
      </c>
      <c r="BB28" s="6">
        <f t="shared" si="6"/>
        <v>0</v>
      </c>
      <c r="BC28" s="6">
        <f t="shared" si="6"/>
        <v>0</v>
      </c>
      <c r="BD28" s="6">
        <f t="shared" si="6"/>
        <v>0</v>
      </c>
    </row>
    <row r="29" spans="1:56" x14ac:dyDescent="0.2">
      <c r="A29" s="3" t="s">
        <v>1116</v>
      </c>
      <c r="B29" s="3" t="s">
        <v>976</v>
      </c>
      <c r="C29" s="3" t="s">
        <v>917</v>
      </c>
      <c r="D29" s="2">
        <v>575</v>
      </c>
      <c r="E29" s="3" t="s">
        <v>945</v>
      </c>
      <c r="F29" s="2">
        <v>6707</v>
      </c>
      <c r="G29" s="13">
        <v>37848</v>
      </c>
      <c r="H29" s="15" t="s">
        <v>1113</v>
      </c>
      <c r="I29" s="6">
        <f t="shared" si="0"/>
        <v>0</v>
      </c>
      <c r="J29" s="6">
        <f t="shared" si="6"/>
        <v>0</v>
      </c>
      <c r="K29" s="6">
        <f t="shared" si="6"/>
        <v>0</v>
      </c>
      <c r="L29" s="6">
        <f t="shared" si="6"/>
        <v>0</v>
      </c>
      <c r="M29" s="6">
        <f t="shared" si="6"/>
        <v>0</v>
      </c>
      <c r="N29" s="6">
        <f t="shared" si="6"/>
        <v>0</v>
      </c>
      <c r="O29" s="6">
        <f t="shared" si="6"/>
        <v>0</v>
      </c>
      <c r="P29" s="6">
        <f t="shared" si="6"/>
        <v>0</v>
      </c>
      <c r="Q29" s="6">
        <f t="shared" si="6"/>
        <v>0</v>
      </c>
      <c r="R29" s="6">
        <f t="shared" si="6"/>
        <v>0</v>
      </c>
      <c r="S29" s="6">
        <f t="shared" si="6"/>
        <v>0</v>
      </c>
      <c r="T29" s="6">
        <f t="shared" si="6"/>
        <v>0</v>
      </c>
      <c r="U29" s="6">
        <f t="shared" si="6"/>
        <v>0</v>
      </c>
      <c r="V29" s="6">
        <f t="shared" si="6"/>
        <v>0</v>
      </c>
      <c r="W29" s="6">
        <f t="shared" si="6"/>
        <v>0</v>
      </c>
      <c r="X29" s="6">
        <f t="shared" si="6"/>
        <v>0</v>
      </c>
      <c r="Y29" s="6">
        <f t="shared" si="6"/>
        <v>0</v>
      </c>
      <c r="Z29" s="6">
        <f t="shared" si="6"/>
        <v>0</v>
      </c>
      <c r="AA29" s="6">
        <f t="shared" si="6"/>
        <v>0</v>
      </c>
      <c r="AB29" s="6">
        <f t="shared" si="6"/>
        <v>0</v>
      </c>
      <c r="AC29" s="6">
        <f t="shared" si="6"/>
        <v>0</v>
      </c>
      <c r="AD29" s="6">
        <f t="shared" si="6"/>
        <v>0</v>
      </c>
      <c r="AE29" s="6">
        <f t="shared" si="6"/>
        <v>0</v>
      </c>
      <c r="AF29" s="6">
        <f t="shared" si="6"/>
        <v>0</v>
      </c>
      <c r="AG29" s="6">
        <f t="shared" si="6"/>
        <v>0</v>
      </c>
      <c r="AH29" s="6">
        <f t="shared" si="6"/>
        <v>0</v>
      </c>
      <c r="AI29" s="6">
        <f t="shared" si="6"/>
        <v>0</v>
      </c>
      <c r="AJ29" s="6">
        <f t="shared" si="6"/>
        <v>0</v>
      </c>
      <c r="AK29" s="6">
        <f t="shared" si="6"/>
        <v>0</v>
      </c>
      <c r="AL29" s="6">
        <f t="shared" si="6"/>
        <v>0</v>
      </c>
      <c r="AM29" s="6">
        <f t="shared" si="6"/>
        <v>0</v>
      </c>
      <c r="AN29" s="6">
        <f t="shared" si="6"/>
        <v>0</v>
      </c>
      <c r="AO29" s="6">
        <f t="shared" si="6"/>
        <v>7998.0384000000013</v>
      </c>
      <c r="AP29" s="6">
        <f t="shared" si="6"/>
        <v>7998.0384000000013</v>
      </c>
      <c r="AQ29" s="6">
        <f t="shared" si="6"/>
        <v>7998.0384000000013</v>
      </c>
      <c r="AR29" s="6">
        <f t="shared" si="6"/>
        <v>7998.0384000000013</v>
      </c>
      <c r="AS29" s="6">
        <f t="shared" si="6"/>
        <v>7998.0384000000013</v>
      </c>
      <c r="AT29" s="6">
        <f t="shared" si="6"/>
        <v>7998.0384000000013</v>
      </c>
      <c r="AU29" s="6">
        <f t="shared" si="6"/>
        <v>7998.0384000000013</v>
      </c>
      <c r="AV29" s="6">
        <f t="shared" si="6"/>
        <v>7998.0384000000013</v>
      </c>
      <c r="AW29" s="6">
        <f t="shared" si="6"/>
        <v>7998.0384000000013</v>
      </c>
      <c r="AX29" s="6">
        <f t="shared" si="6"/>
        <v>7998.0384000000013</v>
      </c>
      <c r="AY29" s="6">
        <f t="shared" si="6"/>
        <v>7998.0384000000013</v>
      </c>
      <c r="AZ29" s="6">
        <f t="shared" si="6"/>
        <v>7998.0384000000013</v>
      </c>
      <c r="BA29" s="6">
        <f t="shared" si="6"/>
        <v>0</v>
      </c>
      <c r="BB29" s="6">
        <f t="shared" si="6"/>
        <v>0</v>
      </c>
      <c r="BC29" s="6">
        <f t="shared" si="6"/>
        <v>0</v>
      </c>
      <c r="BD29" s="6">
        <f t="shared" si="6"/>
        <v>0</v>
      </c>
    </row>
    <row r="30" spans="1:56" x14ac:dyDescent="0.2">
      <c r="A30" s="3" t="s">
        <v>1115</v>
      </c>
      <c r="B30" s="3" t="s">
        <v>976</v>
      </c>
      <c r="C30" s="3" t="s">
        <v>917</v>
      </c>
      <c r="D30" s="2">
        <v>575</v>
      </c>
      <c r="E30" s="3" t="s">
        <v>945</v>
      </c>
      <c r="F30" s="2">
        <v>6707</v>
      </c>
      <c r="G30" s="13">
        <v>37895</v>
      </c>
      <c r="H30" s="15" t="s">
        <v>1113</v>
      </c>
      <c r="I30" s="6">
        <f t="shared" si="0"/>
        <v>0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6">
        <f t="shared" si="6"/>
        <v>0</v>
      </c>
      <c r="O30" s="6">
        <f t="shared" si="6"/>
        <v>0</v>
      </c>
      <c r="P30" s="6">
        <f t="shared" si="6"/>
        <v>0</v>
      </c>
      <c r="Q30" s="6">
        <f t="shared" si="6"/>
        <v>0</v>
      </c>
      <c r="R30" s="6">
        <f t="shared" si="6"/>
        <v>0</v>
      </c>
      <c r="S30" s="6">
        <f t="shared" si="6"/>
        <v>0</v>
      </c>
      <c r="T30" s="6">
        <f t="shared" si="6"/>
        <v>0</v>
      </c>
      <c r="U30" s="6">
        <f t="shared" si="6"/>
        <v>0</v>
      </c>
      <c r="V30" s="6">
        <f t="shared" si="6"/>
        <v>0</v>
      </c>
      <c r="W30" s="6">
        <f t="shared" si="6"/>
        <v>0</v>
      </c>
      <c r="X30" s="6">
        <f t="shared" si="6"/>
        <v>0</v>
      </c>
      <c r="Y30" s="6">
        <f t="shared" si="6"/>
        <v>0</v>
      </c>
      <c r="Z30" s="6">
        <f t="shared" si="6"/>
        <v>0</v>
      </c>
      <c r="AA30" s="6">
        <f t="shared" si="6"/>
        <v>0</v>
      </c>
      <c r="AB30" s="6">
        <f t="shared" si="6"/>
        <v>0</v>
      </c>
      <c r="AC30" s="6">
        <f t="shared" si="6"/>
        <v>0</v>
      </c>
      <c r="AD30" s="6">
        <f t="shared" si="6"/>
        <v>0</v>
      </c>
      <c r="AE30" s="6">
        <f t="shared" si="6"/>
        <v>0</v>
      </c>
      <c r="AF30" s="6">
        <f t="shared" si="6"/>
        <v>0</v>
      </c>
      <c r="AG30" s="6">
        <f t="shared" si="6"/>
        <v>0</v>
      </c>
      <c r="AH30" s="6">
        <f t="shared" si="6"/>
        <v>0</v>
      </c>
      <c r="AI30" s="6">
        <f t="shared" si="6"/>
        <v>0</v>
      </c>
      <c r="AJ30" s="6">
        <f t="shared" si="6"/>
        <v>0</v>
      </c>
      <c r="AK30" s="6">
        <f t="shared" si="6"/>
        <v>0</v>
      </c>
      <c r="AL30" s="6">
        <f t="shared" si="6"/>
        <v>0</v>
      </c>
      <c r="AM30" s="6">
        <f t="shared" si="6"/>
        <v>0</v>
      </c>
      <c r="AN30" s="6">
        <f t="shared" si="6"/>
        <v>0</v>
      </c>
      <c r="AO30" s="6">
        <f t="shared" si="6"/>
        <v>0</v>
      </c>
      <c r="AP30" s="6">
        <f t="shared" si="6"/>
        <v>0</v>
      </c>
      <c r="AQ30" s="6">
        <f t="shared" si="6"/>
        <v>7998.0384000000013</v>
      </c>
      <c r="AR30" s="6">
        <f t="shared" si="6"/>
        <v>7998.0384000000013</v>
      </c>
      <c r="AS30" s="6">
        <f t="shared" si="6"/>
        <v>7998.0384000000013</v>
      </c>
      <c r="AT30" s="6">
        <f t="shared" si="6"/>
        <v>7998.0384000000013</v>
      </c>
      <c r="AU30" s="6">
        <f t="shared" si="6"/>
        <v>7998.0384000000013</v>
      </c>
      <c r="AV30" s="6">
        <f t="shared" si="6"/>
        <v>7998.0384000000013</v>
      </c>
      <c r="AW30" s="6">
        <f t="shared" si="6"/>
        <v>7998.0384000000013</v>
      </c>
      <c r="AX30" s="6">
        <f t="shared" si="6"/>
        <v>7998.0384000000013</v>
      </c>
      <c r="AY30" s="6">
        <f t="shared" si="6"/>
        <v>7998.0384000000013</v>
      </c>
      <c r="AZ30" s="6">
        <f t="shared" si="6"/>
        <v>7998.0384000000013</v>
      </c>
      <c r="BA30" s="6">
        <f t="shared" si="6"/>
        <v>7998.0384000000013</v>
      </c>
      <c r="BB30" s="6">
        <f t="shared" si="6"/>
        <v>7998.0384000000013</v>
      </c>
      <c r="BC30" s="6">
        <f t="shared" si="6"/>
        <v>0</v>
      </c>
      <c r="BD30" s="6">
        <f t="shared" si="6"/>
        <v>0</v>
      </c>
    </row>
    <row r="31" spans="1:56" x14ac:dyDescent="0.2">
      <c r="A31" s="3" t="s">
        <v>857</v>
      </c>
      <c r="B31" s="3" t="s">
        <v>976</v>
      </c>
      <c r="C31" s="3" t="s">
        <v>917</v>
      </c>
      <c r="D31" s="2">
        <v>555</v>
      </c>
      <c r="E31" s="3" t="s">
        <v>945</v>
      </c>
      <c r="F31" s="2">
        <v>6793</v>
      </c>
      <c r="G31" s="13">
        <v>37049</v>
      </c>
      <c r="H31" s="15" t="s">
        <v>1113</v>
      </c>
      <c r="I31" s="6">
        <f t="shared" si="0"/>
        <v>0</v>
      </c>
      <c r="J31" s="6">
        <f t="shared" si="6"/>
        <v>0</v>
      </c>
      <c r="K31" s="6">
        <f t="shared" si="6"/>
        <v>0</v>
      </c>
      <c r="L31" s="6">
        <f t="shared" si="6"/>
        <v>0</v>
      </c>
      <c r="M31" s="6">
        <f t="shared" si="6"/>
        <v>0</v>
      </c>
      <c r="N31" s="6">
        <f t="shared" si="6"/>
        <v>0</v>
      </c>
      <c r="O31" s="6">
        <f t="shared" si="6"/>
        <v>7518.2342399999998</v>
      </c>
      <c r="P31" s="6">
        <f t="shared" si="6"/>
        <v>7518.2342399999998</v>
      </c>
      <c r="Q31" s="6">
        <f t="shared" si="6"/>
        <v>7518.2342399999998</v>
      </c>
      <c r="R31" s="6">
        <f t="shared" si="6"/>
        <v>7518.2342399999998</v>
      </c>
      <c r="S31" s="6">
        <f t="shared" si="6"/>
        <v>7518.2342399999998</v>
      </c>
      <c r="T31" s="6">
        <f t="shared" si="6"/>
        <v>7518.2342399999998</v>
      </c>
      <c r="U31" s="6">
        <f t="shared" si="6"/>
        <v>7518.2342399999998</v>
      </c>
      <c r="V31" s="6">
        <f t="shared" si="6"/>
        <v>7518.2342399999998</v>
      </c>
      <c r="W31" s="6">
        <f t="shared" si="6"/>
        <v>7518.2342399999998</v>
      </c>
      <c r="X31" s="6">
        <f t="shared" si="6"/>
        <v>7518.2342399999998</v>
      </c>
      <c r="Y31" s="6">
        <f t="shared" si="6"/>
        <v>7518.2342399999998</v>
      </c>
      <c r="Z31" s="6">
        <f t="shared" si="6"/>
        <v>7518.2342399999998</v>
      </c>
      <c r="AA31" s="6">
        <f t="shared" si="6"/>
        <v>0</v>
      </c>
      <c r="AB31" s="6">
        <f t="shared" si="6"/>
        <v>0</v>
      </c>
      <c r="AC31" s="6">
        <f t="shared" si="6"/>
        <v>0</v>
      </c>
      <c r="AD31" s="6">
        <f t="shared" si="6"/>
        <v>0</v>
      </c>
      <c r="AE31" s="6">
        <f t="shared" ref="J31:BD36" si="7">IF(AND($F31&lt;AE$1,$G31&lt;AE$3,(DATE(YEAR($G31)+1,MONTH($G31)+1,1))&gt;AE$3),$D31*10.56*AE$2*(AE$1/1000-($F31/1000)),0)</f>
        <v>0</v>
      </c>
      <c r="AF31" s="6">
        <f t="shared" si="7"/>
        <v>0</v>
      </c>
      <c r="AG31" s="6">
        <f t="shared" si="7"/>
        <v>0</v>
      </c>
      <c r="AH31" s="6">
        <f t="shared" si="7"/>
        <v>0</v>
      </c>
      <c r="AI31" s="6">
        <f t="shared" si="7"/>
        <v>0</v>
      </c>
      <c r="AJ31" s="6">
        <f t="shared" si="7"/>
        <v>0</v>
      </c>
      <c r="AK31" s="6">
        <f t="shared" si="7"/>
        <v>0</v>
      </c>
      <c r="AL31" s="6">
        <f t="shared" si="7"/>
        <v>0</v>
      </c>
      <c r="AM31" s="6">
        <f t="shared" si="7"/>
        <v>0</v>
      </c>
      <c r="AN31" s="6">
        <f t="shared" si="7"/>
        <v>0</v>
      </c>
      <c r="AO31" s="6">
        <f t="shared" si="7"/>
        <v>0</v>
      </c>
      <c r="AP31" s="6">
        <f t="shared" si="7"/>
        <v>0</v>
      </c>
      <c r="AQ31" s="6">
        <f t="shared" si="7"/>
        <v>0</v>
      </c>
      <c r="AR31" s="6">
        <f t="shared" si="7"/>
        <v>0</v>
      </c>
      <c r="AS31" s="6">
        <f t="shared" si="7"/>
        <v>0</v>
      </c>
      <c r="AT31" s="6">
        <f t="shared" si="7"/>
        <v>0</v>
      </c>
      <c r="AU31" s="6">
        <f t="shared" si="7"/>
        <v>0</v>
      </c>
      <c r="AV31" s="6">
        <f t="shared" si="7"/>
        <v>0</v>
      </c>
      <c r="AW31" s="6">
        <f t="shared" si="7"/>
        <v>0</v>
      </c>
      <c r="AX31" s="6">
        <f t="shared" si="7"/>
        <v>0</v>
      </c>
      <c r="AY31" s="6">
        <f t="shared" si="7"/>
        <v>0</v>
      </c>
      <c r="AZ31" s="6">
        <f t="shared" si="7"/>
        <v>0</v>
      </c>
      <c r="BA31" s="6">
        <f t="shared" si="7"/>
        <v>0</v>
      </c>
      <c r="BB31" s="6">
        <f t="shared" si="7"/>
        <v>0</v>
      </c>
      <c r="BC31" s="6">
        <f t="shared" si="7"/>
        <v>0</v>
      </c>
      <c r="BD31" s="6">
        <f t="shared" si="7"/>
        <v>0</v>
      </c>
    </row>
    <row r="32" spans="1:56" x14ac:dyDescent="0.2">
      <c r="A32" s="3" t="s">
        <v>1120</v>
      </c>
      <c r="B32" s="3" t="s">
        <v>976</v>
      </c>
      <c r="C32" s="3" t="s">
        <v>917</v>
      </c>
      <c r="D32" s="2">
        <v>625</v>
      </c>
      <c r="E32" s="3" t="s">
        <v>945</v>
      </c>
      <c r="F32" s="2">
        <v>6900</v>
      </c>
      <c r="G32" s="13">
        <v>37987</v>
      </c>
      <c r="H32" s="15" t="s">
        <v>1113</v>
      </c>
      <c r="I32" s="6">
        <f t="shared" si="0"/>
        <v>0</v>
      </c>
      <c r="J32" s="6">
        <f t="shared" si="7"/>
        <v>0</v>
      </c>
      <c r="K32" s="6">
        <f t="shared" si="7"/>
        <v>0</v>
      </c>
      <c r="L32" s="6">
        <f t="shared" si="7"/>
        <v>0</v>
      </c>
      <c r="M32" s="6">
        <f t="shared" si="7"/>
        <v>0</v>
      </c>
      <c r="N32" s="6">
        <f t="shared" si="7"/>
        <v>0</v>
      </c>
      <c r="O32" s="6">
        <f t="shared" si="7"/>
        <v>0</v>
      </c>
      <c r="P32" s="6">
        <f t="shared" si="7"/>
        <v>0</v>
      </c>
      <c r="Q32" s="6">
        <f t="shared" si="7"/>
        <v>0</v>
      </c>
      <c r="R32" s="6">
        <f t="shared" si="7"/>
        <v>0</v>
      </c>
      <c r="S32" s="6">
        <f t="shared" si="7"/>
        <v>0</v>
      </c>
      <c r="T32" s="6">
        <f t="shared" si="7"/>
        <v>0</v>
      </c>
      <c r="U32" s="6">
        <f t="shared" si="7"/>
        <v>0</v>
      </c>
      <c r="V32" s="6">
        <f t="shared" si="7"/>
        <v>0</v>
      </c>
      <c r="W32" s="6">
        <f t="shared" si="7"/>
        <v>0</v>
      </c>
      <c r="X32" s="6">
        <f t="shared" si="7"/>
        <v>0</v>
      </c>
      <c r="Y32" s="6">
        <f t="shared" si="7"/>
        <v>0</v>
      </c>
      <c r="Z32" s="6">
        <f t="shared" si="7"/>
        <v>0</v>
      </c>
      <c r="AA32" s="6">
        <f t="shared" si="7"/>
        <v>0</v>
      </c>
      <c r="AB32" s="6">
        <f t="shared" si="7"/>
        <v>0</v>
      </c>
      <c r="AC32" s="6">
        <f t="shared" si="7"/>
        <v>0</v>
      </c>
      <c r="AD32" s="6">
        <f t="shared" si="7"/>
        <v>0</v>
      </c>
      <c r="AE32" s="6">
        <f t="shared" si="7"/>
        <v>0</v>
      </c>
      <c r="AF32" s="6">
        <f t="shared" si="7"/>
        <v>0</v>
      </c>
      <c r="AG32" s="6">
        <f t="shared" si="7"/>
        <v>0</v>
      </c>
      <c r="AH32" s="6">
        <f t="shared" si="7"/>
        <v>0</v>
      </c>
      <c r="AI32" s="6">
        <f t="shared" si="7"/>
        <v>0</v>
      </c>
      <c r="AJ32" s="6">
        <f t="shared" si="7"/>
        <v>0</v>
      </c>
      <c r="AK32" s="6">
        <f t="shared" si="7"/>
        <v>0</v>
      </c>
      <c r="AL32" s="6">
        <f t="shared" si="7"/>
        <v>0</v>
      </c>
      <c r="AM32" s="6">
        <f t="shared" si="7"/>
        <v>0</v>
      </c>
      <c r="AN32" s="6">
        <f t="shared" si="7"/>
        <v>0</v>
      </c>
      <c r="AO32" s="6">
        <f t="shared" si="7"/>
        <v>0</v>
      </c>
      <c r="AP32" s="6">
        <f t="shared" si="7"/>
        <v>0</v>
      </c>
      <c r="AQ32" s="6">
        <f t="shared" si="7"/>
        <v>0</v>
      </c>
      <c r="AR32" s="6">
        <f t="shared" si="7"/>
        <v>0</v>
      </c>
      <c r="AS32" s="6">
        <f t="shared" si="7"/>
        <v>0</v>
      </c>
      <c r="AT32" s="6">
        <f t="shared" si="7"/>
        <v>8183.9999999999991</v>
      </c>
      <c r="AU32" s="6">
        <f t="shared" si="7"/>
        <v>8183.9999999999991</v>
      </c>
      <c r="AV32" s="6">
        <f t="shared" si="7"/>
        <v>8183.9999999999991</v>
      </c>
      <c r="AW32" s="6">
        <f t="shared" si="7"/>
        <v>8183.9999999999991</v>
      </c>
      <c r="AX32" s="6">
        <f t="shared" si="7"/>
        <v>8183.9999999999991</v>
      </c>
      <c r="AY32" s="6">
        <f t="shared" si="7"/>
        <v>8183.9999999999991</v>
      </c>
      <c r="AZ32" s="6">
        <f t="shared" si="7"/>
        <v>8183.9999999999991</v>
      </c>
      <c r="BA32" s="6">
        <f t="shared" si="7"/>
        <v>8183.9999999999991</v>
      </c>
      <c r="BB32" s="6">
        <f t="shared" si="7"/>
        <v>8183.9999999999991</v>
      </c>
      <c r="BC32" s="6">
        <f t="shared" si="7"/>
        <v>8183.9999999999991</v>
      </c>
      <c r="BD32" s="6">
        <f t="shared" si="7"/>
        <v>8183.9999999999991</v>
      </c>
    </row>
    <row r="33" spans="1:56" x14ac:dyDescent="0.2">
      <c r="A33" s="3" t="s">
        <v>981</v>
      </c>
      <c r="B33" s="3" t="s">
        <v>976</v>
      </c>
      <c r="C33" s="3" t="s">
        <v>969</v>
      </c>
      <c r="D33" s="2">
        <v>500</v>
      </c>
      <c r="E33" s="3" t="s">
        <v>945</v>
      </c>
      <c r="F33" s="2">
        <v>7000</v>
      </c>
      <c r="G33" s="13">
        <v>37681</v>
      </c>
      <c r="H33" s="15" t="s">
        <v>1113</v>
      </c>
      <c r="I33" s="6">
        <f t="shared" si="0"/>
        <v>0</v>
      </c>
      <c r="J33" s="6">
        <f t="shared" si="7"/>
        <v>0</v>
      </c>
      <c r="K33" s="6">
        <f t="shared" si="7"/>
        <v>0</v>
      </c>
      <c r="L33" s="6">
        <f t="shared" si="7"/>
        <v>0</v>
      </c>
      <c r="M33" s="6">
        <f t="shared" si="7"/>
        <v>0</v>
      </c>
      <c r="N33" s="6">
        <f t="shared" si="7"/>
        <v>0</v>
      </c>
      <c r="O33" s="6">
        <f t="shared" si="7"/>
        <v>0</v>
      </c>
      <c r="P33" s="6">
        <f t="shared" si="7"/>
        <v>0</v>
      </c>
      <c r="Q33" s="6">
        <f t="shared" si="7"/>
        <v>0</v>
      </c>
      <c r="R33" s="6">
        <f t="shared" si="7"/>
        <v>0</v>
      </c>
      <c r="S33" s="6">
        <f t="shared" si="7"/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  <c r="AI33" s="6">
        <f t="shared" si="7"/>
        <v>0</v>
      </c>
      <c r="AJ33" s="6">
        <f t="shared" si="7"/>
        <v>6336</v>
      </c>
      <c r="AK33" s="6">
        <f t="shared" si="7"/>
        <v>6336</v>
      </c>
      <c r="AL33" s="6">
        <f t="shared" si="7"/>
        <v>6336</v>
      </c>
      <c r="AM33" s="6">
        <f t="shared" si="7"/>
        <v>6336</v>
      </c>
      <c r="AN33" s="6">
        <f t="shared" si="7"/>
        <v>6336</v>
      </c>
      <c r="AO33" s="6">
        <f t="shared" si="7"/>
        <v>6336</v>
      </c>
      <c r="AP33" s="6">
        <f t="shared" si="7"/>
        <v>6336</v>
      </c>
      <c r="AQ33" s="6">
        <f t="shared" si="7"/>
        <v>6336</v>
      </c>
      <c r="AR33" s="6">
        <f t="shared" si="7"/>
        <v>6336</v>
      </c>
      <c r="AS33" s="6">
        <f t="shared" si="7"/>
        <v>6336</v>
      </c>
      <c r="AT33" s="6">
        <f t="shared" si="7"/>
        <v>6336</v>
      </c>
      <c r="AU33" s="6">
        <f t="shared" si="7"/>
        <v>6336</v>
      </c>
      <c r="AV33" s="6">
        <f t="shared" si="7"/>
        <v>0</v>
      </c>
      <c r="AW33" s="6">
        <f t="shared" si="7"/>
        <v>0</v>
      </c>
      <c r="AX33" s="6">
        <f t="shared" si="7"/>
        <v>0</v>
      </c>
      <c r="AY33" s="6">
        <f t="shared" si="7"/>
        <v>0</v>
      </c>
      <c r="AZ33" s="6">
        <f t="shared" si="7"/>
        <v>0</v>
      </c>
      <c r="BA33" s="6">
        <f t="shared" si="7"/>
        <v>0</v>
      </c>
      <c r="BB33" s="6">
        <f t="shared" si="7"/>
        <v>0</v>
      </c>
      <c r="BC33" s="6">
        <f t="shared" si="7"/>
        <v>0</v>
      </c>
      <c r="BD33" s="6">
        <f t="shared" si="7"/>
        <v>0</v>
      </c>
    </row>
    <row r="34" spans="1:56" x14ac:dyDescent="0.2">
      <c r="A34" s="3" t="s">
        <v>1119</v>
      </c>
      <c r="B34" s="3" t="s">
        <v>976</v>
      </c>
      <c r="C34" s="3" t="s">
        <v>917</v>
      </c>
      <c r="D34" s="2">
        <v>625</v>
      </c>
      <c r="E34" s="3" t="s">
        <v>945</v>
      </c>
      <c r="F34" s="2">
        <v>7000</v>
      </c>
      <c r="G34" s="13">
        <v>37681</v>
      </c>
      <c r="H34" s="15" t="s">
        <v>1113</v>
      </c>
      <c r="I34" s="6">
        <f t="shared" si="0"/>
        <v>0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0</v>
      </c>
      <c r="N34" s="6">
        <f t="shared" si="7"/>
        <v>0</v>
      </c>
      <c r="O34" s="6">
        <f t="shared" si="7"/>
        <v>0</v>
      </c>
      <c r="P34" s="6">
        <f t="shared" si="7"/>
        <v>0</v>
      </c>
      <c r="Q34" s="6">
        <f t="shared" si="7"/>
        <v>0</v>
      </c>
      <c r="R34" s="6">
        <f t="shared" si="7"/>
        <v>0</v>
      </c>
      <c r="S34" s="6">
        <f t="shared" si="7"/>
        <v>0</v>
      </c>
      <c r="T34" s="6">
        <f t="shared" si="7"/>
        <v>0</v>
      </c>
      <c r="U34" s="6">
        <f t="shared" si="7"/>
        <v>0</v>
      </c>
      <c r="V34" s="6">
        <f t="shared" si="7"/>
        <v>0</v>
      </c>
      <c r="W34" s="6">
        <f t="shared" si="7"/>
        <v>0</v>
      </c>
      <c r="X34" s="6">
        <f t="shared" si="7"/>
        <v>0</v>
      </c>
      <c r="Y34" s="6">
        <f t="shared" si="7"/>
        <v>0</v>
      </c>
      <c r="Z34" s="6">
        <f t="shared" si="7"/>
        <v>0</v>
      </c>
      <c r="AA34" s="6">
        <f t="shared" si="7"/>
        <v>0</v>
      </c>
      <c r="AB34" s="6">
        <f t="shared" si="7"/>
        <v>0</v>
      </c>
      <c r="AC34" s="6">
        <f t="shared" si="7"/>
        <v>0</v>
      </c>
      <c r="AD34" s="6">
        <f t="shared" si="7"/>
        <v>0</v>
      </c>
      <c r="AE34" s="6">
        <f t="shared" si="7"/>
        <v>0</v>
      </c>
      <c r="AF34" s="6">
        <f t="shared" si="7"/>
        <v>0</v>
      </c>
      <c r="AG34" s="6">
        <f t="shared" si="7"/>
        <v>0</v>
      </c>
      <c r="AH34" s="6">
        <f t="shared" si="7"/>
        <v>0</v>
      </c>
      <c r="AI34" s="6">
        <f t="shared" si="7"/>
        <v>0</v>
      </c>
      <c r="AJ34" s="6">
        <f t="shared" si="7"/>
        <v>7920</v>
      </c>
      <c r="AK34" s="6">
        <f t="shared" si="7"/>
        <v>7920</v>
      </c>
      <c r="AL34" s="6">
        <f t="shared" si="7"/>
        <v>7920</v>
      </c>
      <c r="AM34" s="6">
        <f t="shared" si="7"/>
        <v>7920</v>
      </c>
      <c r="AN34" s="6">
        <f t="shared" si="7"/>
        <v>7920</v>
      </c>
      <c r="AO34" s="6">
        <f t="shared" si="7"/>
        <v>7920</v>
      </c>
      <c r="AP34" s="6">
        <f t="shared" si="7"/>
        <v>7920</v>
      </c>
      <c r="AQ34" s="6">
        <f t="shared" si="7"/>
        <v>7920</v>
      </c>
      <c r="AR34" s="6">
        <f t="shared" si="7"/>
        <v>7920</v>
      </c>
      <c r="AS34" s="6">
        <f t="shared" si="7"/>
        <v>7920</v>
      </c>
      <c r="AT34" s="6">
        <f t="shared" si="7"/>
        <v>7920</v>
      </c>
      <c r="AU34" s="6">
        <f t="shared" si="7"/>
        <v>7920</v>
      </c>
      <c r="AV34" s="6">
        <f t="shared" si="7"/>
        <v>0</v>
      </c>
      <c r="AW34" s="6">
        <f t="shared" si="7"/>
        <v>0</v>
      </c>
      <c r="AX34" s="6">
        <f t="shared" si="7"/>
        <v>0</v>
      </c>
      <c r="AY34" s="6">
        <f t="shared" si="7"/>
        <v>0</v>
      </c>
      <c r="AZ34" s="6">
        <f t="shared" si="7"/>
        <v>0</v>
      </c>
      <c r="BA34" s="6">
        <f t="shared" si="7"/>
        <v>0</v>
      </c>
      <c r="BB34" s="6">
        <f t="shared" si="7"/>
        <v>0</v>
      </c>
      <c r="BC34" s="6">
        <f t="shared" si="7"/>
        <v>0</v>
      </c>
      <c r="BD34" s="6">
        <f t="shared" si="7"/>
        <v>0</v>
      </c>
    </row>
    <row r="35" spans="1:56" x14ac:dyDescent="0.2">
      <c r="A35" s="3" t="s">
        <v>1117</v>
      </c>
      <c r="B35" s="3" t="s">
        <v>976</v>
      </c>
      <c r="C35" s="3" t="s">
        <v>969</v>
      </c>
      <c r="D35" s="2">
        <v>600</v>
      </c>
      <c r="E35" s="3" t="s">
        <v>945</v>
      </c>
      <c r="F35" s="2">
        <v>7000</v>
      </c>
      <c r="G35" s="13">
        <v>37712</v>
      </c>
      <c r="H35" s="15" t="s">
        <v>1113</v>
      </c>
      <c r="I35" s="6">
        <f t="shared" si="0"/>
        <v>0</v>
      </c>
      <c r="J35" s="6">
        <f t="shared" si="7"/>
        <v>0</v>
      </c>
      <c r="K35" s="6">
        <f t="shared" si="7"/>
        <v>0</v>
      </c>
      <c r="L35" s="6">
        <f t="shared" si="7"/>
        <v>0</v>
      </c>
      <c r="M35" s="6">
        <f t="shared" si="7"/>
        <v>0</v>
      </c>
      <c r="N35" s="6">
        <f t="shared" si="7"/>
        <v>0</v>
      </c>
      <c r="O35" s="6">
        <f t="shared" si="7"/>
        <v>0</v>
      </c>
      <c r="P35" s="6">
        <f t="shared" si="7"/>
        <v>0</v>
      </c>
      <c r="Q35" s="6">
        <f t="shared" si="7"/>
        <v>0</v>
      </c>
      <c r="R35" s="6">
        <f t="shared" si="7"/>
        <v>0</v>
      </c>
      <c r="S35" s="6">
        <f t="shared" si="7"/>
        <v>0</v>
      </c>
      <c r="T35" s="6">
        <f t="shared" si="7"/>
        <v>0</v>
      </c>
      <c r="U35" s="6">
        <f t="shared" si="7"/>
        <v>0</v>
      </c>
      <c r="V35" s="6">
        <f t="shared" si="7"/>
        <v>0</v>
      </c>
      <c r="W35" s="6">
        <f t="shared" si="7"/>
        <v>0</v>
      </c>
      <c r="X35" s="6">
        <f t="shared" si="7"/>
        <v>0</v>
      </c>
      <c r="Y35" s="6">
        <f t="shared" si="7"/>
        <v>0</v>
      </c>
      <c r="Z35" s="6">
        <f t="shared" si="7"/>
        <v>0</v>
      </c>
      <c r="AA35" s="6">
        <f t="shared" si="7"/>
        <v>0</v>
      </c>
      <c r="AB35" s="6">
        <f t="shared" si="7"/>
        <v>0</v>
      </c>
      <c r="AC35" s="6">
        <f t="shared" si="7"/>
        <v>0</v>
      </c>
      <c r="AD35" s="6">
        <f t="shared" si="7"/>
        <v>0</v>
      </c>
      <c r="AE35" s="6">
        <f t="shared" si="7"/>
        <v>0</v>
      </c>
      <c r="AF35" s="6">
        <f t="shared" si="7"/>
        <v>0</v>
      </c>
      <c r="AG35" s="6">
        <f t="shared" si="7"/>
        <v>0</v>
      </c>
      <c r="AH35" s="6">
        <f t="shared" si="7"/>
        <v>0</v>
      </c>
      <c r="AI35" s="6">
        <f t="shared" si="7"/>
        <v>0</v>
      </c>
      <c r="AJ35" s="6">
        <f t="shared" si="7"/>
        <v>0</v>
      </c>
      <c r="AK35" s="6">
        <f t="shared" si="7"/>
        <v>7603.2000000000007</v>
      </c>
      <c r="AL35" s="6">
        <f t="shared" si="7"/>
        <v>7603.2000000000007</v>
      </c>
      <c r="AM35" s="6">
        <f t="shared" si="7"/>
        <v>7603.2000000000007</v>
      </c>
      <c r="AN35" s="6">
        <f t="shared" si="7"/>
        <v>7603.2000000000007</v>
      </c>
      <c r="AO35" s="6">
        <f t="shared" si="7"/>
        <v>7603.2000000000007</v>
      </c>
      <c r="AP35" s="6">
        <f t="shared" si="7"/>
        <v>7603.2000000000007</v>
      </c>
      <c r="AQ35" s="6">
        <f t="shared" si="7"/>
        <v>7603.2000000000007</v>
      </c>
      <c r="AR35" s="6">
        <f t="shared" si="7"/>
        <v>7603.2000000000007</v>
      </c>
      <c r="AS35" s="6">
        <f t="shared" si="7"/>
        <v>7603.2000000000007</v>
      </c>
      <c r="AT35" s="6">
        <f t="shared" si="7"/>
        <v>7603.2000000000007</v>
      </c>
      <c r="AU35" s="6">
        <f t="shared" si="7"/>
        <v>7603.2000000000007</v>
      </c>
      <c r="AV35" s="6">
        <f t="shared" si="7"/>
        <v>7603.2000000000007</v>
      </c>
      <c r="AW35" s="6">
        <f t="shared" si="7"/>
        <v>0</v>
      </c>
      <c r="AX35" s="6">
        <f t="shared" si="7"/>
        <v>0</v>
      </c>
      <c r="AY35" s="6">
        <f t="shared" si="7"/>
        <v>0</v>
      </c>
      <c r="AZ35" s="6">
        <f t="shared" si="7"/>
        <v>0</v>
      </c>
      <c r="BA35" s="6">
        <f t="shared" si="7"/>
        <v>0</v>
      </c>
      <c r="BB35" s="6">
        <f t="shared" si="7"/>
        <v>0</v>
      </c>
      <c r="BC35" s="6">
        <f t="shared" si="7"/>
        <v>0</v>
      </c>
      <c r="BD35" s="6">
        <f t="shared" si="7"/>
        <v>0</v>
      </c>
    </row>
    <row r="36" spans="1:56" x14ac:dyDescent="0.2">
      <c r="A36" t="s">
        <v>1092</v>
      </c>
      <c r="B36" s="3" t="s">
        <v>976</v>
      </c>
      <c r="C36" s="3" t="s">
        <v>969</v>
      </c>
      <c r="D36" s="2">
        <v>575</v>
      </c>
      <c r="E36" s="3" t="s">
        <v>945</v>
      </c>
      <c r="F36" s="2">
        <v>7000</v>
      </c>
      <c r="G36" s="13">
        <v>37773</v>
      </c>
      <c r="H36" s="15" t="s">
        <v>1113</v>
      </c>
      <c r="I36" s="6">
        <f t="shared" ref="I36:I67" si="8">IF(AND($F36&lt;I$1,$G36&lt;I$3,(DATE(YEAR($G36)+1,MONTH($G36)+1,1))&gt;I$3),$D36*10.56*I$2*(I$1/1000-($F36/1000)),0)</f>
        <v>0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6">
        <f t="shared" si="7"/>
        <v>0</v>
      </c>
      <c r="R36" s="6">
        <f t="shared" si="7"/>
        <v>0</v>
      </c>
      <c r="S36" s="6">
        <f t="shared" si="7"/>
        <v>0</v>
      </c>
      <c r="T36" s="6">
        <f t="shared" si="7"/>
        <v>0</v>
      </c>
      <c r="U36" s="6">
        <f t="shared" si="7"/>
        <v>0</v>
      </c>
      <c r="V36" s="6">
        <f t="shared" si="7"/>
        <v>0</v>
      </c>
      <c r="W36" s="6">
        <f t="shared" si="7"/>
        <v>0</v>
      </c>
      <c r="X36" s="6">
        <f t="shared" si="7"/>
        <v>0</v>
      </c>
      <c r="Y36" s="6">
        <f t="shared" si="7"/>
        <v>0</v>
      </c>
      <c r="Z36" s="6">
        <f t="shared" si="7"/>
        <v>0</v>
      </c>
      <c r="AA36" s="6">
        <f t="shared" si="7"/>
        <v>0</v>
      </c>
      <c r="AB36" s="6">
        <f t="shared" si="7"/>
        <v>0</v>
      </c>
      <c r="AC36" s="6">
        <f t="shared" si="7"/>
        <v>0</v>
      </c>
      <c r="AD36" s="6">
        <f t="shared" si="7"/>
        <v>0</v>
      </c>
      <c r="AE36" s="6">
        <f t="shared" si="7"/>
        <v>0</v>
      </c>
      <c r="AF36" s="6">
        <f t="shared" si="7"/>
        <v>0</v>
      </c>
      <c r="AG36" s="6">
        <f t="shared" si="7"/>
        <v>0</v>
      </c>
      <c r="AH36" s="6">
        <f t="shared" si="7"/>
        <v>0</v>
      </c>
      <c r="AI36" s="6">
        <f t="shared" si="7"/>
        <v>0</v>
      </c>
      <c r="AJ36" s="6">
        <f t="shared" si="7"/>
        <v>0</v>
      </c>
      <c r="AK36" s="6">
        <f t="shared" si="7"/>
        <v>0</v>
      </c>
      <c r="AL36" s="6">
        <f t="shared" si="7"/>
        <v>0</v>
      </c>
      <c r="AM36" s="6">
        <f t="shared" si="7"/>
        <v>7286.4000000000005</v>
      </c>
      <c r="AN36" s="6">
        <f t="shared" si="7"/>
        <v>7286.4000000000005</v>
      </c>
      <c r="AO36" s="6">
        <f t="shared" si="7"/>
        <v>7286.4000000000005</v>
      </c>
      <c r="AP36" s="6">
        <f t="shared" si="7"/>
        <v>7286.4000000000005</v>
      </c>
      <c r="AQ36" s="6">
        <f t="shared" si="7"/>
        <v>7286.4000000000005</v>
      </c>
      <c r="AR36" s="6">
        <f t="shared" si="7"/>
        <v>7286.4000000000005</v>
      </c>
      <c r="AS36" s="6">
        <f t="shared" si="7"/>
        <v>7286.4000000000005</v>
      </c>
      <c r="AT36" s="6">
        <f t="shared" si="7"/>
        <v>7286.4000000000005</v>
      </c>
      <c r="AU36" s="6">
        <f t="shared" si="7"/>
        <v>7286.4000000000005</v>
      </c>
      <c r="AV36" s="6">
        <f t="shared" si="7"/>
        <v>7286.4000000000005</v>
      </c>
      <c r="AW36" s="6">
        <f t="shared" si="7"/>
        <v>7286.4000000000005</v>
      </c>
      <c r="AX36" s="6">
        <f t="shared" si="7"/>
        <v>7286.4000000000005</v>
      </c>
      <c r="AY36" s="6">
        <f t="shared" ref="J36:BD42" si="9">IF(AND($F36&lt;AY$1,$G36&lt;AY$3,(DATE(YEAR($G36)+1,MONTH($G36)+1,1))&gt;AY$3),$D36*10.56*AY$2*(AY$1/1000-($F36/1000)),0)</f>
        <v>0</v>
      </c>
      <c r="AZ36" s="6">
        <f t="shared" si="9"/>
        <v>0</v>
      </c>
      <c r="BA36" s="6">
        <f t="shared" si="9"/>
        <v>0</v>
      </c>
      <c r="BB36" s="6">
        <f t="shared" si="9"/>
        <v>0</v>
      </c>
      <c r="BC36" s="6">
        <f t="shared" si="9"/>
        <v>0</v>
      </c>
      <c r="BD36" s="6">
        <f t="shared" si="9"/>
        <v>0</v>
      </c>
    </row>
    <row r="37" spans="1:56" x14ac:dyDescent="0.2">
      <c r="A37" s="8" t="s">
        <v>1121</v>
      </c>
      <c r="B37" s="3" t="s">
        <v>976</v>
      </c>
      <c r="C37" s="3" t="s">
        <v>917</v>
      </c>
      <c r="D37" s="2">
        <v>1040</v>
      </c>
      <c r="E37" s="3" t="s">
        <v>945</v>
      </c>
      <c r="F37" s="2">
        <v>7000</v>
      </c>
      <c r="G37" s="13">
        <v>37773</v>
      </c>
      <c r="H37" s="15" t="s">
        <v>1113</v>
      </c>
      <c r="I37" s="6">
        <f t="shared" si="8"/>
        <v>0</v>
      </c>
      <c r="J37" s="6">
        <f t="shared" si="9"/>
        <v>0</v>
      </c>
      <c r="K37" s="6">
        <f t="shared" si="9"/>
        <v>0</v>
      </c>
      <c r="L37" s="6">
        <f t="shared" si="9"/>
        <v>0</v>
      </c>
      <c r="M37" s="6">
        <f t="shared" si="9"/>
        <v>0</v>
      </c>
      <c r="N37" s="6">
        <f t="shared" si="9"/>
        <v>0</v>
      </c>
      <c r="O37" s="6">
        <f t="shared" si="9"/>
        <v>0</v>
      </c>
      <c r="P37" s="6">
        <f t="shared" si="9"/>
        <v>0</v>
      </c>
      <c r="Q37" s="6">
        <f t="shared" si="9"/>
        <v>0</v>
      </c>
      <c r="R37" s="6">
        <f t="shared" si="9"/>
        <v>0</v>
      </c>
      <c r="S37" s="6">
        <f t="shared" si="9"/>
        <v>0</v>
      </c>
      <c r="T37" s="6">
        <f t="shared" si="9"/>
        <v>0</v>
      </c>
      <c r="U37" s="6">
        <f t="shared" si="9"/>
        <v>0</v>
      </c>
      <c r="V37" s="6">
        <f t="shared" si="9"/>
        <v>0</v>
      </c>
      <c r="W37" s="6">
        <f t="shared" si="9"/>
        <v>0</v>
      </c>
      <c r="X37" s="6">
        <f t="shared" si="9"/>
        <v>0</v>
      </c>
      <c r="Y37" s="6">
        <f t="shared" si="9"/>
        <v>0</v>
      </c>
      <c r="Z37" s="6">
        <f t="shared" si="9"/>
        <v>0</v>
      </c>
      <c r="AA37" s="6">
        <f t="shared" si="9"/>
        <v>0</v>
      </c>
      <c r="AB37" s="6">
        <f t="shared" si="9"/>
        <v>0</v>
      </c>
      <c r="AC37" s="6">
        <f t="shared" si="9"/>
        <v>0</v>
      </c>
      <c r="AD37" s="6">
        <f t="shared" si="9"/>
        <v>0</v>
      </c>
      <c r="AE37" s="6">
        <f t="shared" si="9"/>
        <v>0</v>
      </c>
      <c r="AF37" s="6">
        <f t="shared" si="9"/>
        <v>0</v>
      </c>
      <c r="AG37" s="6">
        <f t="shared" si="9"/>
        <v>0</v>
      </c>
      <c r="AH37" s="6">
        <f t="shared" si="9"/>
        <v>0</v>
      </c>
      <c r="AI37" s="6">
        <f t="shared" si="9"/>
        <v>0</v>
      </c>
      <c r="AJ37" s="6">
        <f t="shared" si="9"/>
        <v>0</v>
      </c>
      <c r="AK37" s="6">
        <f t="shared" si="9"/>
        <v>0</v>
      </c>
      <c r="AL37" s="6">
        <f t="shared" si="9"/>
        <v>0</v>
      </c>
      <c r="AM37" s="6">
        <f t="shared" si="9"/>
        <v>13178.880000000001</v>
      </c>
      <c r="AN37" s="6">
        <f t="shared" si="9"/>
        <v>13178.880000000001</v>
      </c>
      <c r="AO37" s="6">
        <f t="shared" si="9"/>
        <v>13178.880000000001</v>
      </c>
      <c r="AP37" s="6">
        <f t="shared" si="9"/>
        <v>13178.880000000001</v>
      </c>
      <c r="AQ37" s="6">
        <f t="shared" si="9"/>
        <v>13178.880000000001</v>
      </c>
      <c r="AR37" s="6">
        <f t="shared" si="9"/>
        <v>13178.880000000001</v>
      </c>
      <c r="AS37" s="6">
        <f t="shared" si="9"/>
        <v>13178.880000000001</v>
      </c>
      <c r="AT37" s="6">
        <f t="shared" si="9"/>
        <v>13178.880000000001</v>
      </c>
      <c r="AU37" s="6">
        <f t="shared" si="9"/>
        <v>13178.880000000001</v>
      </c>
      <c r="AV37" s="6">
        <f t="shared" si="9"/>
        <v>13178.880000000001</v>
      </c>
      <c r="AW37" s="6">
        <f t="shared" si="9"/>
        <v>13178.880000000001</v>
      </c>
      <c r="AX37" s="6">
        <f t="shared" si="9"/>
        <v>13178.880000000001</v>
      </c>
      <c r="AY37" s="6">
        <f t="shared" si="9"/>
        <v>0</v>
      </c>
      <c r="AZ37" s="6">
        <f t="shared" si="9"/>
        <v>0</v>
      </c>
      <c r="BA37" s="6">
        <f t="shared" si="9"/>
        <v>0</v>
      </c>
      <c r="BB37" s="6">
        <f t="shared" si="9"/>
        <v>0</v>
      </c>
      <c r="BC37" s="6">
        <f t="shared" si="9"/>
        <v>0</v>
      </c>
      <c r="BD37" s="6">
        <f t="shared" si="9"/>
        <v>0</v>
      </c>
    </row>
    <row r="38" spans="1:56" x14ac:dyDescent="0.2">
      <c r="A38" s="8" t="s">
        <v>1077</v>
      </c>
      <c r="B38" s="3" t="s">
        <v>976</v>
      </c>
      <c r="C38" s="3" t="s">
        <v>917</v>
      </c>
      <c r="D38" s="2">
        <v>550</v>
      </c>
      <c r="E38" s="3" t="s">
        <v>945</v>
      </c>
      <c r="F38" s="2">
        <v>7000</v>
      </c>
      <c r="G38" s="13">
        <v>37895</v>
      </c>
      <c r="H38" s="15" t="s">
        <v>1113</v>
      </c>
      <c r="I38" s="6">
        <f t="shared" si="8"/>
        <v>0</v>
      </c>
      <c r="J38" s="6">
        <f t="shared" si="9"/>
        <v>0</v>
      </c>
      <c r="K38" s="6">
        <f t="shared" si="9"/>
        <v>0</v>
      </c>
      <c r="L38" s="6">
        <f t="shared" si="9"/>
        <v>0</v>
      </c>
      <c r="M38" s="6">
        <f t="shared" si="9"/>
        <v>0</v>
      </c>
      <c r="N38" s="6">
        <f t="shared" si="9"/>
        <v>0</v>
      </c>
      <c r="O38" s="6">
        <f t="shared" si="9"/>
        <v>0</v>
      </c>
      <c r="P38" s="6">
        <f t="shared" si="9"/>
        <v>0</v>
      </c>
      <c r="Q38" s="6">
        <f t="shared" si="9"/>
        <v>0</v>
      </c>
      <c r="R38" s="6">
        <f t="shared" si="9"/>
        <v>0</v>
      </c>
      <c r="S38" s="6">
        <f t="shared" si="9"/>
        <v>0</v>
      </c>
      <c r="T38" s="6">
        <f t="shared" si="9"/>
        <v>0</v>
      </c>
      <c r="U38" s="6">
        <f t="shared" si="9"/>
        <v>0</v>
      </c>
      <c r="V38" s="6">
        <f t="shared" si="9"/>
        <v>0</v>
      </c>
      <c r="W38" s="6">
        <f t="shared" si="9"/>
        <v>0</v>
      </c>
      <c r="X38" s="6">
        <f t="shared" si="9"/>
        <v>0</v>
      </c>
      <c r="Y38" s="6">
        <f t="shared" si="9"/>
        <v>0</v>
      </c>
      <c r="Z38" s="6">
        <f t="shared" si="9"/>
        <v>0</v>
      </c>
      <c r="AA38" s="6">
        <f t="shared" si="9"/>
        <v>0</v>
      </c>
      <c r="AB38" s="6">
        <f t="shared" si="9"/>
        <v>0</v>
      </c>
      <c r="AC38" s="6">
        <f t="shared" si="9"/>
        <v>0</v>
      </c>
      <c r="AD38" s="6">
        <f t="shared" si="9"/>
        <v>0</v>
      </c>
      <c r="AE38" s="6">
        <f t="shared" si="9"/>
        <v>0</v>
      </c>
      <c r="AF38" s="6">
        <f t="shared" si="9"/>
        <v>0</v>
      </c>
      <c r="AG38" s="6">
        <f t="shared" si="9"/>
        <v>0</v>
      </c>
      <c r="AH38" s="6">
        <f t="shared" si="9"/>
        <v>0</v>
      </c>
      <c r="AI38" s="6">
        <f t="shared" si="9"/>
        <v>0</v>
      </c>
      <c r="AJ38" s="6">
        <f t="shared" si="9"/>
        <v>0</v>
      </c>
      <c r="AK38" s="6">
        <f t="shared" si="9"/>
        <v>0</v>
      </c>
      <c r="AL38" s="6">
        <f t="shared" si="9"/>
        <v>0</v>
      </c>
      <c r="AM38" s="6">
        <f t="shared" si="9"/>
        <v>0</v>
      </c>
      <c r="AN38" s="6">
        <f t="shared" si="9"/>
        <v>0</v>
      </c>
      <c r="AO38" s="6">
        <f t="shared" si="9"/>
        <v>0</v>
      </c>
      <c r="AP38" s="6">
        <f t="shared" si="9"/>
        <v>0</v>
      </c>
      <c r="AQ38" s="6">
        <f t="shared" si="9"/>
        <v>6969.6</v>
      </c>
      <c r="AR38" s="6">
        <f t="shared" si="9"/>
        <v>6969.6</v>
      </c>
      <c r="AS38" s="6">
        <f t="shared" si="9"/>
        <v>6969.6</v>
      </c>
      <c r="AT38" s="6">
        <f t="shared" si="9"/>
        <v>6969.6</v>
      </c>
      <c r="AU38" s="6">
        <f t="shared" si="9"/>
        <v>6969.6</v>
      </c>
      <c r="AV38" s="6">
        <f t="shared" si="9"/>
        <v>6969.6</v>
      </c>
      <c r="AW38" s="6">
        <f t="shared" si="9"/>
        <v>6969.6</v>
      </c>
      <c r="AX38" s="6">
        <f t="shared" si="9"/>
        <v>6969.6</v>
      </c>
      <c r="AY38" s="6">
        <f t="shared" si="9"/>
        <v>6969.6</v>
      </c>
      <c r="AZ38" s="6">
        <f t="shared" si="9"/>
        <v>6969.6</v>
      </c>
      <c r="BA38" s="6">
        <f t="shared" si="9"/>
        <v>6969.6</v>
      </c>
      <c r="BB38" s="6">
        <f t="shared" si="9"/>
        <v>6969.6</v>
      </c>
      <c r="BC38" s="6">
        <f t="shared" si="9"/>
        <v>0</v>
      </c>
      <c r="BD38" s="6">
        <f t="shared" si="9"/>
        <v>0</v>
      </c>
    </row>
    <row r="39" spans="1:56" x14ac:dyDescent="0.2">
      <c r="A39" s="8" t="s">
        <v>1071</v>
      </c>
      <c r="B39" s="3" t="s">
        <v>976</v>
      </c>
      <c r="C39" s="3" t="s">
        <v>917</v>
      </c>
      <c r="D39" s="2">
        <v>250</v>
      </c>
      <c r="E39" s="3" t="s">
        <v>945</v>
      </c>
      <c r="F39" s="2">
        <v>7100</v>
      </c>
      <c r="G39" s="13">
        <v>37408</v>
      </c>
      <c r="H39" s="15" t="s">
        <v>1113</v>
      </c>
      <c r="I39" s="6">
        <f t="shared" si="8"/>
        <v>0</v>
      </c>
      <c r="J39" s="6">
        <f t="shared" si="9"/>
        <v>0</v>
      </c>
      <c r="K39" s="6">
        <f t="shared" si="9"/>
        <v>0</v>
      </c>
      <c r="L39" s="6">
        <f t="shared" si="9"/>
        <v>0</v>
      </c>
      <c r="M39" s="6">
        <f t="shared" si="9"/>
        <v>0</v>
      </c>
      <c r="N39" s="6">
        <f t="shared" si="9"/>
        <v>0</v>
      </c>
      <c r="O39" s="6">
        <f t="shared" si="9"/>
        <v>0</v>
      </c>
      <c r="P39" s="6">
        <f t="shared" si="9"/>
        <v>0</v>
      </c>
      <c r="Q39" s="6">
        <f t="shared" si="9"/>
        <v>0</v>
      </c>
      <c r="R39" s="6">
        <f t="shared" si="9"/>
        <v>0</v>
      </c>
      <c r="S39" s="6">
        <f t="shared" si="9"/>
        <v>0</v>
      </c>
      <c r="T39" s="6">
        <f t="shared" si="9"/>
        <v>0</v>
      </c>
      <c r="U39" s="6">
        <f t="shared" si="9"/>
        <v>0</v>
      </c>
      <c r="V39" s="6">
        <f t="shared" si="9"/>
        <v>0</v>
      </c>
      <c r="W39" s="6">
        <f t="shared" si="9"/>
        <v>0</v>
      </c>
      <c r="X39" s="6">
        <f t="shared" si="9"/>
        <v>0</v>
      </c>
      <c r="Y39" s="6">
        <f t="shared" si="9"/>
        <v>0</v>
      </c>
      <c r="Z39" s="6">
        <f t="shared" si="9"/>
        <v>0</v>
      </c>
      <c r="AA39" s="6">
        <f t="shared" si="9"/>
        <v>3062.4000000000005</v>
      </c>
      <c r="AB39" s="6">
        <f t="shared" si="9"/>
        <v>3062.4000000000005</v>
      </c>
      <c r="AC39" s="6">
        <f t="shared" si="9"/>
        <v>3062.4000000000005</v>
      </c>
      <c r="AD39" s="6">
        <f t="shared" si="9"/>
        <v>3062.4000000000005</v>
      </c>
      <c r="AE39" s="6">
        <f t="shared" si="9"/>
        <v>3062.4000000000005</v>
      </c>
      <c r="AF39" s="6">
        <f t="shared" si="9"/>
        <v>3062.4000000000005</v>
      </c>
      <c r="AG39" s="6">
        <f t="shared" si="9"/>
        <v>3062.4000000000005</v>
      </c>
      <c r="AH39" s="6">
        <f t="shared" si="9"/>
        <v>3062.4000000000005</v>
      </c>
      <c r="AI39" s="6">
        <f t="shared" si="9"/>
        <v>3062.4000000000005</v>
      </c>
      <c r="AJ39" s="6">
        <f t="shared" si="9"/>
        <v>3062.4000000000005</v>
      </c>
      <c r="AK39" s="6">
        <f t="shared" si="9"/>
        <v>3062.4000000000005</v>
      </c>
      <c r="AL39" s="6">
        <f t="shared" si="9"/>
        <v>3062.4000000000005</v>
      </c>
      <c r="AM39" s="6">
        <f t="shared" si="9"/>
        <v>0</v>
      </c>
      <c r="AN39" s="6">
        <f t="shared" si="9"/>
        <v>0</v>
      </c>
      <c r="AO39" s="6">
        <f t="shared" si="9"/>
        <v>0</v>
      </c>
      <c r="AP39" s="6">
        <f t="shared" si="9"/>
        <v>0</v>
      </c>
      <c r="AQ39" s="6">
        <f t="shared" si="9"/>
        <v>0</v>
      </c>
      <c r="AR39" s="6">
        <f t="shared" si="9"/>
        <v>0</v>
      </c>
      <c r="AS39" s="6">
        <f t="shared" si="9"/>
        <v>0</v>
      </c>
      <c r="AT39" s="6">
        <f t="shared" si="9"/>
        <v>0</v>
      </c>
      <c r="AU39" s="6">
        <f t="shared" si="9"/>
        <v>0</v>
      </c>
      <c r="AV39" s="6">
        <f t="shared" si="9"/>
        <v>0</v>
      </c>
      <c r="AW39" s="6">
        <f t="shared" si="9"/>
        <v>0</v>
      </c>
      <c r="AX39" s="6">
        <f t="shared" si="9"/>
        <v>0</v>
      </c>
      <c r="AY39" s="6">
        <f t="shared" si="9"/>
        <v>0</v>
      </c>
      <c r="AZ39" s="6">
        <f t="shared" si="9"/>
        <v>0</v>
      </c>
      <c r="BA39" s="6">
        <f t="shared" si="9"/>
        <v>0</v>
      </c>
      <c r="BB39" s="6">
        <f t="shared" si="9"/>
        <v>0</v>
      </c>
      <c r="BC39" s="6">
        <f t="shared" si="9"/>
        <v>0</v>
      </c>
      <c r="BD39" s="6">
        <f t="shared" si="9"/>
        <v>0</v>
      </c>
    </row>
    <row r="40" spans="1:56" x14ac:dyDescent="0.2">
      <c r="A40" s="8" t="s">
        <v>878</v>
      </c>
      <c r="B40" s="3" t="s">
        <v>976</v>
      </c>
      <c r="C40" s="3" t="s">
        <v>917</v>
      </c>
      <c r="D40" s="2">
        <v>580</v>
      </c>
      <c r="E40" s="3" t="s">
        <v>945</v>
      </c>
      <c r="F40" s="2">
        <v>7100</v>
      </c>
      <c r="G40" s="13">
        <v>37408</v>
      </c>
      <c r="H40" s="15" t="s">
        <v>1113</v>
      </c>
      <c r="I40" s="6">
        <f t="shared" si="8"/>
        <v>0</v>
      </c>
      <c r="J40" s="6">
        <f t="shared" si="9"/>
        <v>0</v>
      </c>
      <c r="K40" s="6">
        <f t="shared" si="9"/>
        <v>0</v>
      </c>
      <c r="L40" s="6">
        <f t="shared" si="9"/>
        <v>0</v>
      </c>
      <c r="M40" s="6">
        <f t="shared" si="9"/>
        <v>0</v>
      </c>
      <c r="N40" s="6">
        <f t="shared" si="9"/>
        <v>0</v>
      </c>
      <c r="O40" s="6">
        <f t="shared" si="9"/>
        <v>0</v>
      </c>
      <c r="P40" s="6">
        <f t="shared" si="9"/>
        <v>0</v>
      </c>
      <c r="Q40" s="6">
        <f t="shared" si="9"/>
        <v>0</v>
      </c>
      <c r="R40" s="6">
        <f t="shared" si="9"/>
        <v>0</v>
      </c>
      <c r="S40" s="6">
        <f t="shared" si="9"/>
        <v>0</v>
      </c>
      <c r="T40" s="6">
        <f t="shared" si="9"/>
        <v>0</v>
      </c>
      <c r="U40" s="6">
        <f t="shared" si="9"/>
        <v>0</v>
      </c>
      <c r="V40" s="6">
        <f t="shared" si="9"/>
        <v>0</v>
      </c>
      <c r="W40" s="6">
        <f t="shared" si="9"/>
        <v>0</v>
      </c>
      <c r="X40" s="6">
        <f t="shared" si="9"/>
        <v>0</v>
      </c>
      <c r="Y40" s="6">
        <f t="shared" si="9"/>
        <v>0</v>
      </c>
      <c r="Z40" s="6">
        <f t="shared" si="9"/>
        <v>0</v>
      </c>
      <c r="AA40" s="6">
        <f t="shared" si="9"/>
        <v>7104.7680000000009</v>
      </c>
      <c r="AB40" s="6">
        <f t="shared" si="9"/>
        <v>7104.7680000000009</v>
      </c>
      <c r="AC40" s="6">
        <f t="shared" si="9"/>
        <v>7104.7680000000009</v>
      </c>
      <c r="AD40" s="6">
        <f t="shared" si="9"/>
        <v>7104.7680000000009</v>
      </c>
      <c r="AE40" s="6">
        <f t="shared" si="9"/>
        <v>7104.7680000000009</v>
      </c>
      <c r="AF40" s="6">
        <f t="shared" si="9"/>
        <v>7104.7680000000009</v>
      </c>
      <c r="AG40" s="6">
        <f t="shared" si="9"/>
        <v>7104.7680000000009</v>
      </c>
      <c r="AH40" s="6">
        <f t="shared" si="9"/>
        <v>7104.7680000000009</v>
      </c>
      <c r="AI40" s="6">
        <f t="shared" si="9"/>
        <v>7104.7680000000009</v>
      </c>
      <c r="AJ40" s="6">
        <f t="shared" si="9"/>
        <v>7104.7680000000009</v>
      </c>
      <c r="AK40" s="6">
        <f t="shared" si="9"/>
        <v>7104.7680000000009</v>
      </c>
      <c r="AL40" s="6">
        <f t="shared" si="9"/>
        <v>7104.7680000000009</v>
      </c>
      <c r="AM40" s="6">
        <f t="shared" si="9"/>
        <v>0</v>
      </c>
      <c r="AN40" s="6">
        <f t="shared" si="9"/>
        <v>0</v>
      </c>
      <c r="AO40" s="6">
        <f t="shared" si="9"/>
        <v>0</v>
      </c>
      <c r="AP40" s="6">
        <f t="shared" si="9"/>
        <v>0</v>
      </c>
      <c r="AQ40" s="6">
        <f t="shared" si="9"/>
        <v>0</v>
      </c>
      <c r="AR40" s="6">
        <f t="shared" si="9"/>
        <v>0</v>
      </c>
      <c r="AS40" s="6">
        <f t="shared" si="9"/>
        <v>0</v>
      </c>
      <c r="AT40" s="6">
        <f t="shared" si="9"/>
        <v>0</v>
      </c>
      <c r="AU40" s="6">
        <f t="shared" si="9"/>
        <v>0</v>
      </c>
      <c r="AV40" s="6">
        <f t="shared" si="9"/>
        <v>0</v>
      </c>
      <c r="AW40" s="6">
        <f t="shared" si="9"/>
        <v>0</v>
      </c>
      <c r="AX40" s="6">
        <f t="shared" si="9"/>
        <v>0</v>
      </c>
      <c r="AY40" s="6">
        <f t="shared" si="9"/>
        <v>0</v>
      </c>
      <c r="AZ40" s="6">
        <f t="shared" si="9"/>
        <v>0</v>
      </c>
      <c r="BA40" s="6">
        <f t="shared" si="9"/>
        <v>0</v>
      </c>
      <c r="BB40" s="6">
        <f t="shared" si="9"/>
        <v>0</v>
      </c>
      <c r="BC40" s="6">
        <f t="shared" si="9"/>
        <v>0</v>
      </c>
      <c r="BD40" s="6">
        <f t="shared" si="9"/>
        <v>0</v>
      </c>
    </row>
    <row r="41" spans="1:56" x14ac:dyDescent="0.2">
      <c r="A41" s="8" t="s">
        <v>879</v>
      </c>
      <c r="B41" s="8" t="s">
        <v>976</v>
      </c>
      <c r="C41" s="8" t="s">
        <v>917</v>
      </c>
      <c r="D41" s="27">
        <v>580</v>
      </c>
      <c r="E41" s="8" t="s">
        <v>945</v>
      </c>
      <c r="F41" s="27">
        <v>7100</v>
      </c>
      <c r="G41" s="29">
        <v>37438</v>
      </c>
      <c r="H41" s="15" t="s">
        <v>1113</v>
      </c>
      <c r="I41" s="6">
        <f t="shared" si="8"/>
        <v>0</v>
      </c>
      <c r="J41" s="6">
        <f t="shared" si="9"/>
        <v>0</v>
      </c>
      <c r="K41" s="6">
        <f t="shared" si="9"/>
        <v>0</v>
      </c>
      <c r="L41" s="6">
        <f t="shared" si="9"/>
        <v>0</v>
      </c>
      <c r="M41" s="6">
        <f t="shared" si="9"/>
        <v>0</v>
      </c>
      <c r="N41" s="6">
        <f t="shared" si="9"/>
        <v>0</v>
      </c>
      <c r="O41" s="6">
        <f t="shared" si="9"/>
        <v>0</v>
      </c>
      <c r="P41" s="6">
        <f t="shared" si="9"/>
        <v>0</v>
      </c>
      <c r="Q41" s="6">
        <f t="shared" si="9"/>
        <v>0</v>
      </c>
      <c r="R41" s="6">
        <f t="shared" si="9"/>
        <v>0</v>
      </c>
      <c r="S41" s="6">
        <f t="shared" si="9"/>
        <v>0</v>
      </c>
      <c r="T41" s="6">
        <f t="shared" si="9"/>
        <v>0</v>
      </c>
      <c r="U41" s="6">
        <f t="shared" si="9"/>
        <v>0</v>
      </c>
      <c r="V41" s="6">
        <f t="shared" si="9"/>
        <v>0</v>
      </c>
      <c r="W41" s="6">
        <f t="shared" si="9"/>
        <v>0</v>
      </c>
      <c r="X41" s="6">
        <f t="shared" si="9"/>
        <v>0</v>
      </c>
      <c r="Y41" s="6">
        <f t="shared" si="9"/>
        <v>0</v>
      </c>
      <c r="Z41" s="6">
        <f t="shared" si="9"/>
        <v>0</v>
      </c>
      <c r="AA41" s="6">
        <f t="shared" si="9"/>
        <v>0</v>
      </c>
      <c r="AB41" s="6">
        <f t="shared" si="9"/>
        <v>7104.7680000000009</v>
      </c>
      <c r="AC41" s="6">
        <f t="shared" si="9"/>
        <v>7104.7680000000009</v>
      </c>
      <c r="AD41" s="6">
        <f t="shared" si="9"/>
        <v>7104.7680000000009</v>
      </c>
      <c r="AE41" s="6">
        <f t="shared" si="9"/>
        <v>7104.7680000000009</v>
      </c>
      <c r="AF41" s="6">
        <f t="shared" si="9"/>
        <v>7104.7680000000009</v>
      </c>
      <c r="AG41" s="6">
        <f t="shared" si="9"/>
        <v>7104.7680000000009</v>
      </c>
      <c r="AH41" s="6">
        <f t="shared" si="9"/>
        <v>7104.7680000000009</v>
      </c>
      <c r="AI41" s="6">
        <f t="shared" si="9"/>
        <v>7104.7680000000009</v>
      </c>
      <c r="AJ41" s="6">
        <f t="shared" si="9"/>
        <v>7104.7680000000009</v>
      </c>
      <c r="AK41" s="6">
        <f t="shared" si="9"/>
        <v>7104.7680000000009</v>
      </c>
      <c r="AL41" s="6">
        <f t="shared" si="9"/>
        <v>7104.7680000000009</v>
      </c>
      <c r="AM41" s="6">
        <f t="shared" si="9"/>
        <v>7104.7680000000009</v>
      </c>
      <c r="AN41" s="6">
        <f t="shared" si="9"/>
        <v>0</v>
      </c>
      <c r="AO41" s="6">
        <f t="shared" si="9"/>
        <v>0</v>
      </c>
      <c r="AP41" s="6">
        <f t="shared" si="9"/>
        <v>0</v>
      </c>
      <c r="AQ41" s="6">
        <f t="shared" si="9"/>
        <v>0</v>
      </c>
      <c r="AR41" s="6">
        <f t="shared" si="9"/>
        <v>0</v>
      </c>
      <c r="AS41" s="6">
        <f t="shared" si="9"/>
        <v>0</v>
      </c>
      <c r="AT41" s="6">
        <f t="shared" si="9"/>
        <v>0</v>
      </c>
      <c r="AU41" s="6">
        <f t="shared" si="9"/>
        <v>0</v>
      </c>
      <c r="AV41" s="6">
        <f t="shared" si="9"/>
        <v>0</v>
      </c>
      <c r="AW41" s="6">
        <f t="shared" si="9"/>
        <v>0</v>
      </c>
      <c r="AX41" s="6">
        <f t="shared" si="9"/>
        <v>0</v>
      </c>
      <c r="AY41" s="6">
        <f t="shared" si="9"/>
        <v>0</v>
      </c>
      <c r="AZ41" s="6">
        <f t="shared" si="9"/>
        <v>0</v>
      </c>
      <c r="BA41" s="6">
        <f t="shared" si="9"/>
        <v>0</v>
      </c>
      <c r="BB41" s="6">
        <f t="shared" si="9"/>
        <v>0</v>
      </c>
      <c r="BC41" s="6">
        <f t="shared" si="9"/>
        <v>0</v>
      </c>
      <c r="BD41" s="6">
        <f t="shared" si="9"/>
        <v>0</v>
      </c>
    </row>
    <row r="42" spans="1:56" x14ac:dyDescent="0.2">
      <c r="A42" s="8" t="s">
        <v>883</v>
      </c>
      <c r="B42" s="8" t="s">
        <v>976</v>
      </c>
      <c r="C42" s="8" t="s">
        <v>969</v>
      </c>
      <c r="D42" s="27">
        <v>226</v>
      </c>
      <c r="E42" s="8" t="s">
        <v>945</v>
      </c>
      <c r="F42" s="27">
        <v>7100</v>
      </c>
      <c r="G42" s="29">
        <v>37500</v>
      </c>
      <c r="H42" s="15" t="s">
        <v>1113</v>
      </c>
      <c r="I42" s="6">
        <f t="shared" si="8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6">
        <f t="shared" si="9"/>
        <v>0</v>
      </c>
      <c r="R42" s="6">
        <f t="shared" si="9"/>
        <v>0</v>
      </c>
      <c r="S42" s="6">
        <f t="shared" si="9"/>
        <v>0</v>
      </c>
      <c r="T42" s="6">
        <f t="shared" si="9"/>
        <v>0</v>
      </c>
      <c r="U42" s="6">
        <f t="shared" si="9"/>
        <v>0</v>
      </c>
      <c r="V42" s="6">
        <f t="shared" si="9"/>
        <v>0</v>
      </c>
      <c r="W42" s="6">
        <f t="shared" si="9"/>
        <v>0</v>
      </c>
      <c r="X42" s="6">
        <f t="shared" ref="J42:BD47" si="10">IF(AND($F42&lt;X$1,$G42&lt;X$3,(DATE(YEAR($G42)+1,MONTH($G42)+1,1))&gt;X$3),$D42*10.56*X$2*(X$1/1000-($F42/1000)),0)</f>
        <v>0</v>
      </c>
      <c r="Y42" s="6">
        <f t="shared" si="10"/>
        <v>0</v>
      </c>
      <c r="Z42" s="6">
        <f t="shared" si="10"/>
        <v>0</v>
      </c>
      <c r="AA42" s="6">
        <f t="shared" si="10"/>
        <v>0</v>
      </c>
      <c r="AB42" s="6">
        <f t="shared" si="10"/>
        <v>0</v>
      </c>
      <c r="AC42" s="6">
        <f t="shared" si="10"/>
        <v>0</v>
      </c>
      <c r="AD42" s="6">
        <f t="shared" si="10"/>
        <v>2768.4096000000004</v>
      </c>
      <c r="AE42" s="6">
        <f t="shared" si="10"/>
        <v>2768.4096000000004</v>
      </c>
      <c r="AF42" s="6">
        <f t="shared" si="10"/>
        <v>2768.4096000000004</v>
      </c>
      <c r="AG42" s="6">
        <f t="shared" si="10"/>
        <v>2768.4096000000004</v>
      </c>
      <c r="AH42" s="6">
        <f t="shared" si="10"/>
        <v>2768.4096000000004</v>
      </c>
      <c r="AI42" s="6">
        <f t="shared" si="10"/>
        <v>2768.4096000000004</v>
      </c>
      <c r="AJ42" s="6">
        <f t="shared" si="10"/>
        <v>2768.4096000000004</v>
      </c>
      <c r="AK42" s="6">
        <f t="shared" si="10"/>
        <v>2768.4096000000004</v>
      </c>
      <c r="AL42" s="6">
        <f t="shared" si="10"/>
        <v>2768.4096000000004</v>
      </c>
      <c r="AM42" s="6">
        <f t="shared" si="10"/>
        <v>2768.4096000000004</v>
      </c>
      <c r="AN42" s="6">
        <f t="shared" si="10"/>
        <v>2768.4096000000004</v>
      </c>
      <c r="AO42" s="6">
        <f t="shared" si="10"/>
        <v>2768.4096000000004</v>
      </c>
      <c r="AP42" s="6">
        <f t="shared" si="10"/>
        <v>0</v>
      </c>
      <c r="AQ42" s="6">
        <f t="shared" si="10"/>
        <v>0</v>
      </c>
      <c r="AR42" s="6">
        <f t="shared" si="10"/>
        <v>0</v>
      </c>
      <c r="AS42" s="6">
        <f t="shared" si="10"/>
        <v>0</v>
      </c>
      <c r="AT42" s="6">
        <f t="shared" si="10"/>
        <v>0</v>
      </c>
      <c r="AU42" s="6">
        <f t="shared" si="10"/>
        <v>0</v>
      </c>
      <c r="AV42" s="6">
        <f t="shared" si="10"/>
        <v>0</v>
      </c>
      <c r="AW42" s="6">
        <f t="shared" si="10"/>
        <v>0</v>
      </c>
      <c r="AX42" s="6">
        <f t="shared" si="10"/>
        <v>0</v>
      </c>
      <c r="AY42" s="6">
        <f t="shared" si="10"/>
        <v>0</v>
      </c>
      <c r="AZ42" s="6">
        <f t="shared" si="10"/>
        <v>0</v>
      </c>
      <c r="BA42" s="6">
        <f t="shared" si="10"/>
        <v>0</v>
      </c>
      <c r="BB42" s="6">
        <f t="shared" si="10"/>
        <v>0</v>
      </c>
      <c r="BC42" s="6">
        <f t="shared" si="10"/>
        <v>0</v>
      </c>
      <c r="BD42" s="6">
        <f t="shared" si="10"/>
        <v>0</v>
      </c>
    </row>
    <row r="43" spans="1:56" x14ac:dyDescent="0.2">
      <c r="A43" s="8" t="s">
        <v>884</v>
      </c>
      <c r="B43" s="8" t="s">
        <v>976</v>
      </c>
      <c r="C43" s="8" t="s">
        <v>977</v>
      </c>
      <c r="D43" s="27">
        <v>90</v>
      </c>
      <c r="E43" s="8" t="s">
        <v>945</v>
      </c>
      <c r="F43" s="27">
        <v>7100</v>
      </c>
      <c r="G43" s="29">
        <v>37561</v>
      </c>
      <c r="H43" s="15" t="s">
        <v>1113</v>
      </c>
      <c r="I43" s="6">
        <f t="shared" si="8"/>
        <v>0</v>
      </c>
      <c r="J43" s="6">
        <f t="shared" si="10"/>
        <v>0</v>
      </c>
      <c r="K43" s="6">
        <f t="shared" si="10"/>
        <v>0</v>
      </c>
      <c r="L43" s="6">
        <f t="shared" si="10"/>
        <v>0</v>
      </c>
      <c r="M43" s="6">
        <f t="shared" si="10"/>
        <v>0</v>
      </c>
      <c r="N43" s="6">
        <f t="shared" si="10"/>
        <v>0</v>
      </c>
      <c r="O43" s="6">
        <f t="shared" si="10"/>
        <v>0</v>
      </c>
      <c r="P43" s="6">
        <f t="shared" si="10"/>
        <v>0</v>
      </c>
      <c r="Q43" s="6">
        <f t="shared" si="10"/>
        <v>0</v>
      </c>
      <c r="R43" s="6">
        <f t="shared" si="10"/>
        <v>0</v>
      </c>
      <c r="S43" s="6">
        <f t="shared" si="10"/>
        <v>0</v>
      </c>
      <c r="T43" s="6">
        <f t="shared" si="10"/>
        <v>0</v>
      </c>
      <c r="U43" s="6">
        <f t="shared" si="10"/>
        <v>0</v>
      </c>
      <c r="V43" s="6">
        <f t="shared" si="10"/>
        <v>0</v>
      </c>
      <c r="W43" s="6">
        <f t="shared" si="10"/>
        <v>0</v>
      </c>
      <c r="X43" s="6">
        <f t="shared" si="10"/>
        <v>0</v>
      </c>
      <c r="Y43" s="6">
        <f t="shared" si="10"/>
        <v>0</v>
      </c>
      <c r="Z43" s="6">
        <f t="shared" si="10"/>
        <v>0</v>
      </c>
      <c r="AA43" s="6">
        <f t="shared" si="10"/>
        <v>0</v>
      </c>
      <c r="AB43" s="6">
        <f t="shared" si="10"/>
        <v>0</v>
      </c>
      <c r="AC43" s="6">
        <f t="shared" si="10"/>
        <v>0</v>
      </c>
      <c r="AD43" s="6">
        <f t="shared" si="10"/>
        <v>0</v>
      </c>
      <c r="AE43" s="6">
        <f t="shared" si="10"/>
        <v>0</v>
      </c>
      <c r="AF43" s="6">
        <f t="shared" si="10"/>
        <v>1102.4640000000004</v>
      </c>
      <c r="AG43" s="6">
        <f t="shared" si="10"/>
        <v>1102.4640000000004</v>
      </c>
      <c r="AH43" s="6">
        <f t="shared" si="10"/>
        <v>1102.4640000000004</v>
      </c>
      <c r="AI43" s="6">
        <f t="shared" si="10"/>
        <v>1102.4640000000004</v>
      </c>
      <c r="AJ43" s="6">
        <f t="shared" si="10"/>
        <v>1102.4640000000004</v>
      </c>
      <c r="AK43" s="6">
        <f t="shared" si="10"/>
        <v>1102.4640000000004</v>
      </c>
      <c r="AL43" s="6">
        <f t="shared" si="10"/>
        <v>1102.4640000000004</v>
      </c>
      <c r="AM43" s="6">
        <f t="shared" si="10"/>
        <v>1102.4640000000004</v>
      </c>
      <c r="AN43" s="6">
        <f t="shared" si="10"/>
        <v>1102.4640000000004</v>
      </c>
      <c r="AO43" s="6">
        <f t="shared" si="10"/>
        <v>1102.4640000000004</v>
      </c>
      <c r="AP43" s="6">
        <f t="shared" si="10"/>
        <v>1102.4640000000004</v>
      </c>
      <c r="AQ43" s="6">
        <f t="shared" si="10"/>
        <v>1102.4640000000004</v>
      </c>
      <c r="AR43" s="6">
        <f t="shared" si="10"/>
        <v>0</v>
      </c>
      <c r="AS43" s="6">
        <f t="shared" si="10"/>
        <v>0</v>
      </c>
      <c r="AT43" s="6">
        <f t="shared" si="10"/>
        <v>0</v>
      </c>
      <c r="AU43" s="6">
        <f t="shared" si="10"/>
        <v>0</v>
      </c>
      <c r="AV43" s="6">
        <f t="shared" si="10"/>
        <v>0</v>
      </c>
      <c r="AW43" s="6">
        <f t="shared" si="10"/>
        <v>0</v>
      </c>
      <c r="AX43" s="6">
        <f t="shared" si="10"/>
        <v>0</v>
      </c>
      <c r="AY43" s="6">
        <f t="shared" si="10"/>
        <v>0</v>
      </c>
      <c r="AZ43" s="6">
        <f t="shared" si="10"/>
        <v>0</v>
      </c>
      <c r="BA43" s="6">
        <f t="shared" si="10"/>
        <v>0</v>
      </c>
      <c r="BB43" s="6">
        <f t="shared" si="10"/>
        <v>0</v>
      </c>
      <c r="BC43" s="6">
        <f t="shared" si="10"/>
        <v>0</v>
      </c>
      <c r="BD43" s="6">
        <f t="shared" si="10"/>
        <v>0</v>
      </c>
    </row>
    <row r="44" spans="1:56" x14ac:dyDescent="0.2">
      <c r="A44" s="8" t="s">
        <v>847</v>
      </c>
      <c r="B44" s="8" t="s">
        <v>976</v>
      </c>
      <c r="C44" s="8" t="s">
        <v>917</v>
      </c>
      <c r="D44" s="27">
        <v>590</v>
      </c>
      <c r="E44" s="8" t="s">
        <v>945</v>
      </c>
      <c r="F44" s="27">
        <v>7125</v>
      </c>
      <c r="G44" s="29">
        <v>37116</v>
      </c>
      <c r="H44" s="15" t="s">
        <v>1113</v>
      </c>
      <c r="I44" s="6">
        <f t="shared" si="8"/>
        <v>0</v>
      </c>
      <c r="J44" s="6">
        <f t="shared" si="10"/>
        <v>0</v>
      </c>
      <c r="K44" s="6">
        <f t="shared" si="10"/>
        <v>0</v>
      </c>
      <c r="L44" s="6">
        <f t="shared" si="10"/>
        <v>0</v>
      </c>
      <c r="M44" s="6">
        <f t="shared" si="10"/>
        <v>0</v>
      </c>
      <c r="N44" s="6">
        <f t="shared" si="10"/>
        <v>0</v>
      </c>
      <c r="O44" s="6">
        <f t="shared" si="10"/>
        <v>0</v>
      </c>
      <c r="P44" s="6">
        <f t="shared" si="10"/>
        <v>0</v>
      </c>
      <c r="Q44" s="6">
        <f t="shared" si="10"/>
        <v>7164.9600000000009</v>
      </c>
      <c r="R44" s="6">
        <f t="shared" si="10"/>
        <v>7164.9600000000009</v>
      </c>
      <c r="S44" s="6">
        <f t="shared" si="10"/>
        <v>7164.9600000000009</v>
      </c>
      <c r="T44" s="6">
        <f t="shared" si="10"/>
        <v>7164.9600000000009</v>
      </c>
      <c r="U44" s="6">
        <f t="shared" si="10"/>
        <v>7164.9600000000009</v>
      </c>
      <c r="V44" s="6">
        <f t="shared" si="10"/>
        <v>7164.9600000000009</v>
      </c>
      <c r="W44" s="6">
        <f t="shared" si="10"/>
        <v>7164.9600000000009</v>
      </c>
      <c r="X44" s="6">
        <f t="shared" si="10"/>
        <v>7164.9600000000009</v>
      </c>
      <c r="Y44" s="6">
        <f t="shared" si="10"/>
        <v>7164.9600000000009</v>
      </c>
      <c r="Z44" s="6">
        <f t="shared" si="10"/>
        <v>7164.9600000000009</v>
      </c>
      <c r="AA44" s="6">
        <f t="shared" si="10"/>
        <v>7164.9600000000009</v>
      </c>
      <c r="AB44" s="6">
        <f t="shared" si="10"/>
        <v>7164.9600000000009</v>
      </c>
      <c r="AC44" s="6">
        <f t="shared" si="10"/>
        <v>0</v>
      </c>
      <c r="AD44" s="6">
        <f t="shared" si="10"/>
        <v>0</v>
      </c>
      <c r="AE44" s="6">
        <f t="shared" si="10"/>
        <v>0</v>
      </c>
      <c r="AF44" s="6">
        <f t="shared" si="10"/>
        <v>0</v>
      </c>
      <c r="AG44" s="6">
        <f t="shared" si="10"/>
        <v>0</v>
      </c>
      <c r="AH44" s="6">
        <f t="shared" si="10"/>
        <v>0</v>
      </c>
      <c r="AI44" s="6">
        <f t="shared" si="10"/>
        <v>0</v>
      </c>
      <c r="AJ44" s="6">
        <f t="shared" si="10"/>
        <v>0</v>
      </c>
      <c r="AK44" s="6">
        <f t="shared" si="10"/>
        <v>0</v>
      </c>
      <c r="AL44" s="6">
        <f t="shared" si="10"/>
        <v>0</v>
      </c>
      <c r="AM44" s="6">
        <f t="shared" si="10"/>
        <v>0</v>
      </c>
      <c r="AN44" s="6">
        <f t="shared" si="10"/>
        <v>0</v>
      </c>
      <c r="AO44" s="6">
        <f t="shared" si="10"/>
        <v>0</v>
      </c>
      <c r="AP44" s="6">
        <f t="shared" si="10"/>
        <v>0</v>
      </c>
      <c r="AQ44" s="6">
        <f t="shared" si="10"/>
        <v>0</v>
      </c>
      <c r="AR44" s="6">
        <f t="shared" si="10"/>
        <v>0</v>
      </c>
      <c r="AS44" s="6">
        <f t="shared" si="10"/>
        <v>0</v>
      </c>
      <c r="AT44" s="6">
        <f t="shared" si="10"/>
        <v>0</v>
      </c>
      <c r="AU44" s="6">
        <f t="shared" si="10"/>
        <v>0</v>
      </c>
      <c r="AV44" s="6">
        <f t="shared" si="10"/>
        <v>0</v>
      </c>
      <c r="AW44" s="6">
        <f t="shared" si="10"/>
        <v>0</v>
      </c>
      <c r="AX44" s="6">
        <f t="shared" si="10"/>
        <v>0</v>
      </c>
      <c r="AY44" s="6">
        <f t="shared" si="10"/>
        <v>0</v>
      </c>
      <c r="AZ44" s="6">
        <f t="shared" si="10"/>
        <v>0</v>
      </c>
      <c r="BA44" s="6">
        <f t="shared" si="10"/>
        <v>0</v>
      </c>
      <c r="BB44" s="6">
        <f t="shared" si="10"/>
        <v>0</v>
      </c>
      <c r="BC44" s="6">
        <f t="shared" si="10"/>
        <v>0</v>
      </c>
      <c r="BD44" s="6">
        <f t="shared" si="10"/>
        <v>0</v>
      </c>
    </row>
    <row r="45" spans="1:56" x14ac:dyDescent="0.2">
      <c r="A45" s="8" t="s">
        <v>845</v>
      </c>
      <c r="B45" s="8" t="s">
        <v>976</v>
      </c>
      <c r="C45" s="8" t="s">
        <v>917</v>
      </c>
      <c r="D45" s="27">
        <v>560</v>
      </c>
      <c r="E45" s="3" t="s">
        <v>945</v>
      </c>
      <c r="F45" s="27">
        <v>7160</v>
      </c>
      <c r="G45" s="29">
        <v>37060</v>
      </c>
      <c r="H45" s="15" t="s">
        <v>1113</v>
      </c>
      <c r="I45" s="6">
        <f t="shared" si="8"/>
        <v>0</v>
      </c>
      <c r="J45" s="6">
        <f t="shared" si="10"/>
        <v>0</v>
      </c>
      <c r="K45" s="6">
        <f t="shared" si="10"/>
        <v>0</v>
      </c>
      <c r="L45" s="6">
        <f t="shared" si="10"/>
        <v>0</v>
      </c>
      <c r="M45" s="6">
        <f t="shared" si="10"/>
        <v>0</v>
      </c>
      <c r="N45" s="6">
        <f t="shared" si="10"/>
        <v>0</v>
      </c>
      <c r="O45" s="6">
        <f t="shared" si="10"/>
        <v>6717.8495999999996</v>
      </c>
      <c r="P45" s="6">
        <f t="shared" si="10"/>
        <v>6717.8495999999996</v>
      </c>
      <c r="Q45" s="6">
        <f t="shared" si="10"/>
        <v>6717.8495999999996</v>
      </c>
      <c r="R45" s="6">
        <f t="shared" si="10"/>
        <v>6717.8495999999996</v>
      </c>
      <c r="S45" s="6">
        <f t="shared" si="10"/>
        <v>6717.8495999999996</v>
      </c>
      <c r="T45" s="6">
        <f t="shared" si="10"/>
        <v>6717.8495999999996</v>
      </c>
      <c r="U45" s="6">
        <f t="shared" si="10"/>
        <v>6717.8495999999996</v>
      </c>
      <c r="V45" s="6">
        <f t="shared" si="10"/>
        <v>6717.8495999999996</v>
      </c>
      <c r="W45" s="6">
        <f t="shared" si="10"/>
        <v>6717.8495999999996</v>
      </c>
      <c r="X45" s="6">
        <f t="shared" si="10"/>
        <v>6717.8495999999996</v>
      </c>
      <c r="Y45" s="6">
        <f t="shared" si="10"/>
        <v>6717.8495999999996</v>
      </c>
      <c r="Z45" s="6">
        <f t="shared" si="10"/>
        <v>6717.8495999999996</v>
      </c>
      <c r="AA45" s="6">
        <f t="shared" si="10"/>
        <v>0</v>
      </c>
      <c r="AB45" s="6">
        <f t="shared" si="10"/>
        <v>0</v>
      </c>
      <c r="AC45" s="6">
        <f t="shared" si="10"/>
        <v>0</v>
      </c>
      <c r="AD45" s="6">
        <f t="shared" si="10"/>
        <v>0</v>
      </c>
      <c r="AE45" s="6">
        <f t="shared" si="10"/>
        <v>0</v>
      </c>
      <c r="AF45" s="6">
        <f t="shared" si="10"/>
        <v>0</v>
      </c>
      <c r="AG45" s="6">
        <f t="shared" si="10"/>
        <v>0</v>
      </c>
      <c r="AH45" s="6">
        <f t="shared" si="10"/>
        <v>0</v>
      </c>
      <c r="AI45" s="6">
        <f t="shared" si="10"/>
        <v>0</v>
      </c>
      <c r="AJ45" s="6">
        <f t="shared" si="10"/>
        <v>0</v>
      </c>
      <c r="AK45" s="6">
        <f t="shared" si="10"/>
        <v>0</v>
      </c>
      <c r="AL45" s="6">
        <f t="shared" si="10"/>
        <v>0</v>
      </c>
      <c r="AM45" s="6">
        <f t="shared" si="10"/>
        <v>0</v>
      </c>
      <c r="AN45" s="6">
        <f t="shared" si="10"/>
        <v>0</v>
      </c>
      <c r="AO45" s="6">
        <f t="shared" si="10"/>
        <v>0</v>
      </c>
      <c r="AP45" s="6">
        <f t="shared" si="10"/>
        <v>0</v>
      </c>
      <c r="AQ45" s="6">
        <f t="shared" si="10"/>
        <v>0</v>
      </c>
      <c r="AR45" s="6">
        <f t="shared" si="10"/>
        <v>0</v>
      </c>
      <c r="AS45" s="6">
        <f t="shared" si="10"/>
        <v>0</v>
      </c>
      <c r="AT45" s="6">
        <f t="shared" si="10"/>
        <v>0</v>
      </c>
      <c r="AU45" s="6">
        <f t="shared" si="10"/>
        <v>0</v>
      </c>
      <c r="AV45" s="6">
        <f t="shared" si="10"/>
        <v>0</v>
      </c>
      <c r="AW45" s="6">
        <f t="shared" si="10"/>
        <v>0</v>
      </c>
      <c r="AX45" s="6">
        <f t="shared" si="10"/>
        <v>0</v>
      </c>
      <c r="AY45" s="6">
        <f t="shared" si="10"/>
        <v>0</v>
      </c>
      <c r="AZ45" s="6">
        <f t="shared" si="10"/>
        <v>0</v>
      </c>
      <c r="BA45" s="6">
        <f t="shared" si="10"/>
        <v>0</v>
      </c>
      <c r="BB45" s="6">
        <f t="shared" si="10"/>
        <v>0</v>
      </c>
      <c r="BC45" s="6">
        <f t="shared" si="10"/>
        <v>0</v>
      </c>
      <c r="BD45" s="6">
        <f t="shared" si="10"/>
        <v>0</v>
      </c>
    </row>
    <row r="46" spans="1:56" x14ac:dyDescent="0.2">
      <c r="A46" s="8" t="s">
        <v>880</v>
      </c>
      <c r="B46" s="8" t="s">
        <v>976</v>
      </c>
      <c r="C46" s="8" t="s">
        <v>917</v>
      </c>
      <c r="D46" s="27">
        <v>450</v>
      </c>
      <c r="E46" s="3" t="s">
        <v>945</v>
      </c>
      <c r="F46" s="27">
        <v>9160</v>
      </c>
      <c r="G46" s="29">
        <v>37408</v>
      </c>
      <c r="H46" s="15" t="s">
        <v>1113</v>
      </c>
      <c r="I46" s="6">
        <f t="shared" si="8"/>
        <v>0</v>
      </c>
      <c r="J46" s="6">
        <f t="shared" si="10"/>
        <v>0</v>
      </c>
      <c r="K46" s="6">
        <f t="shared" si="10"/>
        <v>0</v>
      </c>
      <c r="L46" s="6">
        <f t="shared" si="10"/>
        <v>0</v>
      </c>
      <c r="M46" s="6">
        <f t="shared" si="10"/>
        <v>0</v>
      </c>
      <c r="N46" s="6">
        <f t="shared" si="10"/>
        <v>0</v>
      </c>
      <c r="O46" s="6">
        <f t="shared" si="10"/>
        <v>0</v>
      </c>
      <c r="P46" s="6">
        <f t="shared" si="10"/>
        <v>0</v>
      </c>
      <c r="Q46" s="6">
        <f t="shared" si="10"/>
        <v>0</v>
      </c>
      <c r="R46" s="6">
        <f t="shared" si="10"/>
        <v>0</v>
      </c>
      <c r="S46" s="6">
        <f t="shared" si="10"/>
        <v>0</v>
      </c>
      <c r="T46" s="6">
        <f t="shared" si="10"/>
        <v>0</v>
      </c>
      <c r="U46" s="6">
        <f t="shared" si="10"/>
        <v>0</v>
      </c>
      <c r="V46" s="6">
        <f t="shared" si="10"/>
        <v>0</v>
      </c>
      <c r="W46" s="6">
        <f t="shared" si="10"/>
        <v>0</v>
      </c>
      <c r="X46" s="6">
        <f t="shared" si="10"/>
        <v>0</v>
      </c>
      <c r="Y46" s="6">
        <f t="shared" si="10"/>
        <v>0</v>
      </c>
      <c r="Z46" s="6">
        <f t="shared" si="10"/>
        <v>0</v>
      </c>
      <c r="AA46" s="6">
        <f t="shared" si="10"/>
        <v>1596.6719999999998</v>
      </c>
      <c r="AB46" s="6">
        <f t="shared" si="10"/>
        <v>1596.6719999999998</v>
      </c>
      <c r="AC46" s="6">
        <f t="shared" si="10"/>
        <v>1596.6719999999998</v>
      </c>
      <c r="AD46" s="6">
        <f t="shared" si="10"/>
        <v>1596.6719999999998</v>
      </c>
      <c r="AE46" s="6">
        <f t="shared" si="10"/>
        <v>1596.6719999999998</v>
      </c>
      <c r="AF46" s="6">
        <f t="shared" si="10"/>
        <v>1596.6719999999998</v>
      </c>
      <c r="AG46" s="6">
        <f t="shared" si="10"/>
        <v>1596.6719999999998</v>
      </c>
      <c r="AH46" s="6">
        <f t="shared" si="10"/>
        <v>1596.6719999999998</v>
      </c>
      <c r="AI46" s="6">
        <f t="shared" si="10"/>
        <v>1596.6719999999998</v>
      </c>
      <c r="AJ46" s="6">
        <f t="shared" si="10"/>
        <v>1596.6719999999998</v>
      </c>
      <c r="AK46" s="6">
        <f t="shared" si="10"/>
        <v>1596.6719999999998</v>
      </c>
      <c r="AL46" s="6">
        <f t="shared" si="10"/>
        <v>1596.6719999999998</v>
      </c>
      <c r="AM46" s="6">
        <f t="shared" si="10"/>
        <v>0</v>
      </c>
      <c r="AN46" s="6">
        <f t="shared" si="10"/>
        <v>0</v>
      </c>
      <c r="AO46" s="6">
        <f t="shared" si="10"/>
        <v>0</v>
      </c>
      <c r="AP46" s="6">
        <f t="shared" si="10"/>
        <v>0</v>
      </c>
      <c r="AQ46" s="6">
        <f t="shared" si="10"/>
        <v>0</v>
      </c>
      <c r="AR46" s="6">
        <f t="shared" si="10"/>
        <v>0</v>
      </c>
      <c r="AS46" s="6">
        <f t="shared" si="10"/>
        <v>0</v>
      </c>
      <c r="AT46" s="6">
        <f t="shared" si="10"/>
        <v>0</v>
      </c>
      <c r="AU46" s="6">
        <f t="shared" si="10"/>
        <v>0</v>
      </c>
      <c r="AV46" s="6">
        <f t="shared" si="10"/>
        <v>0</v>
      </c>
      <c r="AW46" s="6">
        <f t="shared" si="10"/>
        <v>0</v>
      </c>
      <c r="AX46" s="6">
        <f t="shared" si="10"/>
        <v>0</v>
      </c>
      <c r="AY46" s="6">
        <f t="shared" si="10"/>
        <v>0</v>
      </c>
      <c r="AZ46" s="6">
        <f t="shared" si="10"/>
        <v>0</v>
      </c>
      <c r="BA46" s="6">
        <f t="shared" si="10"/>
        <v>0</v>
      </c>
      <c r="BB46" s="6">
        <f t="shared" si="10"/>
        <v>0</v>
      </c>
      <c r="BC46" s="6">
        <f t="shared" si="10"/>
        <v>0</v>
      </c>
      <c r="BD46" s="6">
        <f t="shared" si="10"/>
        <v>0</v>
      </c>
    </row>
    <row r="47" spans="1:56" x14ac:dyDescent="0.2">
      <c r="A47" s="8" t="s">
        <v>1076</v>
      </c>
      <c r="B47" s="8" t="s">
        <v>976</v>
      </c>
      <c r="C47" s="8" t="s">
        <v>977</v>
      </c>
      <c r="D47" s="27">
        <v>80</v>
      </c>
      <c r="E47" s="3" t="s">
        <v>945</v>
      </c>
      <c r="F47" s="27">
        <v>9611</v>
      </c>
      <c r="G47" s="29">
        <v>37438</v>
      </c>
      <c r="H47" s="15" t="s">
        <v>1113</v>
      </c>
      <c r="I47" s="6">
        <f t="shared" si="8"/>
        <v>0</v>
      </c>
      <c r="J47" s="6">
        <f t="shared" si="10"/>
        <v>0</v>
      </c>
      <c r="K47" s="6">
        <f t="shared" si="10"/>
        <v>0</v>
      </c>
      <c r="L47" s="6">
        <f t="shared" si="10"/>
        <v>0</v>
      </c>
      <c r="M47" s="6">
        <f t="shared" si="10"/>
        <v>0</v>
      </c>
      <c r="N47" s="6">
        <f t="shared" si="10"/>
        <v>0</v>
      </c>
      <c r="O47" s="6">
        <f t="shared" si="10"/>
        <v>0</v>
      </c>
      <c r="P47" s="6">
        <f t="shared" si="10"/>
        <v>0</v>
      </c>
      <c r="Q47" s="6">
        <f t="shared" si="10"/>
        <v>0</v>
      </c>
      <c r="R47" s="6">
        <f t="shared" si="10"/>
        <v>0</v>
      </c>
      <c r="S47" s="6">
        <f t="shared" si="10"/>
        <v>0</v>
      </c>
      <c r="T47" s="6">
        <f t="shared" si="10"/>
        <v>0</v>
      </c>
      <c r="U47" s="6">
        <f t="shared" si="10"/>
        <v>0</v>
      </c>
      <c r="V47" s="6">
        <f t="shared" si="10"/>
        <v>0</v>
      </c>
      <c r="W47" s="6">
        <f t="shared" si="10"/>
        <v>0</v>
      </c>
      <c r="X47" s="6">
        <f t="shared" si="10"/>
        <v>0</v>
      </c>
      <c r="Y47" s="6">
        <f t="shared" si="10"/>
        <v>0</v>
      </c>
      <c r="Z47" s="6">
        <f t="shared" si="10"/>
        <v>0</v>
      </c>
      <c r="AA47" s="6">
        <f t="shared" si="10"/>
        <v>0</v>
      </c>
      <c r="AB47" s="6">
        <f t="shared" si="10"/>
        <v>131.45087999999981</v>
      </c>
      <c r="AC47" s="6">
        <f t="shared" si="10"/>
        <v>131.45087999999981</v>
      </c>
      <c r="AD47" s="6">
        <f t="shared" si="10"/>
        <v>131.45087999999981</v>
      </c>
      <c r="AE47" s="6">
        <f t="shared" si="10"/>
        <v>131.45087999999981</v>
      </c>
      <c r="AF47" s="6">
        <f t="shared" si="10"/>
        <v>131.45087999999981</v>
      </c>
      <c r="AG47" s="6">
        <f t="shared" si="10"/>
        <v>131.45087999999981</v>
      </c>
      <c r="AH47" s="6">
        <f t="shared" si="10"/>
        <v>131.45087999999981</v>
      </c>
      <c r="AI47" s="6">
        <f t="shared" si="10"/>
        <v>131.45087999999981</v>
      </c>
      <c r="AJ47" s="6">
        <f t="shared" si="10"/>
        <v>131.45087999999981</v>
      </c>
      <c r="AK47" s="6">
        <f t="shared" si="10"/>
        <v>131.45087999999981</v>
      </c>
      <c r="AL47" s="6">
        <f t="shared" si="10"/>
        <v>131.45087999999981</v>
      </c>
      <c r="AM47" s="6">
        <f t="shared" si="10"/>
        <v>131.45087999999981</v>
      </c>
      <c r="AN47" s="6">
        <f t="shared" si="10"/>
        <v>0</v>
      </c>
      <c r="AO47" s="6">
        <f t="shared" si="10"/>
        <v>0</v>
      </c>
      <c r="AP47" s="6">
        <f t="shared" si="10"/>
        <v>0</v>
      </c>
      <c r="AQ47" s="6">
        <f t="shared" si="10"/>
        <v>0</v>
      </c>
      <c r="AR47" s="6">
        <f t="shared" ref="J47:BD53" si="11">IF(AND($F47&lt;AR$1,$G47&lt;AR$3,(DATE(YEAR($G47)+1,MONTH($G47)+1,1))&gt;AR$3),$D47*10.56*AR$2*(AR$1/1000-($F47/1000)),0)</f>
        <v>0</v>
      </c>
      <c r="AS47" s="6">
        <f t="shared" si="11"/>
        <v>0</v>
      </c>
      <c r="AT47" s="6">
        <f t="shared" si="11"/>
        <v>0</v>
      </c>
      <c r="AU47" s="6">
        <f t="shared" si="11"/>
        <v>0</v>
      </c>
      <c r="AV47" s="6">
        <f t="shared" si="11"/>
        <v>0</v>
      </c>
      <c r="AW47" s="6">
        <f t="shared" si="11"/>
        <v>0</v>
      </c>
      <c r="AX47" s="6">
        <f t="shared" si="11"/>
        <v>0</v>
      </c>
      <c r="AY47" s="6">
        <f t="shared" si="11"/>
        <v>0</v>
      </c>
      <c r="AZ47" s="6">
        <f t="shared" si="11"/>
        <v>0</v>
      </c>
      <c r="BA47" s="6">
        <f t="shared" si="11"/>
        <v>0</v>
      </c>
      <c r="BB47" s="6">
        <f t="shared" si="11"/>
        <v>0</v>
      </c>
      <c r="BC47" s="6">
        <f t="shared" si="11"/>
        <v>0</v>
      </c>
      <c r="BD47" s="6">
        <f t="shared" si="11"/>
        <v>0</v>
      </c>
    </row>
    <row r="48" spans="1:56" x14ac:dyDescent="0.2">
      <c r="A48" s="8" t="s">
        <v>1011</v>
      </c>
      <c r="B48" s="8" t="s">
        <v>841</v>
      </c>
      <c r="C48" s="8" t="s">
        <v>927</v>
      </c>
      <c r="D48" s="27">
        <v>580</v>
      </c>
      <c r="E48" s="3" t="s">
        <v>945</v>
      </c>
      <c r="F48" s="27">
        <v>6707</v>
      </c>
      <c r="G48" s="29">
        <v>38504</v>
      </c>
      <c r="H48" s="15" t="s">
        <v>1113</v>
      </c>
      <c r="I48" s="6">
        <f t="shared" si="8"/>
        <v>0</v>
      </c>
      <c r="J48" s="6">
        <f t="shared" si="11"/>
        <v>0</v>
      </c>
      <c r="K48" s="6">
        <f t="shared" si="11"/>
        <v>0</v>
      </c>
      <c r="L48" s="6">
        <f t="shared" si="11"/>
        <v>0</v>
      </c>
      <c r="M48" s="6">
        <f t="shared" si="11"/>
        <v>0</v>
      </c>
      <c r="N48" s="6">
        <f t="shared" si="11"/>
        <v>0</v>
      </c>
      <c r="O48" s="6">
        <f t="shared" si="11"/>
        <v>0</v>
      </c>
      <c r="P48" s="6">
        <f t="shared" si="11"/>
        <v>0</v>
      </c>
      <c r="Q48" s="6">
        <f t="shared" si="11"/>
        <v>0</v>
      </c>
      <c r="R48" s="6">
        <f t="shared" si="11"/>
        <v>0</v>
      </c>
      <c r="S48" s="6">
        <f t="shared" si="11"/>
        <v>0</v>
      </c>
      <c r="T48" s="6">
        <f t="shared" si="11"/>
        <v>0</v>
      </c>
      <c r="U48" s="6">
        <f t="shared" si="11"/>
        <v>0</v>
      </c>
      <c r="V48" s="6">
        <f t="shared" si="11"/>
        <v>0</v>
      </c>
      <c r="W48" s="6">
        <f t="shared" si="11"/>
        <v>0</v>
      </c>
      <c r="X48" s="6">
        <f t="shared" si="11"/>
        <v>0</v>
      </c>
      <c r="Y48" s="6">
        <f t="shared" si="11"/>
        <v>0</v>
      </c>
      <c r="Z48" s="6">
        <f t="shared" si="11"/>
        <v>0</v>
      </c>
      <c r="AA48" s="6">
        <f t="shared" si="11"/>
        <v>0</v>
      </c>
      <c r="AB48" s="6">
        <f t="shared" si="11"/>
        <v>0</v>
      </c>
      <c r="AC48" s="6">
        <f t="shared" si="11"/>
        <v>0</v>
      </c>
      <c r="AD48" s="6">
        <f t="shared" si="11"/>
        <v>0</v>
      </c>
      <c r="AE48" s="6">
        <f t="shared" si="11"/>
        <v>0</v>
      </c>
      <c r="AF48" s="6">
        <f t="shared" si="11"/>
        <v>0</v>
      </c>
      <c r="AG48" s="6">
        <f t="shared" si="11"/>
        <v>0</v>
      </c>
      <c r="AH48" s="6">
        <f t="shared" si="11"/>
        <v>0</v>
      </c>
      <c r="AI48" s="6">
        <f t="shared" si="11"/>
        <v>0</v>
      </c>
      <c r="AJ48" s="6">
        <f t="shared" si="11"/>
        <v>0</v>
      </c>
      <c r="AK48" s="6">
        <f t="shared" si="11"/>
        <v>0</v>
      </c>
      <c r="AL48" s="6">
        <f t="shared" si="11"/>
        <v>0</v>
      </c>
      <c r="AM48" s="6">
        <f t="shared" si="11"/>
        <v>0</v>
      </c>
      <c r="AN48" s="6">
        <f t="shared" si="11"/>
        <v>0</v>
      </c>
      <c r="AO48" s="6">
        <f t="shared" si="11"/>
        <v>0</v>
      </c>
      <c r="AP48" s="6">
        <f t="shared" si="11"/>
        <v>0</v>
      </c>
      <c r="AQ48" s="6">
        <f t="shared" si="11"/>
        <v>0</v>
      </c>
      <c r="AR48" s="6">
        <f t="shared" si="11"/>
        <v>0</v>
      </c>
      <c r="AS48" s="6">
        <f t="shared" si="11"/>
        <v>0</v>
      </c>
      <c r="AT48" s="6">
        <f t="shared" si="11"/>
        <v>0</v>
      </c>
      <c r="AU48" s="6">
        <f t="shared" si="11"/>
        <v>0</v>
      </c>
      <c r="AV48" s="6">
        <f t="shared" si="11"/>
        <v>0</v>
      </c>
      <c r="AW48" s="6">
        <f t="shared" si="11"/>
        <v>0</v>
      </c>
      <c r="AX48" s="6">
        <f t="shared" si="11"/>
        <v>0</v>
      </c>
      <c r="AY48" s="6">
        <f t="shared" si="11"/>
        <v>0</v>
      </c>
      <c r="AZ48" s="6">
        <f t="shared" si="11"/>
        <v>0</v>
      </c>
      <c r="BA48" s="6">
        <f t="shared" si="11"/>
        <v>0</v>
      </c>
      <c r="BB48" s="6">
        <f t="shared" si="11"/>
        <v>0</v>
      </c>
      <c r="BC48" s="6">
        <f t="shared" si="11"/>
        <v>0</v>
      </c>
      <c r="BD48" s="6">
        <f t="shared" si="11"/>
        <v>0</v>
      </c>
    </row>
    <row r="49" spans="1:56" x14ac:dyDescent="0.2">
      <c r="A49" t="s">
        <v>839</v>
      </c>
      <c r="B49" s="8" t="s">
        <v>841</v>
      </c>
      <c r="C49" s="8" t="s">
        <v>927</v>
      </c>
      <c r="D49" s="27">
        <v>547</v>
      </c>
      <c r="E49" s="3" t="s">
        <v>945</v>
      </c>
      <c r="F49" s="27">
        <v>7100</v>
      </c>
      <c r="G49" s="29">
        <v>37073</v>
      </c>
      <c r="H49" s="15" t="s">
        <v>1113</v>
      </c>
      <c r="I49" s="6">
        <f t="shared" si="8"/>
        <v>0</v>
      </c>
      <c r="J49" s="6">
        <f t="shared" si="11"/>
        <v>0</v>
      </c>
      <c r="K49" s="6">
        <f t="shared" si="11"/>
        <v>0</v>
      </c>
      <c r="L49" s="6">
        <f t="shared" si="11"/>
        <v>0</v>
      </c>
      <c r="M49" s="6">
        <f t="shared" si="11"/>
        <v>0</v>
      </c>
      <c r="N49" s="6">
        <f t="shared" si="11"/>
        <v>0</v>
      </c>
      <c r="O49" s="6">
        <f t="shared" si="11"/>
        <v>0</v>
      </c>
      <c r="P49" s="6">
        <f t="shared" si="11"/>
        <v>6700.5312000000013</v>
      </c>
      <c r="Q49" s="6">
        <f t="shared" si="11"/>
        <v>6700.5312000000013</v>
      </c>
      <c r="R49" s="6">
        <f t="shared" si="11"/>
        <v>6700.5312000000013</v>
      </c>
      <c r="S49" s="6">
        <f t="shared" si="11"/>
        <v>6700.5312000000013</v>
      </c>
      <c r="T49" s="6">
        <f t="shared" si="11"/>
        <v>6700.5312000000013</v>
      </c>
      <c r="U49" s="6">
        <f t="shared" si="11"/>
        <v>6700.5312000000013</v>
      </c>
      <c r="V49" s="6">
        <f t="shared" si="11"/>
        <v>6700.5312000000013</v>
      </c>
      <c r="W49" s="6">
        <f t="shared" si="11"/>
        <v>6700.5312000000013</v>
      </c>
      <c r="X49" s="6">
        <f t="shared" si="11"/>
        <v>6700.5312000000013</v>
      </c>
      <c r="Y49" s="6">
        <f t="shared" si="11"/>
        <v>6700.5312000000013</v>
      </c>
      <c r="Z49" s="6">
        <f t="shared" si="11"/>
        <v>6700.5312000000013</v>
      </c>
      <c r="AA49" s="6">
        <f t="shared" si="11"/>
        <v>6700.5312000000013</v>
      </c>
      <c r="AB49" s="6">
        <f t="shared" si="11"/>
        <v>0</v>
      </c>
      <c r="AC49" s="6">
        <f t="shared" si="11"/>
        <v>0</v>
      </c>
      <c r="AD49" s="6">
        <f t="shared" si="11"/>
        <v>0</v>
      </c>
      <c r="AE49" s="6">
        <f t="shared" si="11"/>
        <v>0</v>
      </c>
      <c r="AF49" s="6">
        <f t="shared" si="11"/>
        <v>0</v>
      </c>
      <c r="AG49" s="6">
        <f t="shared" si="11"/>
        <v>0</v>
      </c>
      <c r="AH49" s="6">
        <f t="shared" si="11"/>
        <v>0</v>
      </c>
      <c r="AI49" s="6">
        <f t="shared" si="11"/>
        <v>0</v>
      </c>
      <c r="AJ49" s="6">
        <f t="shared" si="11"/>
        <v>0</v>
      </c>
      <c r="AK49" s="6">
        <f t="shared" si="11"/>
        <v>0</v>
      </c>
      <c r="AL49" s="6">
        <f t="shared" si="11"/>
        <v>0</v>
      </c>
      <c r="AM49" s="6">
        <f t="shared" si="11"/>
        <v>0</v>
      </c>
      <c r="AN49" s="6">
        <f t="shared" si="11"/>
        <v>0</v>
      </c>
      <c r="AO49" s="6">
        <f t="shared" si="11"/>
        <v>0</v>
      </c>
      <c r="AP49" s="6">
        <f t="shared" si="11"/>
        <v>0</v>
      </c>
      <c r="AQ49" s="6">
        <f t="shared" si="11"/>
        <v>0</v>
      </c>
      <c r="AR49" s="6">
        <f t="shared" si="11"/>
        <v>0</v>
      </c>
      <c r="AS49" s="6">
        <f t="shared" si="11"/>
        <v>0</v>
      </c>
      <c r="AT49" s="6">
        <f t="shared" si="11"/>
        <v>0</v>
      </c>
      <c r="AU49" s="6">
        <f t="shared" si="11"/>
        <v>0</v>
      </c>
      <c r="AV49" s="6">
        <f t="shared" si="11"/>
        <v>0</v>
      </c>
      <c r="AW49" s="6">
        <f t="shared" si="11"/>
        <v>0</v>
      </c>
      <c r="AX49" s="6">
        <f t="shared" si="11"/>
        <v>0</v>
      </c>
      <c r="AY49" s="6">
        <f t="shared" si="11"/>
        <v>0</v>
      </c>
      <c r="AZ49" s="6">
        <f t="shared" si="11"/>
        <v>0</v>
      </c>
      <c r="BA49" s="6">
        <f t="shared" si="11"/>
        <v>0</v>
      </c>
      <c r="BB49" s="6">
        <f t="shared" si="11"/>
        <v>0</v>
      </c>
      <c r="BC49" s="6">
        <f t="shared" si="11"/>
        <v>0</v>
      </c>
      <c r="BD49" s="6">
        <f t="shared" si="11"/>
        <v>0</v>
      </c>
    </row>
    <row r="50" spans="1:56" x14ac:dyDescent="0.2">
      <c r="A50" t="s">
        <v>840</v>
      </c>
      <c r="B50" s="8" t="s">
        <v>841</v>
      </c>
      <c r="C50" s="8" t="s">
        <v>927</v>
      </c>
      <c r="D50" s="27">
        <v>495</v>
      </c>
      <c r="E50" s="3" t="s">
        <v>945</v>
      </c>
      <c r="F50" s="27">
        <v>7100</v>
      </c>
      <c r="G50" s="29">
        <v>37081</v>
      </c>
      <c r="H50" s="15" t="s">
        <v>1113</v>
      </c>
      <c r="I50" s="6">
        <f t="shared" si="8"/>
        <v>0</v>
      </c>
      <c r="J50" s="6">
        <f t="shared" si="11"/>
        <v>0</v>
      </c>
      <c r="K50" s="6">
        <f t="shared" si="11"/>
        <v>0</v>
      </c>
      <c r="L50" s="6">
        <f t="shared" si="11"/>
        <v>0</v>
      </c>
      <c r="M50" s="6">
        <f t="shared" si="11"/>
        <v>0</v>
      </c>
      <c r="N50" s="6">
        <f t="shared" si="11"/>
        <v>0</v>
      </c>
      <c r="O50" s="6">
        <f t="shared" si="11"/>
        <v>0</v>
      </c>
      <c r="P50" s="6">
        <f t="shared" si="11"/>
        <v>6063.5520000000015</v>
      </c>
      <c r="Q50" s="6">
        <f t="shared" si="11"/>
        <v>6063.5520000000015</v>
      </c>
      <c r="R50" s="6">
        <f t="shared" si="11"/>
        <v>6063.5520000000015</v>
      </c>
      <c r="S50" s="6">
        <f t="shared" si="11"/>
        <v>6063.5520000000015</v>
      </c>
      <c r="T50" s="6">
        <f t="shared" si="11"/>
        <v>6063.5520000000015</v>
      </c>
      <c r="U50" s="6">
        <f t="shared" si="11"/>
        <v>6063.5520000000015</v>
      </c>
      <c r="V50" s="6">
        <f t="shared" si="11"/>
        <v>6063.5520000000015</v>
      </c>
      <c r="W50" s="6">
        <f t="shared" si="11"/>
        <v>6063.5520000000015</v>
      </c>
      <c r="X50" s="6">
        <f t="shared" si="11"/>
        <v>6063.5520000000015</v>
      </c>
      <c r="Y50" s="6">
        <f t="shared" si="11"/>
        <v>6063.5520000000015</v>
      </c>
      <c r="Z50" s="6">
        <f t="shared" si="11"/>
        <v>6063.5520000000015</v>
      </c>
      <c r="AA50" s="6">
        <f t="shared" si="11"/>
        <v>6063.5520000000015</v>
      </c>
      <c r="AB50" s="6">
        <f t="shared" si="11"/>
        <v>0</v>
      </c>
      <c r="AC50" s="6">
        <f t="shared" si="11"/>
        <v>0</v>
      </c>
      <c r="AD50" s="6">
        <f t="shared" si="11"/>
        <v>0</v>
      </c>
      <c r="AE50" s="6">
        <f t="shared" si="11"/>
        <v>0</v>
      </c>
      <c r="AF50" s="6">
        <f t="shared" si="11"/>
        <v>0</v>
      </c>
      <c r="AG50" s="6">
        <f t="shared" si="11"/>
        <v>0</v>
      </c>
      <c r="AH50" s="6">
        <f t="shared" si="11"/>
        <v>0</v>
      </c>
      <c r="AI50" s="6">
        <f t="shared" si="11"/>
        <v>0</v>
      </c>
      <c r="AJ50" s="6">
        <f t="shared" si="11"/>
        <v>0</v>
      </c>
      <c r="AK50" s="6">
        <f t="shared" si="11"/>
        <v>0</v>
      </c>
      <c r="AL50" s="6">
        <f t="shared" si="11"/>
        <v>0</v>
      </c>
      <c r="AM50" s="6">
        <f t="shared" si="11"/>
        <v>0</v>
      </c>
      <c r="AN50" s="6">
        <f t="shared" si="11"/>
        <v>0</v>
      </c>
      <c r="AO50" s="6">
        <f t="shared" si="11"/>
        <v>0</v>
      </c>
      <c r="AP50" s="6">
        <f t="shared" si="11"/>
        <v>0</v>
      </c>
      <c r="AQ50" s="6">
        <f t="shared" si="11"/>
        <v>0</v>
      </c>
      <c r="AR50" s="6">
        <f t="shared" si="11"/>
        <v>0</v>
      </c>
      <c r="AS50" s="6">
        <f t="shared" si="11"/>
        <v>0</v>
      </c>
      <c r="AT50" s="6">
        <f t="shared" si="11"/>
        <v>0</v>
      </c>
      <c r="AU50" s="6">
        <f t="shared" si="11"/>
        <v>0</v>
      </c>
      <c r="AV50" s="6">
        <f t="shared" si="11"/>
        <v>0</v>
      </c>
      <c r="AW50" s="6">
        <f t="shared" si="11"/>
        <v>0</v>
      </c>
      <c r="AX50" s="6">
        <f t="shared" si="11"/>
        <v>0</v>
      </c>
      <c r="AY50" s="6">
        <f t="shared" si="11"/>
        <v>0</v>
      </c>
      <c r="AZ50" s="6">
        <f t="shared" si="11"/>
        <v>0</v>
      </c>
      <c r="BA50" s="6">
        <f t="shared" si="11"/>
        <v>0</v>
      </c>
      <c r="BB50" s="6">
        <f t="shared" si="11"/>
        <v>0</v>
      </c>
      <c r="BC50" s="6">
        <f t="shared" si="11"/>
        <v>0</v>
      </c>
      <c r="BD50" s="6">
        <f t="shared" si="11"/>
        <v>0</v>
      </c>
    </row>
    <row r="51" spans="1:56" x14ac:dyDescent="0.2">
      <c r="A51" s="8" t="s">
        <v>877</v>
      </c>
      <c r="B51" s="8" t="s">
        <v>841</v>
      </c>
      <c r="C51" s="8" t="s">
        <v>927</v>
      </c>
      <c r="D51" s="27">
        <v>860</v>
      </c>
      <c r="E51" s="3" t="s">
        <v>945</v>
      </c>
      <c r="F51" s="27">
        <v>7100</v>
      </c>
      <c r="G51" s="29">
        <v>37347</v>
      </c>
      <c r="H51" s="15" t="s">
        <v>1113</v>
      </c>
      <c r="I51" s="6">
        <f t="shared" si="8"/>
        <v>0</v>
      </c>
      <c r="J51" s="6">
        <f t="shared" si="11"/>
        <v>0</v>
      </c>
      <c r="K51" s="6">
        <f t="shared" si="11"/>
        <v>0</v>
      </c>
      <c r="L51" s="6">
        <f t="shared" si="11"/>
        <v>0</v>
      </c>
      <c r="M51" s="6">
        <f t="shared" si="11"/>
        <v>0</v>
      </c>
      <c r="N51" s="6">
        <f t="shared" si="11"/>
        <v>0</v>
      </c>
      <c r="O51" s="6">
        <f t="shared" si="11"/>
        <v>0</v>
      </c>
      <c r="P51" s="6">
        <f t="shared" si="11"/>
        <v>0</v>
      </c>
      <c r="Q51" s="6">
        <f t="shared" si="11"/>
        <v>0</v>
      </c>
      <c r="R51" s="6">
        <f t="shared" si="11"/>
        <v>0</v>
      </c>
      <c r="S51" s="6">
        <f t="shared" si="11"/>
        <v>0</v>
      </c>
      <c r="T51" s="6">
        <f t="shared" si="11"/>
        <v>0</v>
      </c>
      <c r="U51" s="6">
        <f t="shared" si="11"/>
        <v>0</v>
      </c>
      <c r="V51" s="6">
        <f t="shared" si="11"/>
        <v>0</v>
      </c>
      <c r="W51" s="6">
        <f t="shared" si="11"/>
        <v>0</v>
      </c>
      <c r="X51" s="6">
        <f t="shared" si="11"/>
        <v>0</v>
      </c>
      <c r="Y51" s="6">
        <f t="shared" si="11"/>
        <v>10534.656000000003</v>
      </c>
      <c r="Z51" s="6">
        <f t="shared" si="11"/>
        <v>10534.656000000003</v>
      </c>
      <c r="AA51" s="6">
        <f t="shared" si="11"/>
        <v>10534.656000000003</v>
      </c>
      <c r="AB51" s="6">
        <f t="shared" si="11"/>
        <v>10534.656000000003</v>
      </c>
      <c r="AC51" s="6">
        <f t="shared" si="11"/>
        <v>10534.656000000003</v>
      </c>
      <c r="AD51" s="6">
        <f t="shared" si="11"/>
        <v>10534.656000000003</v>
      </c>
      <c r="AE51" s="6">
        <f t="shared" si="11"/>
        <v>10534.656000000003</v>
      </c>
      <c r="AF51" s="6">
        <f t="shared" si="11"/>
        <v>10534.656000000003</v>
      </c>
      <c r="AG51" s="6">
        <f t="shared" si="11"/>
        <v>10534.656000000003</v>
      </c>
      <c r="AH51" s="6">
        <f t="shared" si="11"/>
        <v>10534.656000000003</v>
      </c>
      <c r="AI51" s="6">
        <f t="shared" si="11"/>
        <v>10534.656000000003</v>
      </c>
      <c r="AJ51" s="6">
        <f t="shared" si="11"/>
        <v>10534.656000000003</v>
      </c>
      <c r="AK51" s="6">
        <f t="shared" si="11"/>
        <v>0</v>
      </c>
      <c r="AL51" s="6">
        <f t="shared" si="11"/>
        <v>0</v>
      </c>
      <c r="AM51" s="6">
        <f t="shared" si="11"/>
        <v>0</v>
      </c>
      <c r="AN51" s="6">
        <f t="shared" si="11"/>
        <v>0</v>
      </c>
      <c r="AO51" s="6">
        <f t="shared" si="11"/>
        <v>0</v>
      </c>
      <c r="AP51" s="6">
        <f t="shared" si="11"/>
        <v>0</v>
      </c>
      <c r="AQ51" s="6">
        <f t="shared" si="11"/>
        <v>0</v>
      </c>
      <c r="AR51" s="6">
        <f t="shared" si="11"/>
        <v>0</v>
      </c>
      <c r="AS51" s="6">
        <f t="shared" si="11"/>
        <v>0</v>
      </c>
      <c r="AT51" s="6">
        <f t="shared" si="11"/>
        <v>0</v>
      </c>
      <c r="AU51" s="6">
        <f t="shared" si="11"/>
        <v>0</v>
      </c>
      <c r="AV51" s="6">
        <f t="shared" si="11"/>
        <v>0</v>
      </c>
      <c r="AW51" s="6">
        <f t="shared" si="11"/>
        <v>0</v>
      </c>
      <c r="AX51" s="6">
        <f t="shared" si="11"/>
        <v>0</v>
      </c>
      <c r="AY51" s="6">
        <f t="shared" si="11"/>
        <v>0</v>
      </c>
      <c r="AZ51" s="6">
        <f t="shared" si="11"/>
        <v>0</v>
      </c>
      <c r="BA51" s="6">
        <f t="shared" si="11"/>
        <v>0</v>
      </c>
      <c r="BB51" s="6">
        <f t="shared" si="11"/>
        <v>0</v>
      </c>
      <c r="BC51" s="6">
        <f t="shared" si="11"/>
        <v>0</v>
      </c>
      <c r="BD51" s="6">
        <f t="shared" si="11"/>
        <v>0</v>
      </c>
    </row>
    <row r="52" spans="1:56" x14ac:dyDescent="0.2">
      <c r="A52" s="8" t="s">
        <v>342</v>
      </c>
      <c r="B52" s="8" t="s">
        <v>841</v>
      </c>
      <c r="C52" s="8" t="s">
        <v>927</v>
      </c>
      <c r="D52" s="27">
        <v>1097</v>
      </c>
      <c r="E52" s="3" t="s">
        <v>945</v>
      </c>
      <c r="F52" s="27">
        <v>7100</v>
      </c>
      <c r="G52" s="29">
        <v>37438</v>
      </c>
      <c r="H52" s="15" t="s">
        <v>1113</v>
      </c>
      <c r="I52" s="6">
        <f t="shared" si="8"/>
        <v>0</v>
      </c>
      <c r="J52" s="6">
        <f t="shared" si="11"/>
        <v>0</v>
      </c>
      <c r="K52" s="6">
        <f t="shared" si="11"/>
        <v>0</v>
      </c>
      <c r="L52" s="6">
        <f t="shared" si="11"/>
        <v>0</v>
      </c>
      <c r="M52" s="6">
        <f t="shared" si="11"/>
        <v>0</v>
      </c>
      <c r="N52" s="6">
        <f t="shared" si="11"/>
        <v>0</v>
      </c>
      <c r="O52" s="6">
        <f t="shared" si="11"/>
        <v>0</v>
      </c>
      <c r="P52" s="6">
        <f t="shared" si="11"/>
        <v>0</v>
      </c>
      <c r="Q52" s="6">
        <f t="shared" si="11"/>
        <v>0</v>
      </c>
      <c r="R52" s="6">
        <f t="shared" si="11"/>
        <v>0</v>
      </c>
      <c r="S52" s="6">
        <f t="shared" si="11"/>
        <v>0</v>
      </c>
      <c r="T52" s="6">
        <f t="shared" si="11"/>
        <v>0</v>
      </c>
      <c r="U52" s="6">
        <f t="shared" si="11"/>
        <v>0</v>
      </c>
      <c r="V52" s="6">
        <f t="shared" si="11"/>
        <v>0</v>
      </c>
      <c r="W52" s="6">
        <f t="shared" si="11"/>
        <v>0</v>
      </c>
      <c r="X52" s="6">
        <f t="shared" si="11"/>
        <v>0</v>
      </c>
      <c r="Y52" s="6">
        <f t="shared" si="11"/>
        <v>0</v>
      </c>
      <c r="Z52" s="6">
        <f t="shared" si="11"/>
        <v>0</v>
      </c>
      <c r="AA52" s="6">
        <f t="shared" si="11"/>
        <v>0</v>
      </c>
      <c r="AB52" s="6">
        <f t="shared" si="11"/>
        <v>13437.811200000002</v>
      </c>
      <c r="AC52" s="6">
        <f t="shared" si="11"/>
        <v>13437.811200000002</v>
      </c>
      <c r="AD52" s="6">
        <f t="shared" si="11"/>
        <v>13437.811200000002</v>
      </c>
      <c r="AE52" s="6">
        <f t="shared" si="11"/>
        <v>13437.811200000002</v>
      </c>
      <c r="AF52" s="6">
        <f t="shared" si="11"/>
        <v>13437.811200000002</v>
      </c>
      <c r="AG52" s="6">
        <f t="shared" si="11"/>
        <v>13437.811200000002</v>
      </c>
      <c r="AH52" s="6">
        <f t="shared" si="11"/>
        <v>13437.811200000002</v>
      </c>
      <c r="AI52" s="6">
        <f t="shared" si="11"/>
        <v>13437.811200000002</v>
      </c>
      <c r="AJ52" s="6">
        <f t="shared" si="11"/>
        <v>13437.811200000002</v>
      </c>
      <c r="AK52" s="6">
        <f t="shared" si="11"/>
        <v>13437.811200000002</v>
      </c>
      <c r="AL52" s="6">
        <f t="shared" si="11"/>
        <v>13437.811200000002</v>
      </c>
      <c r="AM52" s="6">
        <f t="shared" si="11"/>
        <v>13437.811200000002</v>
      </c>
      <c r="AN52" s="6">
        <f t="shared" si="11"/>
        <v>0</v>
      </c>
      <c r="AO52" s="6">
        <f t="shared" si="11"/>
        <v>0</v>
      </c>
      <c r="AP52" s="6">
        <f t="shared" si="11"/>
        <v>0</v>
      </c>
      <c r="AQ52" s="6">
        <f t="shared" si="11"/>
        <v>0</v>
      </c>
      <c r="AR52" s="6">
        <f t="shared" si="11"/>
        <v>0</v>
      </c>
      <c r="AS52" s="6">
        <f t="shared" si="11"/>
        <v>0</v>
      </c>
      <c r="AT52" s="6">
        <f t="shared" si="11"/>
        <v>0</v>
      </c>
      <c r="AU52" s="6">
        <f t="shared" si="11"/>
        <v>0</v>
      </c>
      <c r="AV52" s="6">
        <f t="shared" si="11"/>
        <v>0</v>
      </c>
      <c r="AW52" s="6">
        <f t="shared" si="11"/>
        <v>0</v>
      </c>
      <c r="AX52" s="6">
        <f t="shared" si="11"/>
        <v>0</v>
      </c>
      <c r="AY52" s="6">
        <f t="shared" si="11"/>
        <v>0</v>
      </c>
      <c r="AZ52" s="6">
        <f t="shared" si="11"/>
        <v>0</v>
      </c>
      <c r="BA52" s="6">
        <f t="shared" si="11"/>
        <v>0</v>
      </c>
      <c r="BB52" s="6">
        <f t="shared" si="11"/>
        <v>0</v>
      </c>
      <c r="BC52" s="6">
        <f t="shared" si="11"/>
        <v>0</v>
      </c>
      <c r="BD52" s="6">
        <f t="shared" si="11"/>
        <v>0</v>
      </c>
    </row>
    <row r="53" spans="1:56" x14ac:dyDescent="0.2">
      <c r="A53" s="8" t="s">
        <v>1091</v>
      </c>
      <c r="B53" s="8" t="s">
        <v>841</v>
      </c>
      <c r="C53" s="8" t="s">
        <v>927</v>
      </c>
      <c r="D53" s="27">
        <v>40</v>
      </c>
      <c r="E53" s="3" t="s">
        <v>945</v>
      </c>
      <c r="F53" s="27">
        <v>8150</v>
      </c>
      <c r="G53" s="29">
        <v>37408</v>
      </c>
      <c r="H53" s="15" t="s">
        <v>1113</v>
      </c>
      <c r="I53" s="6">
        <f t="shared" si="8"/>
        <v>0</v>
      </c>
      <c r="J53" s="6">
        <f t="shared" si="11"/>
        <v>0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0</v>
      </c>
      <c r="O53" s="6">
        <f t="shared" si="11"/>
        <v>0</v>
      </c>
      <c r="P53" s="6">
        <f t="shared" si="11"/>
        <v>0</v>
      </c>
      <c r="Q53" s="6">
        <f t="shared" ref="J53:BD58" si="12">IF(AND($F53&lt;Q$1,$G53&lt;Q$3,(DATE(YEAR($G53)+1,MONTH($G53)+1,1))&gt;Q$3),$D53*10.56*Q$2*(Q$1/1000-($F53/1000)),0)</f>
        <v>0</v>
      </c>
      <c r="R53" s="6">
        <f t="shared" si="12"/>
        <v>0</v>
      </c>
      <c r="S53" s="6">
        <f t="shared" si="12"/>
        <v>0</v>
      </c>
      <c r="T53" s="6">
        <f t="shared" si="12"/>
        <v>0</v>
      </c>
      <c r="U53" s="6">
        <f t="shared" si="12"/>
        <v>0</v>
      </c>
      <c r="V53" s="6">
        <f t="shared" si="12"/>
        <v>0</v>
      </c>
      <c r="W53" s="6">
        <f t="shared" si="12"/>
        <v>0</v>
      </c>
      <c r="X53" s="6">
        <f t="shared" si="12"/>
        <v>0</v>
      </c>
      <c r="Y53" s="6">
        <f t="shared" si="12"/>
        <v>0</v>
      </c>
      <c r="Z53" s="6">
        <f t="shared" si="12"/>
        <v>0</v>
      </c>
      <c r="AA53" s="6">
        <f t="shared" si="12"/>
        <v>312.57600000000002</v>
      </c>
      <c r="AB53" s="6">
        <f t="shared" si="12"/>
        <v>312.57600000000002</v>
      </c>
      <c r="AC53" s="6">
        <f t="shared" si="12"/>
        <v>312.57600000000002</v>
      </c>
      <c r="AD53" s="6">
        <f t="shared" si="12"/>
        <v>312.57600000000002</v>
      </c>
      <c r="AE53" s="6">
        <f t="shared" si="12"/>
        <v>312.57600000000002</v>
      </c>
      <c r="AF53" s="6">
        <f t="shared" si="12"/>
        <v>312.57600000000002</v>
      </c>
      <c r="AG53" s="6">
        <f t="shared" si="12"/>
        <v>312.57600000000002</v>
      </c>
      <c r="AH53" s="6">
        <f t="shared" si="12"/>
        <v>312.57600000000002</v>
      </c>
      <c r="AI53" s="6">
        <f t="shared" si="12"/>
        <v>312.57600000000002</v>
      </c>
      <c r="AJ53" s="6">
        <f t="shared" si="12"/>
        <v>312.57600000000002</v>
      </c>
      <c r="AK53" s="6">
        <f t="shared" si="12"/>
        <v>312.57600000000002</v>
      </c>
      <c r="AL53" s="6">
        <f t="shared" si="12"/>
        <v>312.57600000000002</v>
      </c>
      <c r="AM53" s="6">
        <f t="shared" si="12"/>
        <v>0</v>
      </c>
      <c r="AN53" s="6">
        <f t="shared" si="12"/>
        <v>0</v>
      </c>
      <c r="AO53" s="6">
        <f t="shared" si="12"/>
        <v>0</v>
      </c>
      <c r="AP53" s="6">
        <f t="shared" si="12"/>
        <v>0</v>
      </c>
      <c r="AQ53" s="6">
        <f t="shared" si="12"/>
        <v>0</v>
      </c>
      <c r="AR53" s="6">
        <f t="shared" si="12"/>
        <v>0</v>
      </c>
      <c r="AS53" s="6">
        <f t="shared" si="12"/>
        <v>0</v>
      </c>
      <c r="AT53" s="6">
        <f t="shared" si="12"/>
        <v>0</v>
      </c>
      <c r="AU53" s="6">
        <f t="shared" si="12"/>
        <v>0</v>
      </c>
      <c r="AV53" s="6">
        <f t="shared" si="12"/>
        <v>0</v>
      </c>
      <c r="AW53" s="6">
        <f t="shared" si="12"/>
        <v>0</v>
      </c>
      <c r="AX53" s="6">
        <f t="shared" si="12"/>
        <v>0</v>
      </c>
      <c r="AY53" s="6">
        <f t="shared" si="12"/>
        <v>0</v>
      </c>
      <c r="AZ53" s="6">
        <f t="shared" si="12"/>
        <v>0</v>
      </c>
      <c r="BA53" s="6">
        <f t="shared" si="12"/>
        <v>0</v>
      </c>
      <c r="BB53" s="6">
        <f t="shared" si="12"/>
        <v>0</v>
      </c>
      <c r="BC53" s="6">
        <f t="shared" si="12"/>
        <v>0</v>
      </c>
      <c r="BD53" s="6">
        <f t="shared" si="12"/>
        <v>0</v>
      </c>
    </row>
    <row r="54" spans="1:56" x14ac:dyDescent="0.2">
      <c r="A54" t="s">
        <v>960</v>
      </c>
      <c r="B54" t="s">
        <v>841</v>
      </c>
      <c r="C54" t="s">
        <v>927</v>
      </c>
      <c r="D54">
        <v>48</v>
      </c>
      <c r="E54" s="8" t="s">
        <v>945</v>
      </c>
      <c r="F54" s="23">
        <v>9468</v>
      </c>
      <c r="G54" s="22">
        <v>37135</v>
      </c>
      <c r="H54" s="15" t="s">
        <v>1113</v>
      </c>
      <c r="I54" s="6">
        <f t="shared" si="8"/>
        <v>0</v>
      </c>
      <c r="J54" s="6">
        <f t="shared" si="12"/>
        <v>0</v>
      </c>
      <c r="K54" s="6">
        <f t="shared" si="12"/>
        <v>0</v>
      </c>
      <c r="L54" s="6">
        <f t="shared" si="12"/>
        <v>0</v>
      </c>
      <c r="M54" s="6">
        <f t="shared" si="12"/>
        <v>0</v>
      </c>
      <c r="N54" s="6">
        <f t="shared" si="12"/>
        <v>0</v>
      </c>
      <c r="O54" s="6">
        <f t="shared" si="12"/>
        <v>0</v>
      </c>
      <c r="P54" s="6">
        <f t="shared" si="12"/>
        <v>0</v>
      </c>
      <c r="Q54" s="6">
        <f t="shared" si="12"/>
        <v>0</v>
      </c>
      <c r="R54" s="6">
        <f t="shared" si="12"/>
        <v>107.86406400000001</v>
      </c>
      <c r="S54" s="6">
        <f t="shared" si="12"/>
        <v>107.86406400000001</v>
      </c>
      <c r="T54" s="6">
        <f t="shared" si="12"/>
        <v>107.86406400000001</v>
      </c>
      <c r="U54" s="6">
        <f t="shared" si="12"/>
        <v>107.86406400000001</v>
      </c>
      <c r="V54" s="6">
        <f t="shared" si="12"/>
        <v>107.86406400000001</v>
      </c>
      <c r="W54" s="6">
        <f t="shared" si="12"/>
        <v>107.86406400000001</v>
      </c>
      <c r="X54" s="6">
        <f t="shared" si="12"/>
        <v>107.86406400000001</v>
      </c>
      <c r="Y54" s="6">
        <f t="shared" si="12"/>
        <v>107.86406400000001</v>
      </c>
      <c r="Z54" s="6">
        <f t="shared" si="12"/>
        <v>107.86406400000001</v>
      </c>
      <c r="AA54" s="6">
        <f t="shared" si="12"/>
        <v>107.86406400000001</v>
      </c>
      <c r="AB54" s="6">
        <f t="shared" si="12"/>
        <v>107.86406400000001</v>
      </c>
      <c r="AC54" s="6">
        <f t="shared" si="12"/>
        <v>107.86406400000001</v>
      </c>
      <c r="AD54" s="6">
        <f t="shared" si="12"/>
        <v>0</v>
      </c>
      <c r="AE54" s="6">
        <f t="shared" si="12"/>
        <v>0</v>
      </c>
      <c r="AF54" s="6">
        <f t="shared" si="12"/>
        <v>0</v>
      </c>
      <c r="AG54" s="6">
        <f t="shared" si="12"/>
        <v>0</v>
      </c>
      <c r="AH54" s="6">
        <f t="shared" si="12"/>
        <v>0</v>
      </c>
      <c r="AI54" s="6">
        <f t="shared" si="12"/>
        <v>0</v>
      </c>
      <c r="AJ54" s="6">
        <f t="shared" si="12"/>
        <v>0</v>
      </c>
      <c r="AK54" s="6">
        <f t="shared" si="12"/>
        <v>0</v>
      </c>
      <c r="AL54" s="6">
        <f t="shared" si="12"/>
        <v>0</v>
      </c>
      <c r="AM54" s="6">
        <f t="shared" si="12"/>
        <v>0</v>
      </c>
      <c r="AN54" s="6">
        <f t="shared" si="12"/>
        <v>0</v>
      </c>
      <c r="AO54" s="6">
        <f t="shared" si="12"/>
        <v>0</v>
      </c>
      <c r="AP54" s="6">
        <f t="shared" si="12"/>
        <v>0</v>
      </c>
      <c r="AQ54" s="6">
        <f t="shared" si="12"/>
        <v>0</v>
      </c>
      <c r="AR54" s="6">
        <f t="shared" si="12"/>
        <v>0</v>
      </c>
      <c r="AS54" s="6">
        <f t="shared" si="12"/>
        <v>0</v>
      </c>
      <c r="AT54" s="6">
        <f t="shared" si="12"/>
        <v>0</v>
      </c>
      <c r="AU54" s="6">
        <f t="shared" si="12"/>
        <v>0</v>
      </c>
      <c r="AV54" s="6">
        <f t="shared" si="12"/>
        <v>0</v>
      </c>
      <c r="AW54" s="6">
        <f t="shared" si="12"/>
        <v>0</v>
      </c>
      <c r="AX54" s="6">
        <f t="shared" si="12"/>
        <v>0</v>
      </c>
      <c r="AY54" s="6">
        <f t="shared" si="12"/>
        <v>0</v>
      </c>
      <c r="AZ54" s="6">
        <f t="shared" si="12"/>
        <v>0</v>
      </c>
      <c r="BA54" s="6">
        <f t="shared" si="12"/>
        <v>0</v>
      </c>
      <c r="BB54" s="6">
        <f t="shared" si="12"/>
        <v>0</v>
      </c>
      <c r="BC54" s="6">
        <f t="shared" si="12"/>
        <v>0</v>
      </c>
      <c r="BD54" s="6">
        <f t="shared" si="12"/>
        <v>0</v>
      </c>
    </row>
    <row r="55" spans="1:56" x14ac:dyDescent="0.2">
      <c r="A55" t="s">
        <v>938</v>
      </c>
      <c r="B55" t="s">
        <v>841</v>
      </c>
      <c r="C55" t="s">
        <v>927</v>
      </c>
      <c r="D55">
        <v>22</v>
      </c>
      <c r="E55" s="3" t="s">
        <v>945</v>
      </c>
      <c r="F55" s="23">
        <v>9700</v>
      </c>
      <c r="G55" s="22">
        <v>36963</v>
      </c>
      <c r="H55" s="15" t="s">
        <v>1113</v>
      </c>
      <c r="I55" s="6">
        <f t="shared" si="8"/>
        <v>0</v>
      </c>
      <c r="J55" s="6">
        <f t="shared" si="12"/>
        <v>0</v>
      </c>
      <c r="K55" s="6">
        <f t="shared" si="12"/>
        <v>0</v>
      </c>
      <c r="L55" s="6">
        <f t="shared" si="12"/>
        <v>27.87840000000007</v>
      </c>
      <c r="M55" s="6">
        <f t="shared" si="12"/>
        <v>27.87840000000007</v>
      </c>
      <c r="N55" s="6">
        <f t="shared" si="12"/>
        <v>27.87840000000007</v>
      </c>
      <c r="O55" s="6">
        <f t="shared" si="12"/>
        <v>27.87840000000007</v>
      </c>
      <c r="P55" s="6">
        <f t="shared" si="12"/>
        <v>27.87840000000007</v>
      </c>
      <c r="Q55" s="6">
        <f t="shared" si="12"/>
        <v>27.87840000000007</v>
      </c>
      <c r="R55" s="6">
        <f t="shared" si="12"/>
        <v>27.87840000000007</v>
      </c>
      <c r="S55" s="6">
        <f t="shared" si="12"/>
        <v>27.87840000000007</v>
      </c>
      <c r="T55" s="6">
        <f t="shared" si="12"/>
        <v>27.87840000000007</v>
      </c>
      <c r="U55" s="6">
        <f t="shared" si="12"/>
        <v>27.87840000000007</v>
      </c>
      <c r="V55" s="6">
        <f t="shared" si="12"/>
        <v>27.87840000000007</v>
      </c>
      <c r="W55" s="6">
        <f t="shared" si="12"/>
        <v>27.87840000000007</v>
      </c>
      <c r="X55" s="6">
        <f t="shared" si="12"/>
        <v>0</v>
      </c>
      <c r="Y55" s="6">
        <f t="shared" si="12"/>
        <v>0</v>
      </c>
      <c r="Z55" s="6">
        <f t="shared" si="12"/>
        <v>0</v>
      </c>
      <c r="AA55" s="6">
        <f t="shared" si="12"/>
        <v>0</v>
      </c>
      <c r="AB55" s="6">
        <f t="shared" si="12"/>
        <v>0</v>
      </c>
      <c r="AC55" s="6">
        <f t="shared" si="12"/>
        <v>0</v>
      </c>
      <c r="AD55" s="6">
        <f t="shared" si="12"/>
        <v>0</v>
      </c>
      <c r="AE55" s="6">
        <f t="shared" si="12"/>
        <v>0</v>
      </c>
      <c r="AF55" s="6">
        <f t="shared" si="12"/>
        <v>0</v>
      </c>
      <c r="AG55" s="6">
        <f t="shared" si="12"/>
        <v>0</v>
      </c>
      <c r="AH55" s="6">
        <f t="shared" si="12"/>
        <v>0</v>
      </c>
      <c r="AI55" s="6">
        <f t="shared" si="12"/>
        <v>0</v>
      </c>
      <c r="AJ55" s="6">
        <f t="shared" si="12"/>
        <v>0</v>
      </c>
      <c r="AK55" s="6">
        <f t="shared" si="12"/>
        <v>0</v>
      </c>
      <c r="AL55" s="6">
        <f t="shared" si="12"/>
        <v>0</v>
      </c>
      <c r="AM55" s="6">
        <f t="shared" si="12"/>
        <v>0</v>
      </c>
      <c r="AN55" s="6">
        <f t="shared" si="12"/>
        <v>0</v>
      </c>
      <c r="AO55" s="6">
        <f t="shared" si="12"/>
        <v>0</v>
      </c>
      <c r="AP55" s="6">
        <f t="shared" si="12"/>
        <v>0</v>
      </c>
      <c r="AQ55" s="6">
        <f t="shared" si="12"/>
        <v>0</v>
      </c>
      <c r="AR55" s="6">
        <f t="shared" si="12"/>
        <v>0</v>
      </c>
      <c r="AS55" s="6">
        <f t="shared" si="12"/>
        <v>0</v>
      </c>
      <c r="AT55" s="6">
        <f t="shared" si="12"/>
        <v>0</v>
      </c>
      <c r="AU55" s="6">
        <f t="shared" si="12"/>
        <v>0</v>
      </c>
      <c r="AV55" s="6">
        <f t="shared" si="12"/>
        <v>0</v>
      </c>
      <c r="AW55" s="6">
        <f t="shared" si="12"/>
        <v>0</v>
      </c>
      <c r="AX55" s="6">
        <f t="shared" si="12"/>
        <v>0</v>
      </c>
      <c r="AY55" s="6">
        <f t="shared" si="12"/>
        <v>0</v>
      </c>
      <c r="AZ55" s="6">
        <f t="shared" si="12"/>
        <v>0</v>
      </c>
      <c r="BA55" s="6">
        <f t="shared" si="12"/>
        <v>0</v>
      </c>
      <c r="BB55" s="6">
        <f t="shared" si="12"/>
        <v>0</v>
      </c>
      <c r="BC55" s="6">
        <f t="shared" si="12"/>
        <v>0</v>
      </c>
      <c r="BD55" s="6">
        <f t="shared" si="12"/>
        <v>0</v>
      </c>
    </row>
    <row r="56" spans="1:56" x14ac:dyDescent="0.2">
      <c r="A56" t="s">
        <v>956</v>
      </c>
      <c r="B56" t="s">
        <v>841</v>
      </c>
      <c r="C56" t="s">
        <v>927</v>
      </c>
      <c r="D56">
        <v>44</v>
      </c>
      <c r="E56" s="3" t="s">
        <v>945</v>
      </c>
      <c r="F56" s="23">
        <v>9700</v>
      </c>
      <c r="G56" s="22">
        <v>37021</v>
      </c>
      <c r="H56" s="15" t="s">
        <v>1113</v>
      </c>
      <c r="I56" s="6">
        <f t="shared" si="8"/>
        <v>0</v>
      </c>
      <c r="J56" s="6">
        <f t="shared" si="12"/>
        <v>0</v>
      </c>
      <c r="K56" s="6">
        <f t="shared" si="12"/>
        <v>0</v>
      </c>
      <c r="L56" s="6">
        <f t="shared" si="12"/>
        <v>0</v>
      </c>
      <c r="M56" s="6">
        <f t="shared" si="12"/>
        <v>0</v>
      </c>
      <c r="N56" s="6">
        <f t="shared" si="12"/>
        <v>55.75680000000014</v>
      </c>
      <c r="O56" s="6">
        <f t="shared" si="12"/>
        <v>55.75680000000014</v>
      </c>
      <c r="P56" s="6">
        <f t="shared" si="12"/>
        <v>55.75680000000014</v>
      </c>
      <c r="Q56" s="6">
        <f t="shared" si="12"/>
        <v>55.75680000000014</v>
      </c>
      <c r="R56" s="6">
        <f t="shared" si="12"/>
        <v>55.75680000000014</v>
      </c>
      <c r="S56" s="6">
        <f t="shared" si="12"/>
        <v>55.75680000000014</v>
      </c>
      <c r="T56" s="6">
        <f t="shared" si="12"/>
        <v>55.75680000000014</v>
      </c>
      <c r="U56" s="6">
        <f t="shared" si="12"/>
        <v>55.75680000000014</v>
      </c>
      <c r="V56" s="6">
        <f t="shared" si="12"/>
        <v>55.75680000000014</v>
      </c>
      <c r="W56" s="6">
        <f t="shared" si="12"/>
        <v>55.75680000000014</v>
      </c>
      <c r="X56" s="6">
        <f t="shared" si="12"/>
        <v>55.75680000000014</v>
      </c>
      <c r="Y56" s="6">
        <f t="shared" si="12"/>
        <v>55.75680000000014</v>
      </c>
      <c r="Z56" s="6">
        <f t="shared" si="12"/>
        <v>0</v>
      </c>
      <c r="AA56" s="6">
        <f t="shared" si="12"/>
        <v>0</v>
      </c>
      <c r="AB56" s="6">
        <f t="shared" si="12"/>
        <v>0</v>
      </c>
      <c r="AC56" s="6">
        <f t="shared" si="12"/>
        <v>0</v>
      </c>
      <c r="AD56" s="6">
        <f t="shared" si="12"/>
        <v>0</v>
      </c>
      <c r="AE56" s="6">
        <f t="shared" si="12"/>
        <v>0</v>
      </c>
      <c r="AF56" s="6">
        <f t="shared" si="12"/>
        <v>0</v>
      </c>
      <c r="AG56" s="6">
        <f t="shared" si="12"/>
        <v>0</v>
      </c>
      <c r="AH56" s="6">
        <f t="shared" si="12"/>
        <v>0</v>
      </c>
      <c r="AI56" s="6">
        <f t="shared" si="12"/>
        <v>0</v>
      </c>
      <c r="AJ56" s="6">
        <f t="shared" si="12"/>
        <v>0</v>
      </c>
      <c r="AK56" s="6">
        <f t="shared" si="12"/>
        <v>0</v>
      </c>
      <c r="AL56" s="6">
        <f t="shared" si="12"/>
        <v>0</v>
      </c>
      <c r="AM56" s="6">
        <f t="shared" si="12"/>
        <v>0</v>
      </c>
      <c r="AN56" s="6">
        <f t="shared" si="12"/>
        <v>0</v>
      </c>
      <c r="AO56" s="6">
        <f t="shared" si="12"/>
        <v>0</v>
      </c>
      <c r="AP56" s="6">
        <f t="shared" si="12"/>
        <v>0</v>
      </c>
      <c r="AQ56" s="6">
        <f t="shared" si="12"/>
        <v>0</v>
      </c>
      <c r="AR56" s="6">
        <f t="shared" si="12"/>
        <v>0</v>
      </c>
      <c r="AS56" s="6">
        <f t="shared" si="12"/>
        <v>0</v>
      </c>
      <c r="AT56" s="6">
        <f t="shared" si="12"/>
        <v>0</v>
      </c>
      <c r="AU56" s="6">
        <f t="shared" si="12"/>
        <v>0</v>
      </c>
      <c r="AV56" s="6">
        <f t="shared" si="12"/>
        <v>0</v>
      </c>
      <c r="AW56" s="6">
        <f t="shared" si="12"/>
        <v>0</v>
      </c>
      <c r="AX56" s="6">
        <f t="shared" si="12"/>
        <v>0</v>
      </c>
      <c r="AY56" s="6">
        <f t="shared" si="12"/>
        <v>0</v>
      </c>
      <c r="AZ56" s="6">
        <f t="shared" si="12"/>
        <v>0</v>
      </c>
      <c r="BA56" s="6">
        <f t="shared" si="12"/>
        <v>0</v>
      </c>
      <c r="BB56" s="6">
        <f t="shared" si="12"/>
        <v>0</v>
      </c>
      <c r="BC56" s="6">
        <f t="shared" si="12"/>
        <v>0</v>
      </c>
      <c r="BD56" s="6">
        <f t="shared" si="12"/>
        <v>0</v>
      </c>
    </row>
    <row r="57" spans="1:56" x14ac:dyDescent="0.2">
      <c r="A57" t="s">
        <v>922</v>
      </c>
      <c r="B57" t="s">
        <v>841</v>
      </c>
      <c r="C57" t="s">
        <v>927</v>
      </c>
      <c r="D57">
        <v>21.3</v>
      </c>
      <c r="E57" s="3" t="s">
        <v>945</v>
      </c>
      <c r="F57" s="23">
        <v>9700</v>
      </c>
      <c r="G57" s="22">
        <v>37119</v>
      </c>
      <c r="H57" s="15" t="s">
        <v>1113</v>
      </c>
      <c r="I57" s="6">
        <f t="shared" si="8"/>
        <v>0</v>
      </c>
      <c r="J57" s="6">
        <f t="shared" si="12"/>
        <v>0</v>
      </c>
      <c r="K57" s="6">
        <f t="shared" si="12"/>
        <v>0</v>
      </c>
      <c r="L57" s="6">
        <f t="shared" si="12"/>
        <v>0</v>
      </c>
      <c r="M57" s="6">
        <f t="shared" si="12"/>
        <v>0</v>
      </c>
      <c r="N57" s="6">
        <f t="shared" si="12"/>
        <v>0</v>
      </c>
      <c r="O57" s="6">
        <f t="shared" si="12"/>
        <v>0</v>
      </c>
      <c r="P57" s="6">
        <f t="shared" si="12"/>
        <v>0</v>
      </c>
      <c r="Q57" s="6">
        <f t="shared" si="12"/>
        <v>26.991360000000068</v>
      </c>
      <c r="R57" s="6">
        <f t="shared" si="12"/>
        <v>26.991360000000068</v>
      </c>
      <c r="S57" s="6">
        <f t="shared" si="12"/>
        <v>26.991360000000068</v>
      </c>
      <c r="T57" s="6">
        <f t="shared" si="12"/>
        <v>26.991360000000068</v>
      </c>
      <c r="U57" s="6">
        <f t="shared" si="12"/>
        <v>26.991360000000068</v>
      </c>
      <c r="V57" s="6">
        <f t="shared" si="12"/>
        <v>26.991360000000068</v>
      </c>
      <c r="W57" s="6">
        <f t="shared" si="12"/>
        <v>26.991360000000068</v>
      </c>
      <c r="X57" s="6">
        <f t="shared" si="12"/>
        <v>26.991360000000068</v>
      </c>
      <c r="Y57" s="6">
        <f t="shared" si="12"/>
        <v>26.991360000000068</v>
      </c>
      <c r="Z57" s="6">
        <f t="shared" si="12"/>
        <v>26.991360000000068</v>
      </c>
      <c r="AA57" s="6">
        <f t="shared" si="12"/>
        <v>26.991360000000068</v>
      </c>
      <c r="AB57" s="6">
        <f t="shared" si="12"/>
        <v>26.991360000000068</v>
      </c>
      <c r="AC57" s="6">
        <f t="shared" si="12"/>
        <v>0</v>
      </c>
      <c r="AD57" s="6">
        <f t="shared" si="12"/>
        <v>0</v>
      </c>
      <c r="AE57" s="6">
        <f t="shared" si="12"/>
        <v>0</v>
      </c>
      <c r="AF57" s="6">
        <f t="shared" si="12"/>
        <v>0</v>
      </c>
      <c r="AG57" s="6">
        <f t="shared" si="12"/>
        <v>0</v>
      </c>
      <c r="AH57" s="6">
        <f t="shared" si="12"/>
        <v>0</v>
      </c>
      <c r="AI57" s="6">
        <f t="shared" si="12"/>
        <v>0</v>
      </c>
      <c r="AJ57" s="6">
        <f t="shared" si="12"/>
        <v>0</v>
      </c>
      <c r="AK57" s="6">
        <f t="shared" si="12"/>
        <v>0</v>
      </c>
      <c r="AL57" s="6">
        <f t="shared" si="12"/>
        <v>0</v>
      </c>
      <c r="AM57" s="6">
        <f t="shared" si="12"/>
        <v>0</v>
      </c>
      <c r="AN57" s="6">
        <f t="shared" si="12"/>
        <v>0</v>
      </c>
      <c r="AO57" s="6">
        <f t="shared" si="12"/>
        <v>0</v>
      </c>
      <c r="AP57" s="6">
        <f t="shared" si="12"/>
        <v>0</v>
      </c>
      <c r="AQ57" s="6">
        <f t="shared" si="12"/>
        <v>0</v>
      </c>
      <c r="AR57" s="6">
        <f t="shared" si="12"/>
        <v>0</v>
      </c>
      <c r="AS57" s="6">
        <f t="shared" si="12"/>
        <v>0</v>
      </c>
      <c r="AT57" s="6">
        <f t="shared" si="12"/>
        <v>0</v>
      </c>
      <c r="AU57" s="6">
        <f t="shared" si="12"/>
        <v>0</v>
      </c>
      <c r="AV57" s="6">
        <f t="shared" si="12"/>
        <v>0</v>
      </c>
      <c r="AW57" s="6">
        <f t="shared" si="12"/>
        <v>0</v>
      </c>
      <c r="AX57" s="6">
        <f t="shared" si="12"/>
        <v>0</v>
      </c>
      <c r="AY57" s="6">
        <f t="shared" si="12"/>
        <v>0</v>
      </c>
      <c r="AZ57" s="6">
        <f t="shared" si="12"/>
        <v>0</v>
      </c>
      <c r="BA57" s="6">
        <f t="shared" si="12"/>
        <v>0</v>
      </c>
      <c r="BB57" s="6">
        <f t="shared" si="12"/>
        <v>0</v>
      </c>
      <c r="BC57" s="6">
        <f t="shared" si="12"/>
        <v>0</v>
      </c>
      <c r="BD57" s="6">
        <f t="shared" si="12"/>
        <v>0</v>
      </c>
    </row>
    <row r="58" spans="1:56" x14ac:dyDescent="0.2">
      <c r="A58" t="s">
        <v>923</v>
      </c>
      <c r="B58" t="s">
        <v>841</v>
      </c>
      <c r="C58" t="s">
        <v>927</v>
      </c>
      <c r="D58">
        <v>49.9</v>
      </c>
      <c r="E58" s="3" t="s">
        <v>945</v>
      </c>
      <c r="F58" s="23">
        <v>9700</v>
      </c>
      <c r="G58" s="22">
        <v>37240</v>
      </c>
      <c r="H58" s="15" t="s">
        <v>1113</v>
      </c>
      <c r="I58" s="6">
        <f t="shared" si="8"/>
        <v>0</v>
      </c>
      <c r="J58" s="6">
        <f t="shared" si="12"/>
        <v>0</v>
      </c>
      <c r="K58" s="6">
        <f t="shared" si="12"/>
        <v>0</v>
      </c>
      <c r="L58" s="6">
        <f t="shared" si="12"/>
        <v>0</v>
      </c>
      <c r="M58" s="6">
        <f t="shared" si="12"/>
        <v>0</v>
      </c>
      <c r="N58" s="6">
        <f t="shared" si="12"/>
        <v>0</v>
      </c>
      <c r="O58" s="6">
        <f t="shared" si="12"/>
        <v>0</v>
      </c>
      <c r="P58" s="6">
        <f t="shared" si="12"/>
        <v>0</v>
      </c>
      <c r="Q58" s="6">
        <f t="shared" si="12"/>
        <v>0</v>
      </c>
      <c r="R58" s="6">
        <f t="shared" si="12"/>
        <v>0</v>
      </c>
      <c r="S58" s="6">
        <f t="shared" si="12"/>
        <v>0</v>
      </c>
      <c r="T58" s="6">
        <f t="shared" si="12"/>
        <v>0</v>
      </c>
      <c r="U58" s="6">
        <f t="shared" si="12"/>
        <v>63.23328000000015</v>
      </c>
      <c r="V58" s="6">
        <f t="shared" si="12"/>
        <v>63.23328000000015</v>
      </c>
      <c r="W58" s="6">
        <f t="shared" si="12"/>
        <v>63.23328000000015</v>
      </c>
      <c r="X58" s="6">
        <f t="shared" si="12"/>
        <v>63.23328000000015</v>
      </c>
      <c r="Y58" s="6">
        <f t="shared" si="12"/>
        <v>63.23328000000015</v>
      </c>
      <c r="Z58" s="6">
        <f t="shared" si="12"/>
        <v>63.23328000000015</v>
      </c>
      <c r="AA58" s="6">
        <f t="shared" si="12"/>
        <v>63.23328000000015</v>
      </c>
      <c r="AB58" s="6">
        <f t="shared" si="12"/>
        <v>63.23328000000015</v>
      </c>
      <c r="AC58" s="6">
        <f t="shared" si="12"/>
        <v>63.23328000000015</v>
      </c>
      <c r="AD58" s="6">
        <f t="shared" si="12"/>
        <v>63.23328000000015</v>
      </c>
      <c r="AE58" s="6">
        <f t="shared" si="12"/>
        <v>63.23328000000015</v>
      </c>
      <c r="AF58" s="6">
        <f t="shared" si="12"/>
        <v>63.23328000000015</v>
      </c>
      <c r="AG58" s="6">
        <f t="shared" si="12"/>
        <v>0</v>
      </c>
      <c r="AH58" s="6">
        <f t="shared" si="12"/>
        <v>0</v>
      </c>
      <c r="AI58" s="6">
        <f t="shared" si="12"/>
        <v>0</v>
      </c>
      <c r="AJ58" s="6">
        <f t="shared" si="12"/>
        <v>0</v>
      </c>
      <c r="AK58" s="6">
        <f t="shared" ref="J58:BD63" si="13">IF(AND($F58&lt;AK$1,$G58&lt;AK$3,(DATE(YEAR($G58)+1,MONTH($G58)+1,1))&gt;AK$3),$D58*10.56*AK$2*(AK$1/1000-($F58/1000)),0)</f>
        <v>0</v>
      </c>
      <c r="AL58" s="6">
        <f t="shared" si="13"/>
        <v>0</v>
      </c>
      <c r="AM58" s="6">
        <f t="shared" si="13"/>
        <v>0</v>
      </c>
      <c r="AN58" s="6">
        <f t="shared" si="13"/>
        <v>0</v>
      </c>
      <c r="AO58" s="6">
        <f t="shared" si="13"/>
        <v>0</v>
      </c>
      <c r="AP58" s="6">
        <f t="shared" si="13"/>
        <v>0</v>
      </c>
      <c r="AQ58" s="6">
        <f t="shared" si="13"/>
        <v>0</v>
      </c>
      <c r="AR58" s="6">
        <f t="shared" si="13"/>
        <v>0</v>
      </c>
      <c r="AS58" s="6">
        <f t="shared" si="13"/>
        <v>0</v>
      </c>
      <c r="AT58" s="6">
        <f t="shared" si="13"/>
        <v>0</v>
      </c>
      <c r="AU58" s="6">
        <f t="shared" si="13"/>
        <v>0</v>
      </c>
      <c r="AV58" s="6">
        <f t="shared" si="13"/>
        <v>0</v>
      </c>
      <c r="AW58" s="6">
        <f t="shared" si="13"/>
        <v>0</v>
      </c>
      <c r="AX58" s="6">
        <f t="shared" si="13"/>
        <v>0</v>
      </c>
      <c r="AY58" s="6">
        <f t="shared" si="13"/>
        <v>0</v>
      </c>
      <c r="AZ58" s="6">
        <f t="shared" si="13"/>
        <v>0</v>
      </c>
      <c r="BA58" s="6">
        <f t="shared" si="13"/>
        <v>0</v>
      </c>
      <c r="BB58" s="6">
        <f t="shared" si="13"/>
        <v>0</v>
      </c>
      <c r="BC58" s="6">
        <f t="shared" si="13"/>
        <v>0</v>
      </c>
      <c r="BD58" s="6">
        <f t="shared" si="13"/>
        <v>0</v>
      </c>
    </row>
    <row r="59" spans="1:56" x14ac:dyDescent="0.2">
      <c r="A59" t="s">
        <v>950</v>
      </c>
      <c r="B59" t="s">
        <v>841</v>
      </c>
      <c r="C59" t="s">
        <v>927</v>
      </c>
      <c r="D59">
        <v>49</v>
      </c>
      <c r="E59" s="3" t="s">
        <v>945</v>
      </c>
      <c r="F59" s="23">
        <v>9700</v>
      </c>
      <c r="G59" s="22">
        <v>37240</v>
      </c>
      <c r="H59" s="15" t="s">
        <v>1113</v>
      </c>
      <c r="I59" s="6">
        <f t="shared" si="8"/>
        <v>0</v>
      </c>
      <c r="J59" s="6">
        <f t="shared" si="13"/>
        <v>0</v>
      </c>
      <c r="K59" s="6">
        <f t="shared" si="13"/>
        <v>0</v>
      </c>
      <c r="L59" s="6">
        <f t="shared" si="13"/>
        <v>0</v>
      </c>
      <c r="M59" s="6">
        <f t="shared" si="13"/>
        <v>0</v>
      </c>
      <c r="N59" s="6">
        <f t="shared" si="13"/>
        <v>0</v>
      </c>
      <c r="O59" s="6">
        <f t="shared" si="13"/>
        <v>0</v>
      </c>
      <c r="P59" s="6">
        <f t="shared" si="13"/>
        <v>0</v>
      </c>
      <c r="Q59" s="6">
        <f t="shared" si="13"/>
        <v>0</v>
      </c>
      <c r="R59" s="6">
        <f t="shared" si="13"/>
        <v>0</v>
      </c>
      <c r="S59" s="6">
        <f t="shared" si="13"/>
        <v>0</v>
      </c>
      <c r="T59" s="6">
        <f t="shared" si="13"/>
        <v>0</v>
      </c>
      <c r="U59" s="6">
        <f t="shared" si="13"/>
        <v>62.092800000000153</v>
      </c>
      <c r="V59" s="6">
        <f t="shared" si="13"/>
        <v>62.092800000000153</v>
      </c>
      <c r="W59" s="6">
        <f t="shared" si="13"/>
        <v>62.092800000000153</v>
      </c>
      <c r="X59" s="6">
        <f t="shared" si="13"/>
        <v>62.092800000000153</v>
      </c>
      <c r="Y59" s="6">
        <f t="shared" si="13"/>
        <v>62.092800000000153</v>
      </c>
      <c r="Z59" s="6">
        <f t="shared" si="13"/>
        <v>62.092800000000153</v>
      </c>
      <c r="AA59" s="6">
        <f t="shared" si="13"/>
        <v>62.092800000000153</v>
      </c>
      <c r="AB59" s="6">
        <f t="shared" si="13"/>
        <v>62.092800000000153</v>
      </c>
      <c r="AC59" s="6">
        <f t="shared" si="13"/>
        <v>62.092800000000153</v>
      </c>
      <c r="AD59" s="6">
        <f t="shared" si="13"/>
        <v>62.092800000000153</v>
      </c>
      <c r="AE59" s="6">
        <f t="shared" si="13"/>
        <v>62.092800000000153</v>
      </c>
      <c r="AF59" s="6">
        <f t="shared" si="13"/>
        <v>62.092800000000153</v>
      </c>
      <c r="AG59" s="6">
        <f t="shared" si="13"/>
        <v>0</v>
      </c>
      <c r="AH59" s="6">
        <f t="shared" si="13"/>
        <v>0</v>
      </c>
      <c r="AI59" s="6">
        <f t="shared" si="13"/>
        <v>0</v>
      </c>
      <c r="AJ59" s="6">
        <f t="shared" si="13"/>
        <v>0</v>
      </c>
      <c r="AK59" s="6">
        <f t="shared" si="13"/>
        <v>0</v>
      </c>
      <c r="AL59" s="6">
        <f t="shared" si="13"/>
        <v>0</v>
      </c>
      <c r="AM59" s="6">
        <f t="shared" si="13"/>
        <v>0</v>
      </c>
      <c r="AN59" s="6">
        <f t="shared" si="13"/>
        <v>0</v>
      </c>
      <c r="AO59" s="6">
        <f t="shared" si="13"/>
        <v>0</v>
      </c>
      <c r="AP59" s="6">
        <f t="shared" si="13"/>
        <v>0</v>
      </c>
      <c r="AQ59" s="6">
        <f t="shared" si="13"/>
        <v>0</v>
      </c>
      <c r="AR59" s="6">
        <f t="shared" si="13"/>
        <v>0</v>
      </c>
      <c r="AS59" s="6">
        <f t="shared" si="13"/>
        <v>0</v>
      </c>
      <c r="AT59" s="6">
        <f t="shared" si="13"/>
        <v>0</v>
      </c>
      <c r="AU59" s="6">
        <f t="shared" si="13"/>
        <v>0</v>
      </c>
      <c r="AV59" s="6">
        <f t="shared" si="13"/>
        <v>0</v>
      </c>
      <c r="AW59" s="6">
        <f t="shared" si="13"/>
        <v>0</v>
      </c>
      <c r="AX59" s="6">
        <f t="shared" si="13"/>
        <v>0</v>
      </c>
      <c r="AY59" s="6">
        <f t="shared" si="13"/>
        <v>0</v>
      </c>
      <c r="AZ59" s="6">
        <f t="shared" si="13"/>
        <v>0</v>
      </c>
      <c r="BA59" s="6">
        <f t="shared" si="13"/>
        <v>0</v>
      </c>
      <c r="BB59" s="6">
        <f t="shared" si="13"/>
        <v>0</v>
      </c>
      <c r="BC59" s="6">
        <f t="shared" si="13"/>
        <v>0</v>
      </c>
      <c r="BD59" s="6">
        <f t="shared" si="13"/>
        <v>0</v>
      </c>
    </row>
    <row r="60" spans="1:56" x14ac:dyDescent="0.2">
      <c r="A60" t="s">
        <v>936</v>
      </c>
      <c r="B60" t="s">
        <v>841</v>
      </c>
      <c r="C60" t="s">
        <v>927</v>
      </c>
      <c r="D60">
        <v>49</v>
      </c>
      <c r="E60" s="3" t="s">
        <v>945</v>
      </c>
      <c r="F60" s="23">
        <v>9700</v>
      </c>
      <c r="G60" s="22">
        <v>37256</v>
      </c>
      <c r="H60" s="15" t="s">
        <v>1113</v>
      </c>
      <c r="I60" s="6">
        <f t="shared" si="8"/>
        <v>0</v>
      </c>
      <c r="J60" s="6">
        <f t="shared" si="13"/>
        <v>0</v>
      </c>
      <c r="K60" s="6">
        <f t="shared" si="13"/>
        <v>0</v>
      </c>
      <c r="L60" s="6">
        <f t="shared" si="13"/>
        <v>0</v>
      </c>
      <c r="M60" s="6">
        <f t="shared" si="13"/>
        <v>0</v>
      </c>
      <c r="N60" s="6">
        <f t="shared" si="13"/>
        <v>0</v>
      </c>
      <c r="O60" s="6">
        <f t="shared" si="13"/>
        <v>0</v>
      </c>
      <c r="P60" s="6">
        <f t="shared" si="13"/>
        <v>0</v>
      </c>
      <c r="Q60" s="6">
        <f t="shared" si="13"/>
        <v>0</v>
      </c>
      <c r="R60" s="6">
        <f t="shared" si="13"/>
        <v>0</v>
      </c>
      <c r="S60" s="6">
        <f t="shared" si="13"/>
        <v>0</v>
      </c>
      <c r="T60" s="6">
        <f t="shared" si="13"/>
        <v>0</v>
      </c>
      <c r="U60" s="6">
        <f t="shared" si="13"/>
        <v>62.092800000000153</v>
      </c>
      <c r="V60" s="6">
        <f t="shared" si="13"/>
        <v>62.092800000000153</v>
      </c>
      <c r="W60" s="6">
        <f t="shared" si="13"/>
        <v>62.092800000000153</v>
      </c>
      <c r="X60" s="6">
        <f t="shared" si="13"/>
        <v>62.092800000000153</v>
      </c>
      <c r="Y60" s="6">
        <f t="shared" si="13"/>
        <v>62.092800000000153</v>
      </c>
      <c r="Z60" s="6">
        <f t="shared" si="13"/>
        <v>62.092800000000153</v>
      </c>
      <c r="AA60" s="6">
        <f t="shared" si="13"/>
        <v>62.092800000000153</v>
      </c>
      <c r="AB60" s="6">
        <f t="shared" si="13"/>
        <v>62.092800000000153</v>
      </c>
      <c r="AC60" s="6">
        <f t="shared" si="13"/>
        <v>62.092800000000153</v>
      </c>
      <c r="AD60" s="6">
        <f t="shared" si="13"/>
        <v>62.092800000000153</v>
      </c>
      <c r="AE60" s="6">
        <f t="shared" si="13"/>
        <v>62.092800000000153</v>
      </c>
      <c r="AF60" s="6">
        <f t="shared" si="13"/>
        <v>62.092800000000153</v>
      </c>
      <c r="AG60" s="6">
        <f t="shared" si="13"/>
        <v>0</v>
      </c>
      <c r="AH60" s="6">
        <f t="shared" si="13"/>
        <v>0</v>
      </c>
      <c r="AI60" s="6">
        <f t="shared" si="13"/>
        <v>0</v>
      </c>
      <c r="AJ60" s="6">
        <f t="shared" si="13"/>
        <v>0</v>
      </c>
      <c r="AK60" s="6">
        <f t="shared" si="13"/>
        <v>0</v>
      </c>
      <c r="AL60" s="6">
        <f t="shared" si="13"/>
        <v>0</v>
      </c>
      <c r="AM60" s="6">
        <f t="shared" si="13"/>
        <v>0</v>
      </c>
      <c r="AN60" s="6">
        <f t="shared" si="13"/>
        <v>0</v>
      </c>
      <c r="AO60" s="6">
        <f t="shared" si="13"/>
        <v>0</v>
      </c>
      <c r="AP60" s="6">
        <f t="shared" si="13"/>
        <v>0</v>
      </c>
      <c r="AQ60" s="6">
        <f t="shared" si="13"/>
        <v>0</v>
      </c>
      <c r="AR60" s="6">
        <f t="shared" si="13"/>
        <v>0</v>
      </c>
      <c r="AS60" s="6">
        <f t="shared" si="13"/>
        <v>0</v>
      </c>
      <c r="AT60" s="6">
        <f t="shared" si="13"/>
        <v>0</v>
      </c>
      <c r="AU60" s="6">
        <f t="shared" si="13"/>
        <v>0</v>
      </c>
      <c r="AV60" s="6">
        <f t="shared" si="13"/>
        <v>0</v>
      </c>
      <c r="AW60" s="6">
        <f t="shared" si="13"/>
        <v>0</v>
      </c>
      <c r="AX60" s="6">
        <f t="shared" si="13"/>
        <v>0</v>
      </c>
      <c r="AY60" s="6">
        <f t="shared" si="13"/>
        <v>0</v>
      </c>
      <c r="AZ60" s="6">
        <f t="shared" si="13"/>
        <v>0</v>
      </c>
      <c r="BA60" s="6">
        <f t="shared" si="13"/>
        <v>0</v>
      </c>
      <c r="BB60" s="6">
        <f t="shared" si="13"/>
        <v>0</v>
      </c>
      <c r="BC60" s="6">
        <f t="shared" si="13"/>
        <v>0</v>
      </c>
      <c r="BD60" s="6">
        <f t="shared" si="13"/>
        <v>0</v>
      </c>
    </row>
    <row r="61" spans="1:56" x14ac:dyDescent="0.2">
      <c r="A61" t="s">
        <v>1083</v>
      </c>
      <c r="B61" s="8" t="s">
        <v>841</v>
      </c>
      <c r="C61" s="8" t="s">
        <v>927</v>
      </c>
      <c r="D61" s="27">
        <v>45</v>
      </c>
      <c r="E61" s="3" t="s">
        <v>945</v>
      </c>
      <c r="F61" s="27">
        <v>9700</v>
      </c>
      <c r="G61" s="29">
        <v>37408</v>
      </c>
      <c r="H61" s="15" t="s">
        <v>1113</v>
      </c>
      <c r="I61" s="6">
        <f t="shared" si="8"/>
        <v>0</v>
      </c>
      <c r="J61" s="6">
        <f t="shared" si="13"/>
        <v>0</v>
      </c>
      <c r="K61" s="6">
        <f t="shared" si="13"/>
        <v>0</v>
      </c>
      <c r="L61" s="6">
        <f t="shared" si="13"/>
        <v>0</v>
      </c>
      <c r="M61" s="6">
        <f t="shared" si="13"/>
        <v>0</v>
      </c>
      <c r="N61" s="6">
        <f t="shared" si="13"/>
        <v>0</v>
      </c>
      <c r="O61" s="6">
        <f t="shared" si="13"/>
        <v>0</v>
      </c>
      <c r="P61" s="6">
        <f t="shared" si="13"/>
        <v>0</v>
      </c>
      <c r="Q61" s="6">
        <f t="shared" si="13"/>
        <v>0</v>
      </c>
      <c r="R61" s="6">
        <f t="shared" si="13"/>
        <v>0</v>
      </c>
      <c r="S61" s="6">
        <f t="shared" si="13"/>
        <v>0</v>
      </c>
      <c r="T61" s="6">
        <f t="shared" si="13"/>
        <v>0</v>
      </c>
      <c r="U61" s="6">
        <f t="shared" si="13"/>
        <v>0</v>
      </c>
      <c r="V61" s="6">
        <f t="shared" si="13"/>
        <v>0</v>
      </c>
      <c r="W61" s="6">
        <f t="shared" si="13"/>
        <v>0</v>
      </c>
      <c r="X61" s="6">
        <f t="shared" si="13"/>
        <v>0</v>
      </c>
      <c r="Y61" s="6">
        <f t="shared" si="13"/>
        <v>0</v>
      </c>
      <c r="Z61" s="6">
        <f t="shared" si="13"/>
        <v>0</v>
      </c>
      <c r="AA61" s="6">
        <f t="shared" si="13"/>
        <v>57.02400000000015</v>
      </c>
      <c r="AB61" s="6">
        <f t="shared" si="13"/>
        <v>57.02400000000015</v>
      </c>
      <c r="AC61" s="6">
        <f t="shared" si="13"/>
        <v>57.02400000000015</v>
      </c>
      <c r="AD61" s="6">
        <f t="shared" si="13"/>
        <v>57.02400000000015</v>
      </c>
      <c r="AE61" s="6">
        <f t="shared" si="13"/>
        <v>57.02400000000015</v>
      </c>
      <c r="AF61" s="6">
        <f t="shared" si="13"/>
        <v>57.02400000000015</v>
      </c>
      <c r="AG61" s="6">
        <f t="shared" si="13"/>
        <v>57.02400000000015</v>
      </c>
      <c r="AH61" s="6">
        <f t="shared" si="13"/>
        <v>57.02400000000015</v>
      </c>
      <c r="AI61" s="6">
        <f t="shared" si="13"/>
        <v>57.02400000000015</v>
      </c>
      <c r="AJ61" s="6">
        <f t="shared" si="13"/>
        <v>57.02400000000015</v>
      </c>
      <c r="AK61" s="6">
        <f t="shared" si="13"/>
        <v>57.02400000000015</v>
      </c>
      <c r="AL61" s="6">
        <f t="shared" si="13"/>
        <v>57.02400000000015</v>
      </c>
      <c r="AM61" s="6">
        <f t="shared" si="13"/>
        <v>0</v>
      </c>
      <c r="AN61" s="6">
        <f t="shared" si="13"/>
        <v>0</v>
      </c>
      <c r="AO61" s="6">
        <f t="shared" si="13"/>
        <v>0</v>
      </c>
      <c r="AP61" s="6">
        <f t="shared" si="13"/>
        <v>0</v>
      </c>
      <c r="AQ61" s="6">
        <f t="shared" si="13"/>
        <v>0</v>
      </c>
      <c r="AR61" s="6">
        <f t="shared" si="13"/>
        <v>0</v>
      </c>
      <c r="AS61" s="6">
        <f t="shared" si="13"/>
        <v>0</v>
      </c>
      <c r="AT61" s="6">
        <f t="shared" si="13"/>
        <v>0</v>
      </c>
      <c r="AU61" s="6">
        <f t="shared" si="13"/>
        <v>0</v>
      </c>
      <c r="AV61" s="6">
        <f t="shared" si="13"/>
        <v>0</v>
      </c>
      <c r="AW61" s="6">
        <f t="shared" si="13"/>
        <v>0</v>
      </c>
      <c r="AX61" s="6">
        <f t="shared" si="13"/>
        <v>0</v>
      </c>
      <c r="AY61" s="6">
        <f t="shared" si="13"/>
        <v>0</v>
      </c>
      <c r="AZ61" s="6">
        <f t="shared" si="13"/>
        <v>0</v>
      </c>
      <c r="BA61" s="6">
        <f t="shared" si="13"/>
        <v>0</v>
      </c>
      <c r="BB61" s="6">
        <f t="shared" si="13"/>
        <v>0</v>
      </c>
      <c r="BC61" s="6">
        <f t="shared" si="13"/>
        <v>0</v>
      </c>
      <c r="BD61" s="6">
        <f t="shared" si="13"/>
        <v>0</v>
      </c>
    </row>
    <row r="62" spans="1:56" x14ac:dyDescent="0.2">
      <c r="A62" t="s">
        <v>1104</v>
      </c>
      <c r="B62" s="8" t="s">
        <v>841</v>
      </c>
      <c r="C62" s="8" t="s">
        <v>927</v>
      </c>
      <c r="D62" s="27">
        <v>48.7</v>
      </c>
      <c r="E62" s="3" t="s">
        <v>945</v>
      </c>
      <c r="F62" s="27">
        <v>9700</v>
      </c>
      <c r="G62" s="29">
        <v>37408</v>
      </c>
      <c r="H62" s="15" t="s">
        <v>1113</v>
      </c>
      <c r="I62" s="6">
        <f t="shared" si="8"/>
        <v>0</v>
      </c>
      <c r="J62" s="6">
        <f t="shared" si="13"/>
        <v>0</v>
      </c>
      <c r="K62" s="6">
        <f t="shared" si="13"/>
        <v>0</v>
      </c>
      <c r="L62" s="6">
        <f t="shared" si="13"/>
        <v>0</v>
      </c>
      <c r="M62" s="6">
        <f t="shared" si="13"/>
        <v>0</v>
      </c>
      <c r="N62" s="6">
        <f t="shared" si="13"/>
        <v>0</v>
      </c>
      <c r="O62" s="6">
        <f t="shared" si="13"/>
        <v>0</v>
      </c>
      <c r="P62" s="6">
        <f t="shared" si="13"/>
        <v>0</v>
      </c>
      <c r="Q62" s="6">
        <f t="shared" si="13"/>
        <v>0</v>
      </c>
      <c r="R62" s="6">
        <f t="shared" si="13"/>
        <v>0</v>
      </c>
      <c r="S62" s="6">
        <f t="shared" si="13"/>
        <v>0</v>
      </c>
      <c r="T62" s="6">
        <f t="shared" si="13"/>
        <v>0</v>
      </c>
      <c r="U62" s="6">
        <f t="shared" si="13"/>
        <v>0</v>
      </c>
      <c r="V62" s="6">
        <f t="shared" si="13"/>
        <v>0</v>
      </c>
      <c r="W62" s="6">
        <f t="shared" si="13"/>
        <v>0</v>
      </c>
      <c r="X62" s="6">
        <f t="shared" si="13"/>
        <v>0</v>
      </c>
      <c r="Y62" s="6">
        <f t="shared" si="13"/>
        <v>0</v>
      </c>
      <c r="Z62" s="6">
        <f t="shared" si="13"/>
        <v>0</v>
      </c>
      <c r="AA62" s="6">
        <f t="shared" si="13"/>
        <v>61.712640000000157</v>
      </c>
      <c r="AB62" s="6">
        <f t="shared" si="13"/>
        <v>61.712640000000157</v>
      </c>
      <c r="AC62" s="6">
        <f t="shared" si="13"/>
        <v>61.712640000000157</v>
      </c>
      <c r="AD62" s="6">
        <f t="shared" si="13"/>
        <v>61.712640000000157</v>
      </c>
      <c r="AE62" s="6">
        <f t="shared" si="13"/>
        <v>61.712640000000157</v>
      </c>
      <c r="AF62" s="6">
        <f t="shared" si="13"/>
        <v>61.712640000000157</v>
      </c>
      <c r="AG62" s="6">
        <f t="shared" si="13"/>
        <v>61.712640000000157</v>
      </c>
      <c r="AH62" s="6">
        <f t="shared" si="13"/>
        <v>61.712640000000157</v>
      </c>
      <c r="AI62" s="6">
        <f t="shared" si="13"/>
        <v>61.712640000000157</v>
      </c>
      <c r="AJ62" s="6">
        <f t="shared" si="13"/>
        <v>61.712640000000157</v>
      </c>
      <c r="AK62" s="6">
        <f t="shared" si="13"/>
        <v>61.712640000000157</v>
      </c>
      <c r="AL62" s="6">
        <f t="shared" si="13"/>
        <v>61.712640000000157</v>
      </c>
      <c r="AM62" s="6">
        <f t="shared" si="13"/>
        <v>0</v>
      </c>
      <c r="AN62" s="6">
        <f t="shared" si="13"/>
        <v>0</v>
      </c>
      <c r="AO62" s="6">
        <f t="shared" si="13"/>
        <v>0</v>
      </c>
      <c r="AP62" s="6">
        <f t="shared" si="13"/>
        <v>0</v>
      </c>
      <c r="AQ62" s="6">
        <f t="shared" si="13"/>
        <v>0</v>
      </c>
      <c r="AR62" s="6">
        <f t="shared" si="13"/>
        <v>0</v>
      </c>
      <c r="AS62" s="6">
        <f t="shared" si="13"/>
        <v>0</v>
      </c>
      <c r="AT62" s="6">
        <f t="shared" si="13"/>
        <v>0</v>
      </c>
      <c r="AU62" s="6">
        <f t="shared" si="13"/>
        <v>0</v>
      </c>
      <c r="AV62" s="6">
        <f t="shared" si="13"/>
        <v>0</v>
      </c>
      <c r="AW62" s="6">
        <f t="shared" si="13"/>
        <v>0</v>
      </c>
      <c r="AX62" s="6">
        <f t="shared" si="13"/>
        <v>0</v>
      </c>
      <c r="AY62" s="6">
        <f t="shared" si="13"/>
        <v>0</v>
      </c>
      <c r="AZ62" s="6">
        <f t="shared" si="13"/>
        <v>0</v>
      </c>
      <c r="BA62" s="6">
        <f t="shared" si="13"/>
        <v>0</v>
      </c>
      <c r="BB62" s="6">
        <f t="shared" si="13"/>
        <v>0</v>
      </c>
      <c r="BC62" s="6">
        <f t="shared" si="13"/>
        <v>0</v>
      </c>
      <c r="BD62" s="6">
        <f t="shared" si="13"/>
        <v>0</v>
      </c>
    </row>
    <row r="63" spans="1:56" x14ac:dyDescent="0.2">
      <c r="A63" t="s">
        <v>1099</v>
      </c>
      <c r="B63" s="8" t="s">
        <v>841</v>
      </c>
      <c r="C63" s="8" t="s">
        <v>927</v>
      </c>
      <c r="D63" s="27">
        <v>49</v>
      </c>
      <c r="E63" s="3" t="s">
        <v>945</v>
      </c>
      <c r="F63" s="27">
        <v>9700</v>
      </c>
      <c r="G63" s="29">
        <v>37437</v>
      </c>
      <c r="H63" s="15" t="s">
        <v>1113</v>
      </c>
      <c r="I63" s="6">
        <f t="shared" si="8"/>
        <v>0</v>
      </c>
      <c r="J63" s="6">
        <f t="shared" si="13"/>
        <v>0</v>
      </c>
      <c r="K63" s="6">
        <f t="shared" si="13"/>
        <v>0</v>
      </c>
      <c r="L63" s="6">
        <f t="shared" si="13"/>
        <v>0</v>
      </c>
      <c r="M63" s="6">
        <f t="shared" si="13"/>
        <v>0</v>
      </c>
      <c r="N63" s="6">
        <f t="shared" si="13"/>
        <v>0</v>
      </c>
      <c r="O63" s="6">
        <f t="shared" si="13"/>
        <v>0</v>
      </c>
      <c r="P63" s="6">
        <f t="shared" si="13"/>
        <v>0</v>
      </c>
      <c r="Q63" s="6">
        <f t="shared" si="13"/>
        <v>0</v>
      </c>
      <c r="R63" s="6">
        <f t="shared" si="13"/>
        <v>0</v>
      </c>
      <c r="S63" s="6">
        <f t="shared" si="13"/>
        <v>0</v>
      </c>
      <c r="T63" s="6">
        <f t="shared" si="13"/>
        <v>0</v>
      </c>
      <c r="U63" s="6">
        <f t="shared" si="13"/>
        <v>0</v>
      </c>
      <c r="V63" s="6">
        <f t="shared" si="13"/>
        <v>0</v>
      </c>
      <c r="W63" s="6">
        <f t="shared" si="13"/>
        <v>0</v>
      </c>
      <c r="X63" s="6">
        <f t="shared" si="13"/>
        <v>0</v>
      </c>
      <c r="Y63" s="6">
        <f t="shared" si="13"/>
        <v>0</v>
      </c>
      <c r="Z63" s="6">
        <f t="shared" si="13"/>
        <v>0</v>
      </c>
      <c r="AA63" s="6">
        <f t="shared" si="13"/>
        <v>62.092800000000153</v>
      </c>
      <c r="AB63" s="6">
        <f t="shared" si="13"/>
        <v>62.092800000000153</v>
      </c>
      <c r="AC63" s="6">
        <f t="shared" si="13"/>
        <v>62.092800000000153</v>
      </c>
      <c r="AD63" s="6">
        <f t="shared" si="13"/>
        <v>62.092800000000153</v>
      </c>
      <c r="AE63" s="6">
        <f t="shared" si="13"/>
        <v>62.092800000000153</v>
      </c>
      <c r="AF63" s="6">
        <f t="shared" si="13"/>
        <v>62.092800000000153</v>
      </c>
      <c r="AG63" s="6">
        <f t="shared" si="13"/>
        <v>62.092800000000153</v>
      </c>
      <c r="AH63" s="6">
        <f t="shared" si="13"/>
        <v>62.092800000000153</v>
      </c>
      <c r="AI63" s="6">
        <f t="shared" si="13"/>
        <v>62.092800000000153</v>
      </c>
      <c r="AJ63" s="6">
        <f t="shared" si="13"/>
        <v>62.092800000000153</v>
      </c>
      <c r="AK63" s="6">
        <f t="shared" si="13"/>
        <v>62.092800000000153</v>
      </c>
      <c r="AL63" s="6">
        <f t="shared" si="13"/>
        <v>62.092800000000153</v>
      </c>
      <c r="AM63" s="6">
        <f t="shared" si="13"/>
        <v>0</v>
      </c>
      <c r="AN63" s="6">
        <f t="shared" si="13"/>
        <v>0</v>
      </c>
      <c r="AO63" s="6">
        <f t="shared" si="13"/>
        <v>0</v>
      </c>
      <c r="AP63" s="6">
        <f t="shared" si="13"/>
        <v>0</v>
      </c>
      <c r="AQ63" s="6">
        <f t="shared" si="13"/>
        <v>0</v>
      </c>
      <c r="AR63" s="6">
        <f t="shared" si="13"/>
        <v>0</v>
      </c>
      <c r="AS63" s="6">
        <f t="shared" si="13"/>
        <v>0</v>
      </c>
      <c r="AT63" s="6">
        <f t="shared" si="13"/>
        <v>0</v>
      </c>
      <c r="AU63" s="6">
        <f t="shared" si="13"/>
        <v>0</v>
      </c>
      <c r="AV63" s="6">
        <f t="shared" si="13"/>
        <v>0</v>
      </c>
      <c r="AW63" s="6">
        <f t="shared" si="13"/>
        <v>0</v>
      </c>
      <c r="AX63" s="6">
        <f t="shared" si="13"/>
        <v>0</v>
      </c>
      <c r="AY63" s="6">
        <f t="shared" si="13"/>
        <v>0</v>
      </c>
      <c r="AZ63" s="6">
        <f t="shared" si="13"/>
        <v>0</v>
      </c>
      <c r="BA63" s="6">
        <f t="shared" si="13"/>
        <v>0</v>
      </c>
      <c r="BB63" s="6">
        <f t="shared" si="13"/>
        <v>0</v>
      </c>
      <c r="BC63" s="6">
        <f t="shared" si="13"/>
        <v>0</v>
      </c>
      <c r="BD63" s="6">
        <f t="shared" si="13"/>
        <v>0</v>
      </c>
    </row>
    <row r="64" spans="1:56" x14ac:dyDescent="0.2">
      <c r="A64" s="26" t="s">
        <v>962</v>
      </c>
      <c r="B64" s="26" t="s">
        <v>979</v>
      </c>
      <c r="C64" s="26" t="s">
        <v>948</v>
      </c>
      <c r="D64" s="26">
        <v>12.5</v>
      </c>
      <c r="E64" s="26" t="s">
        <v>1105</v>
      </c>
      <c r="F64" s="2">
        <v>0</v>
      </c>
      <c r="G64" s="30">
        <v>37196</v>
      </c>
      <c r="H64" s="15" t="s">
        <v>1113</v>
      </c>
      <c r="I64" s="6">
        <f t="shared" si="8"/>
        <v>0</v>
      </c>
      <c r="J64" s="6">
        <f t="shared" ref="J64:BD69" si="14">IF(AND($F64&lt;J$1,$G64&lt;J$3,(DATE(YEAR($G64)+1,MONTH($G64)+1,1))&gt;J$3),$D64*10.56*J$2*(J$1/1000-($F64/1000)),0)</f>
        <v>0</v>
      </c>
      <c r="K64" s="6">
        <f t="shared" si="14"/>
        <v>0</v>
      </c>
      <c r="L64" s="6">
        <f t="shared" si="14"/>
        <v>0</v>
      </c>
      <c r="M64" s="6">
        <f t="shared" si="14"/>
        <v>0</v>
      </c>
      <c r="N64" s="6">
        <f t="shared" si="14"/>
        <v>0</v>
      </c>
      <c r="O64" s="6">
        <f t="shared" si="14"/>
        <v>0</v>
      </c>
      <c r="P64" s="6">
        <f t="shared" si="14"/>
        <v>0</v>
      </c>
      <c r="Q64" s="6">
        <f t="shared" si="14"/>
        <v>0</v>
      </c>
      <c r="R64" s="6">
        <f t="shared" si="14"/>
        <v>0</v>
      </c>
      <c r="S64" s="6">
        <f t="shared" si="14"/>
        <v>0</v>
      </c>
      <c r="T64" s="6">
        <f t="shared" si="14"/>
        <v>528</v>
      </c>
      <c r="U64" s="6">
        <f t="shared" si="14"/>
        <v>528</v>
      </c>
      <c r="V64" s="6">
        <f t="shared" si="14"/>
        <v>528</v>
      </c>
      <c r="W64" s="6">
        <f t="shared" si="14"/>
        <v>528</v>
      </c>
      <c r="X64" s="6">
        <f t="shared" si="14"/>
        <v>528</v>
      </c>
      <c r="Y64" s="6">
        <f t="shared" si="14"/>
        <v>528</v>
      </c>
      <c r="Z64" s="6">
        <f t="shared" si="14"/>
        <v>528</v>
      </c>
      <c r="AA64" s="6">
        <f t="shared" si="14"/>
        <v>528</v>
      </c>
      <c r="AB64" s="6">
        <f t="shared" si="14"/>
        <v>528</v>
      </c>
      <c r="AC64" s="6">
        <f t="shared" si="14"/>
        <v>528</v>
      </c>
      <c r="AD64" s="6">
        <f t="shared" si="14"/>
        <v>528</v>
      </c>
      <c r="AE64" s="6">
        <f t="shared" si="14"/>
        <v>528</v>
      </c>
      <c r="AF64" s="6">
        <f t="shared" si="14"/>
        <v>0</v>
      </c>
      <c r="AG64" s="6">
        <f t="shared" si="14"/>
        <v>0</v>
      </c>
      <c r="AH64" s="6">
        <f t="shared" si="14"/>
        <v>0</v>
      </c>
      <c r="AI64" s="6">
        <f t="shared" si="14"/>
        <v>0</v>
      </c>
      <c r="AJ64" s="6">
        <f t="shared" si="14"/>
        <v>0</v>
      </c>
      <c r="AK64" s="6">
        <f t="shared" si="14"/>
        <v>0</v>
      </c>
      <c r="AL64" s="6">
        <f t="shared" si="14"/>
        <v>0</v>
      </c>
      <c r="AM64" s="6">
        <f t="shared" si="14"/>
        <v>0</v>
      </c>
      <c r="AN64" s="6">
        <f t="shared" si="14"/>
        <v>0</v>
      </c>
      <c r="AO64" s="6">
        <f t="shared" si="14"/>
        <v>0</v>
      </c>
      <c r="AP64" s="6">
        <f t="shared" si="14"/>
        <v>0</v>
      </c>
      <c r="AQ64" s="6">
        <f t="shared" si="14"/>
        <v>0</v>
      </c>
      <c r="AR64" s="6">
        <f t="shared" si="14"/>
        <v>0</v>
      </c>
      <c r="AS64" s="6">
        <f t="shared" si="14"/>
        <v>0</v>
      </c>
      <c r="AT64" s="6">
        <f t="shared" si="14"/>
        <v>0</v>
      </c>
      <c r="AU64" s="6">
        <f t="shared" si="14"/>
        <v>0</v>
      </c>
      <c r="AV64" s="6">
        <f t="shared" si="14"/>
        <v>0</v>
      </c>
      <c r="AW64" s="6">
        <f t="shared" si="14"/>
        <v>0</v>
      </c>
      <c r="AX64" s="6">
        <f t="shared" si="14"/>
        <v>0</v>
      </c>
      <c r="AY64" s="6">
        <f t="shared" si="14"/>
        <v>0</v>
      </c>
      <c r="AZ64" s="6">
        <f t="shared" si="14"/>
        <v>0</v>
      </c>
      <c r="BA64" s="6">
        <f t="shared" si="14"/>
        <v>0</v>
      </c>
      <c r="BB64" s="6">
        <f t="shared" si="14"/>
        <v>0</v>
      </c>
      <c r="BC64" s="6">
        <f t="shared" si="14"/>
        <v>0</v>
      </c>
      <c r="BD64" s="6">
        <f t="shared" si="14"/>
        <v>0</v>
      </c>
    </row>
    <row r="65" spans="1:56" x14ac:dyDescent="0.2">
      <c r="A65" t="s">
        <v>966</v>
      </c>
      <c r="B65" t="s">
        <v>979</v>
      </c>
      <c r="C65" t="s">
        <v>1010</v>
      </c>
      <c r="D65">
        <v>29.3</v>
      </c>
      <c r="E65" s="26" t="s">
        <v>1105</v>
      </c>
      <c r="F65" s="2">
        <v>0</v>
      </c>
      <c r="G65" s="22">
        <v>37245</v>
      </c>
      <c r="H65" s="15" t="s">
        <v>1113</v>
      </c>
      <c r="I65" s="6">
        <f t="shared" si="8"/>
        <v>0</v>
      </c>
      <c r="J65" s="6">
        <f t="shared" si="14"/>
        <v>0</v>
      </c>
      <c r="K65" s="6">
        <f t="shared" si="14"/>
        <v>0</v>
      </c>
      <c r="L65" s="6">
        <f t="shared" si="14"/>
        <v>0</v>
      </c>
      <c r="M65" s="6">
        <f t="shared" si="14"/>
        <v>0</v>
      </c>
      <c r="N65" s="6">
        <f t="shared" si="14"/>
        <v>0</v>
      </c>
      <c r="O65" s="6">
        <f t="shared" si="14"/>
        <v>0</v>
      </c>
      <c r="P65" s="6">
        <f t="shared" si="14"/>
        <v>0</v>
      </c>
      <c r="Q65" s="6">
        <f t="shared" si="14"/>
        <v>0</v>
      </c>
      <c r="R65" s="6">
        <f t="shared" si="14"/>
        <v>0</v>
      </c>
      <c r="S65" s="6">
        <f t="shared" si="14"/>
        <v>0</v>
      </c>
      <c r="T65" s="6">
        <f t="shared" si="14"/>
        <v>0</v>
      </c>
      <c r="U65" s="6">
        <f t="shared" si="14"/>
        <v>1237.6320000000001</v>
      </c>
      <c r="V65" s="6">
        <f t="shared" si="14"/>
        <v>1237.6320000000001</v>
      </c>
      <c r="W65" s="6">
        <f t="shared" si="14"/>
        <v>1237.6320000000001</v>
      </c>
      <c r="X65" s="6">
        <f t="shared" si="14"/>
        <v>1237.6320000000001</v>
      </c>
      <c r="Y65" s="6">
        <f t="shared" si="14"/>
        <v>1237.6320000000001</v>
      </c>
      <c r="Z65" s="6">
        <f t="shared" si="14"/>
        <v>1237.6320000000001</v>
      </c>
      <c r="AA65" s="6">
        <f t="shared" si="14"/>
        <v>1237.6320000000001</v>
      </c>
      <c r="AB65" s="6">
        <f t="shared" si="14"/>
        <v>1237.6320000000001</v>
      </c>
      <c r="AC65" s="6">
        <f t="shared" si="14"/>
        <v>1237.6320000000001</v>
      </c>
      <c r="AD65" s="6">
        <f t="shared" si="14"/>
        <v>1237.6320000000001</v>
      </c>
      <c r="AE65" s="6">
        <f t="shared" si="14"/>
        <v>1237.6320000000001</v>
      </c>
      <c r="AF65" s="6">
        <f t="shared" si="14"/>
        <v>1237.6320000000001</v>
      </c>
      <c r="AG65" s="6">
        <f t="shared" si="14"/>
        <v>0</v>
      </c>
      <c r="AH65" s="6">
        <f t="shared" si="14"/>
        <v>0</v>
      </c>
      <c r="AI65" s="6">
        <f t="shared" si="14"/>
        <v>0</v>
      </c>
      <c r="AJ65" s="6">
        <f t="shared" si="14"/>
        <v>0</v>
      </c>
      <c r="AK65" s="6">
        <f t="shared" si="14"/>
        <v>0</v>
      </c>
      <c r="AL65" s="6">
        <f t="shared" si="14"/>
        <v>0</v>
      </c>
      <c r="AM65" s="6">
        <f t="shared" si="14"/>
        <v>0</v>
      </c>
      <c r="AN65" s="6">
        <f t="shared" si="14"/>
        <v>0</v>
      </c>
      <c r="AO65" s="6">
        <f t="shared" si="14"/>
        <v>0</v>
      </c>
      <c r="AP65" s="6">
        <f t="shared" si="14"/>
        <v>0</v>
      </c>
      <c r="AQ65" s="6">
        <f t="shared" si="14"/>
        <v>0</v>
      </c>
      <c r="AR65" s="6">
        <f t="shared" si="14"/>
        <v>0</v>
      </c>
      <c r="AS65" s="6">
        <f t="shared" si="14"/>
        <v>0</v>
      </c>
      <c r="AT65" s="6">
        <f t="shared" si="14"/>
        <v>0</v>
      </c>
      <c r="AU65" s="6">
        <f t="shared" si="14"/>
        <v>0</v>
      </c>
      <c r="AV65" s="6">
        <f t="shared" si="14"/>
        <v>0</v>
      </c>
      <c r="AW65" s="6">
        <f t="shared" si="14"/>
        <v>0</v>
      </c>
      <c r="AX65" s="6">
        <f t="shared" si="14"/>
        <v>0</v>
      </c>
      <c r="AY65" s="6">
        <f t="shared" si="14"/>
        <v>0</v>
      </c>
      <c r="AZ65" s="6">
        <f t="shared" si="14"/>
        <v>0</v>
      </c>
      <c r="BA65" s="6">
        <f t="shared" si="14"/>
        <v>0</v>
      </c>
      <c r="BB65" s="6">
        <f t="shared" si="14"/>
        <v>0</v>
      </c>
      <c r="BC65" s="6">
        <f t="shared" si="14"/>
        <v>0</v>
      </c>
      <c r="BD65" s="6">
        <f t="shared" si="14"/>
        <v>0</v>
      </c>
    </row>
    <row r="66" spans="1:56" x14ac:dyDescent="0.2">
      <c r="A66" t="s">
        <v>966</v>
      </c>
      <c r="B66" t="s">
        <v>979</v>
      </c>
      <c r="C66" t="s">
        <v>953</v>
      </c>
      <c r="D66">
        <v>63.5</v>
      </c>
      <c r="E66" s="26" t="s">
        <v>1105</v>
      </c>
      <c r="F66" s="2">
        <v>0</v>
      </c>
      <c r="G66" s="22">
        <v>37245</v>
      </c>
      <c r="H66" s="15" t="s">
        <v>1113</v>
      </c>
      <c r="I66" s="6">
        <f t="shared" si="8"/>
        <v>0</v>
      </c>
      <c r="J66" s="6">
        <f t="shared" si="14"/>
        <v>0</v>
      </c>
      <c r="K66" s="6">
        <f t="shared" si="14"/>
        <v>0</v>
      </c>
      <c r="L66" s="6">
        <f t="shared" si="14"/>
        <v>0</v>
      </c>
      <c r="M66" s="6">
        <f t="shared" si="14"/>
        <v>0</v>
      </c>
      <c r="N66" s="6">
        <f t="shared" si="14"/>
        <v>0</v>
      </c>
      <c r="O66" s="6">
        <f t="shared" si="14"/>
        <v>0</v>
      </c>
      <c r="P66" s="6">
        <f t="shared" si="14"/>
        <v>0</v>
      </c>
      <c r="Q66" s="6">
        <f t="shared" si="14"/>
        <v>0</v>
      </c>
      <c r="R66" s="6">
        <f t="shared" si="14"/>
        <v>0</v>
      </c>
      <c r="S66" s="6">
        <f t="shared" si="14"/>
        <v>0</v>
      </c>
      <c r="T66" s="6">
        <f t="shared" si="14"/>
        <v>0</v>
      </c>
      <c r="U66" s="6">
        <f t="shared" si="14"/>
        <v>2682.2400000000007</v>
      </c>
      <c r="V66" s="6">
        <f t="shared" si="14"/>
        <v>2682.2400000000007</v>
      </c>
      <c r="W66" s="6">
        <f t="shared" si="14"/>
        <v>2682.2400000000007</v>
      </c>
      <c r="X66" s="6">
        <f t="shared" si="14"/>
        <v>2682.2400000000007</v>
      </c>
      <c r="Y66" s="6">
        <f t="shared" si="14"/>
        <v>2682.2400000000007</v>
      </c>
      <c r="Z66" s="6">
        <f t="shared" si="14"/>
        <v>2682.2400000000007</v>
      </c>
      <c r="AA66" s="6">
        <f t="shared" si="14"/>
        <v>2682.2400000000007</v>
      </c>
      <c r="AB66" s="6">
        <f t="shared" si="14"/>
        <v>2682.2400000000007</v>
      </c>
      <c r="AC66" s="6">
        <f t="shared" si="14"/>
        <v>2682.2400000000007</v>
      </c>
      <c r="AD66" s="6">
        <f t="shared" si="14"/>
        <v>2682.2400000000007</v>
      </c>
      <c r="AE66" s="6">
        <f t="shared" si="14"/>
        <v>2682.2400000000007</v>
      </c>
      <c r="AF66" s="6">
        <f t="shared" si="14"/>
        <v>2682.2400000000007</v>
      </c>
      <c r="AG66" s="6">
        <f t="shared" si="14"/>
        <v>0</v>
      </c>
      <c r="AH66" s="6">
        <f t="shared" si="14"/>
        <v>0</v>
      </c>
      <c r="AI66" s="6">
        <f t="shared" si="14"/>
        <v>0</v>
      </c>
      <c r="AJ66" s="6">
        <f t="shared" si="14"/>
        <v>0</v>
      </c>
      <c r="AK66" s="6">
        <f t="shared" si="14"/>
        <v>0</v>
      </c>
      <c r="AL66" s="6">
        <f t="shared" si="14"/>
        <v>0</v>
      </c>
      <c r="AM66" s="6">
        <f t="shared" si="14"/>
        <v>0</v>
      </c>
      <c r="AN66" s="6">
        <f t="shared" si="14"/>
        <v>0</v>
      </c>
      <c r="AO66" s="6">
        <f t="shared" si="14"/>
        <v>0</v>
      </c>
      <c r="AP66" s="6">
        <f t="shared" si="14"/>
        <v>0</v>
      </c>
      <c r="AQ66" s="6">
        <f t="shared" si="14"/>
        <v>0</v>
      </c>
      <c r="AR66" s="6">
        <f t="shared" si="14"/>
        <v>0</v>
      </c>
      <c r="AS66" s="6">
        <f t="shared" si="14"/>
        <v>0</v>
      </c>
      <c r="AT66" s="6">
        <f t="shared" si="14"/>
        <v>0</v>
      </c>
      <c r="AU66" s="6">
        <f t="shared" si="14"/>
        <v>0</v>
      </c>
      <c r="AV66" s="6">
        <f t="shared" si="14"/>
        <v>0</v>
      </c>
      <c r="AW66" s="6">
        <f t="shared" si="14"/>
        <v>0</v>
      </c>
      <c r="AX66" s="6">
        <f t="shared" si="14"/>
        <v>0</v>
      </c>
      <c r="AY66" s="6">
        <f t="shared" si="14"/>
        <v>0</v>
      </c>
      <c r="AZ66" s="6">
        <f t="shared" si="14"/>
        <v>0</v>
      </c>
      <c r="BA66" s="6">
        <f t="shared" si="14"/>
        <v>0</v>
      </c>
      <c r="BB66" s="6">
        <f t="shared" si="14"/>
        <v>0</v>
      </c>
      <c r="BC66" s="6">
        <f t="shared" si="14"/>
        <v>0</v>
      </c>
      <c r="BD66" s="6">
        <f t="shared" si="14"/>
        <v>0</v>
      </c>
    </row>
    <row r="67" spans="1:56" x14ac:dyDescent="0.2">
      <c r="A67" t="s">
        <v>914</v>
      </c>
      <c r="B67" t="s">
        <v>979</v>
      </c>
      <c r="C67" t="s">
        <v>1010</v>
      </c>
      <c r="D67">
        <v>7.4</v>
      </c>
      <c r="E67" s="26" t="s">
        <v>1105</v>
      </c>
      <c r="F67" s="2">
        <v>0</v>
      </c>
      <c r="G67" s="22">
        <v>37257</v>
      </c>
      <c r="H67" s="15" t="s">
        <v>1113</v>
      </c>
      <c r="I67" s="6">
        <f t="shared" si="8"/>
        <v>0</v>
      </c>
      <c r="J67" s="6">
        <f t="shared" si="14"/>
        <v>0</v>
      </c>
      <c r="K67" s="6">
        <f t="shared" si="14"/>
        <v>0</v>
      </c>
      <c r="L67" s="6">
        <f t="shared" si="14"/>
        <v>0</v>
      </c>
      <c r="M67" s="6">
        <f t="shared" si="14"/>
        <v>0</v>
      </c>
      <c r="N67" s="6">
        <f t="shared" si="14"/>
        <v>0</v>
      </c>
      <c r="O67" s="6">
        <f t="shared" si="14"/>
        <v>0</v>
      </c>
      <c r="P67" s="6">
        <f t="shared" si="14"/>
        <v>0</v>
      </c>
      <c r="Q67" s="6">
        <f t="shared" si="14"/>
        <v>0</v>
      </c>
      <c r="R67" s="6">
        <f t="shared" si="14"/>
        <v>0</v>
      </c>
      <c r="S67" s="6">
        <f t="shared" si="14"/>
        <v>0</v>
      </c>
      <c r="T67" s="6">
        <f t="shared" si="14"/>
        <v>0</v>
      </c>
      <c r="U67" s="6">
        <f t="shared" si="14"/>
        <v>0</v>
      </c>
      <c r="V67" s="6">
        <f t="shared" si="14"/>
        <v>312.57600000000002</v>
      </c>
      <c r="W67" s="6">
        <f t="shared" si="14"/>
        <v>312.57600000000002</v>
      </c>
      <c r="X67" s="6">
        <f t="shared" si="14"/>
        <v>312.57600000000002</v>
      </c>
      <c r="Y67" s="6">
        <f t="shared" si="14"/>
        <v>312.57600000000002</v>
      </c>
      <c r="Z67" s="6">
        <f t="shared" si="14"/>
        <v>312.57600000000002</v>
      </c>
      <c r="AA67" s="6">
        <f t="shared" si="14"/>
        <v>312.57600000000002</v>
      </c>
      <c r="AB67" s="6">
        <f t="shared" si="14"/>
        <v>312.57600000000002</v>
      </c>
      <c r="AC67" s="6">
        <f t="shared" si="14"/>
        <v>312.57600000000002</v>
      </c>
      <c r="AD67" s="6">
        <f t="shared" si="14"/>
        <v>312.57600000000002</v>
      </c>
      <c r="AE67" s="6">
        <f t="shared" si="14"/>
        <v>312.57600000000002</v>
      </c>
      <c r="AF67" s="6">
        <f t="shared" si="14"/>
        <v>312.57600000000002</v>
      </c>
      <c r="AG67" s="6">
        <f t="shared" si="14"/>
        <v>312.57600000000002</v>
      </c>
      <c r="AH67" s="6">
        <f t="shared" si="14"/>
        <v>0</v>
      </c>
      <c r="AI67" s="6">
        <f t="shared" si="14"/>
        <v>0</v>
      </c>
      <c r="AJ67" s="6">
        <f t="shared" si="14"/>
        <v>0</v>
      </c>
      <c r="AK67" s="6">
        <f t="shared" si="14"/>
        <v>0</v>
      </c>
      <c r="AL67" s="6">
        <f t="shared" si="14"/>
        <v>0</v>
      </c>
      <c r="AM67" s="6">
        <f t="shared" si="14"/>
        <v>0</v>
      </c>
      <c r="AN67" s="6">
        <f t="shared" si="14"/>
        <v>0</v>
      </c>
      <c r="AO67" s="6">
        <f t="shared" si="14"/>
        <v>0</v>
      </c>
      <c r="AP67" s="6">
        <f t="shared" si="14"/>
        <v>0</v>
      </c>
      <c r="AQ67" s="6">
        <f t="shared" si="14"/>
        <v>0</v>
      </c>
      <c r="AR67" s="6">
        <f t="shared" si="14"/>
        <v>0</v>
      </c>
      <c r="AS67" s="6">
        <f t="shared" si="14"/>
        <v>0</v>
      </c>
      <c r="AT67" s="6">
        <f t="shared" si="14"/>
        <v>0</v>
      </c>
      <c r="AU67" s="6">
        <f t="shared" si="14"/>
        <v>0</v>
      </c>
      <c r="AV67" s="6">
        <f t="shared" si="14"/>
        <v>0</v>
      </c>
      <c r="AW67" s="6">
        <f t="shared" si="14"/>
        <v>0</v>
      </c>
      <c r="AX67" s="6">
        <f t="shared" si="14"/>
        <v>0</v>
      </c>
      <c r="AY67" s="6">
        <f t="shared" si="14"/>
        <v>0</v>
      </c>
      <c r="AZ67" s="6">
        <f t="shared" si="14"/>
        <v>0</v>
      </c>
      <c r="BA67" s="6">
        <f t="shared" si="14"/>
        <v>0</v>
      </c>
      <c r="BB67" s="6">
        <f t="shared" si="14"/>
        <v>0</v>
      </c>
      <c r="BC67" s="6">
        <f t="shared" si="14"/>
        <v>0</v>
      </c>
      <c r="BD67" s="6">
        <f t="shared" si="14"/>
        <v>0</v>
      </c>
    </row>
    <row r="68" spans="1:56" x14ac:dyDescent="0.2">
      <c r="A68" t="s">
        <v>925</v>
      </c>
      <c r="B68" t="s">
        <v>979</v>
      </c>
      <c r="C68" t="s">
        <v>1010</v>
      </c>
      <c r="D68">
        <v>7.2</v>
      </c>
      <c r="E68" s="26" t="s">
        <v>1105</v>
      </c>
      <c r="F68" s="2">
        <v>0</v>
      </c>
      <c r="G68" s="22">
        <v>37257</v>
      </c>
      <c r="H68" s="15" t="s">
        <v>1113</v>
      </c>
      <c r="I68" s="6">
        <f t="shared" ref="I68:I99" si="15">IF(AND($F68&lt;I$1,$G68&lt;I$3,(DATE(YEAR($G68)+1,MONTH($G68)+1,1))&gt;I$3),$D68*10.56*I$2*(I$1/1000-($F68/1000)),0)</f>
        <v>0</v>
      </c>
      <c r="J68" s="6">
        <f t="shared" si="14"/>
        <v>0</v>
      </c>
      <c r="K68" s="6">
        <f t="shared" si="14"/>
        <v>0</v>
      </c>
      <c r="L68" s="6">
        <f t="shared" si="14"/>
        <v>0</v>
      </c>
      <c r="M68" s="6">
        <f t="shared" si="14"/>
        <v>0</v>
      </c>
      <c r="N68" s="6">
        <f t="shared" si="14"/>
        <v>0</v>
      </c>
      <c r="O68" s="6">
        <f t="shared" si="14"/>
        <v>0</v>
      </c>
      <c r="P68" s="6">
        <f t="shared" si="14"/>
        <v>0</v>
      </c>
      <c r="Q68" s="6">
        <f t="shared" si="14"/>
        <v>0</v>
      </c>
      <c r="R68" s="6">
        <f t="shared" si="14"/>
        <v>0</v>
      </c>
      <c r="S68" s="6">
        <f t="shared" si="14"/>
        <v>0</v>
      </c>
      <c r="T68" s="6">
        <f t="shared" si="14"/>
        <v>0</v>
      </c>
      <c r="U68" s="6">
        <f t="shared" si="14"/>
        <v>0</v>
      </c>
      <c r="V68" s="6">
        <f t="shared" si="14"/>
        <v>304.12800000000004</v>
      </c>
      <c r="W68" s="6">
        <f t="shared" si="14"/>
        <v>304.12800000000004</v>
      </c>
      <c r="X68" s="6">
        <f t="shared" si="14"/>
        <v>304.12800000000004</v>
      </c>
      <c r="Y68" s="6">
        <f t="shared" si="14"/>
        <v>304.12800000000004</v>
      </c>
      <c r="Z68" s="6">
        <f t="shared" si="14"/>
        <v>304.12800000000004</v>
      </c>
      <c r="AA68" s="6">
        <f t="shared" si="14"/>
        <v>304.12800000000004</v>
      </c>
      <c r="AB68" s="6">
        <f t="shared" si="14"/>
        <v>304.12800000000004</v>
      </c>
      <c r="AC68" s="6">
        <f t="shared" si="14"/>
        <v>304.12800000000004</v>
      </c>
      <c r="AD68" s="6">
        <f t="shared" si="14"/>
        <v>304.12800000000004</v>
      </c>
      <c r="AE68" s="6">
        <f t="shared" si="14"/>
        <v>304.12800000000004</v>
      </c>
      <c r="AF68" s="6">
        <f t="shared" si="14"/>
        <v>304.12800000000004</v>
      </c>
      <c r="AG68" s="6">
        <f t="shared" si="14"/>
        <v>304.12800000000004</v>
      </c>
      <c r="AH68" s="6">
        <f t="shared" si="14"/>
        <v>0</v>
      </c>
      <c r="AI68" s="6">
        <f t="shared" si="14"/>
        <v>0</v>
      </c>
      <c r="AJ68" s="6">
        <f t="shared" si="14"/>
        <v>0</v>
      </c>
      <c r="AK68" s="6">
        <f t="shared" si="14"/>
        <v>0</v>
      </c>
      <c r="AL68" s="6">
        <f t="shared" si="14"/>
        <v>0</v>
      </c>
      <c r="AM68" s="6">
        <f t="shared" si="14"/>
        <v>0</v>
      </c>
      <c r="AN68" s="6">
        <f t="shared" si="14"/>
        <v>0</v>
      </c>
      <c r="AO68" s="6">
        <f t="shared" si="14"/>
        <v>0</v>
      </c>
      <c r="AP68" s="6">
        <f t="shared" si="14"/>
        <v>0</v>
      </c>
      <c r="AQ68" s="6">
        <f t="shared" si="14"/>
        <v>0</v>
      </c>
      <c r="AR68" s="6">
        <f t="shared" si="14"/>
        <v>0</v>
      </c>
      <c r="AS68" s="6">
        <f t="shared" si="14"/>
        <v>0</v>
      </c>
      <c r="AT68" s="6">
        <f t="shared" si="14"/>
        <v>0</v>
      </c>
      <c r="AU68" s="6">
        <f t="shared" si="14"/>
        <v>0</v>
      </c>
      <c r="AV68" s="6">
        <f t="shared" si="14"/>
        <v>0</v>
      </c>
      <c r="AW68" s="6">
        <f t="shared" si="14"/>
        <v>0</v>
      </c>
      <c r="AX68" s="6">
        <f t="shared" si="14"/>
        <v>0</v>
      </c>
      <c r="AY68" s="6">
        <f t="shared" si="14"/>
        <v>0</v>
      </c>
      <c r="AZ68" s="6">
        <f t="shared" si="14"/>
        <v>0</v>
      </c>
      <c r="BA68" s="6">
        <f t="shared" si="14"/>
        <v>0</v>
      </c>
      <c r="BB68" s="6">
        <f t="shared" si="14"/>
        <v>0</v>
      </c>
      <c r="BC68" s="6">
        <f t="shared" si="14"/>
        <v>0</v>
      </c>
      <c r="BD68" s="6">
        <f t="shared" si="14"/>
        <v>0</v>
      </c>
    </row>
    <row r="69" spans="1:56" x14ac:dyDescent="0.2">
      <c r="A69" t="s">
        <v>978</v>
      </c>
      <c r="B69" t="s">
        <v>979</v>
      </c>
      <c r="C69" t="s">
        <v>980</v>
      </c>
      <c r="D69" s="16">
        <v>29.8</v>
      </c>
      <c r="E69" s="26" t="s">
        <v>1105</v>
      </c>
      <c r="F69" s="28">
        <v>0</v>
      </c>
      <c r="G69" s="22">
        <v>37408</v>
      </c>
      <c r="H69" s="15" t="s">
        <v>1113</v>
      </c>
      <c r="I69" s="6">
        <f t="shared" si="15"/>
        <v>0</v>
      </c>
      <c r="J69" s="6">
        <f t="shared" ref="J69:X69" si="16">IF(AND($F69&lt;J$1,$G69&lt;J$3,(DATE(YEAR($G69)+1,MONTH($G69)+1,1))&gt;J$3),$D69*10.56*J$2*(J$1/1000-($F69/1000)),0)</f>
        <v>0</v>
      </c>
      <c r="K69" s="6">
        <f t="shared" si="16"/>
        <v>0</v>
      </c>
      <c r="L69" s="6">
        <f t="shared" si="16"/>
        <v>0</v>
      </c>
      <c r="M69" s="6">
        <f t="shared" si="16"/>
        <v>0</v>
      </c>
      <c r="N69" s="6">
        <f t="shared" si="16"/>
        <v>0</v>
      </c>
      <c r="O69" s="6">
        <f t="shared" si="16"/>
        <v>0</v>
      </c>
      <c r="P69" s="6">
        <f t="shared" si="16"/>
        <v>0</v>
      </c>
      <c r="Q69" s="6">
        <f t="shared" si="16"/>
        <v>0</v>
      </c>
      <c r="R69" s="6">
        <f t="shared" si="16"/>
        <v>0</v>
      </c>
      <c r="S69" s="6">
        <f t="shared" si="16"/>
        <v>0</v>
      </c>
      <c r="T69" s="6">
        <f t="shared" si="16"/>
        <v>0</v>
      </c>
      <c r="U69" s="6">
        <f t="shared" si="16"/>
        <v>0</v>
      </c>
      <c r="V69" s="6">
        <f t="shared" si="16"/>
        <v>0</v>
      </c>
      <c r="W69" s="6">
        <f t="shared" si="16"/>
        <v>0</v>
      </c>
      <c r="X69" s="6">
        <f t="shared" si="16"/>
        <v>0</v>
      </c>
      <c r="Y69" s="6">
        <f t="shared" si="14"/>
        <v>0</v>
      </c>
      <c r="Z69" s="6">
        <f t="shared" si="14"/>
        <v>0</v>
      </c>
      <c r="AA69" s="6">
        <f t="shared" si="14"/>
        <v>1258.7520000000002</v>
      </c>
      <c r="AB69" s="6">
        <f t="shared" si="14"/>
        <v>1258.7520000000002</v>
      </c>
      <c r="AC69" s="6">
        <f t="shared" si="14"/>
        <v>1258.7520000000002</v>
      </c>
      <c r="AD69" s="6">
        <f t="shared" si="14"/>
        <v>1258.7520000000002</v>
      </c>
      <c r="AE69" s="6">
        <f t="shared" si="14"/>
        <v>1258.7520000000002</v>
      </c>
      <c r="AF69" s="6">
        <f t="shared" si="14"/>
        <v>1258.7520000000002</v>
      </c>
      <c r="AG69" s="6">
        <f t="shared" si="14"/>
        <v>1258.7520000000002</v>
      </c>
      <c r="AH69" s="6">
        <f t="shared" si="14"/>
        <v>1258.7520000000002</v>
      </c>
      <c r="AI69" s="6">
        <f t="shared" si="14"/>
        <v>1258.7520000000002</v>
      </c>
      <c r="AJ69" s="6">
        <f t="shared" si="14"/>
        <v>1258.7520000000002</v>
      </c>
      <c r="AK69" s="6">
        <f t="shared" si="14"/>
        <v>1258.7520000000002</v>
      </c>
      <c r="AL69" s="6">
        <f t="shared" si="14"/>
        <v>1258.7520000000002</v>
      </c>
      <c r="AM69" s="6">
        <f t="shared" si="14"/>
        <v>0</v>
      </c>
      <c r="AN69" s="6">
        <f t="shared" si="14"/>
        <v>0</v>
      </c>
      <c r="AO69" s="6">
        <f t="shared" si="14"/>
        <v>0</v>
      </c>
      <c r="AP69" s="6">
        <f t="shared" si="14"/>
        <v>0</v>
      </c>
      <c r="AQ69" s="6">
        <f t="shared" si="14"/>
        <v>0</v>
      </c>
      <c r="AR69" s="6">
        <f t="shared" si="14"/>
        <v>0</v>
      </c>
      <c r="AS69" s="6">
        <f t="shared" ref="J69:BD75" si="17">IF(AND($F69&lt;AS$1,$G69&lt;AS$3,(DATE(YEAR($G69)+1,MONTH($G69)+1,1))&gt;AS$3),$D69*10.56*AS$2*(AS$1/1000-($F69/1000)),0)</f>
        <v>0</v>
      </c>
      <c r="AT69" s="6">
        <f t="shared" si="17"/>
        <v>0</v>
      </c>
      <c r="AU69" s="6">
        <f t="shared" si="17"/>
        <v>0</v>
      </c>
      <c r="AV69" s="6">
        <f t="shared" si="17"/>
        <v>0</v>
      </c>
      <c r="AW69" s="6">
        <f t="shared" si="17"/>
        <v>0</v>
      </c>
      <c r="AX69" s="6">
        <f t="shared" si="17"/>
        <v>0</v>
      </c>
      <c r="AY69" s="6">
        <f t="shared" si="17"/>
        <v>0</v>
      </c>
      <c r="AZ69" s="6">
        <f t="shared" si="17"/>
        <v>0</v>
      </c>
      <c r="BA69" s="6">
        <f t="shared" si="17"/>
        <v>0</v>
      </c>
      <c r="BB69" s="6">
        <f t="shared" si="17"/>
        <v>0</v>
      </c>
      <c r="BC69" s="6">
        <f t="shared" si="17"/>
        <v>0</v>
      </c>
      <c r="BD69" s="6">
        <f t="shared" si="17"/>
        <v>0</v>
      </c>
    </row>
    <row r="70" spans="1:56" x14ac:dyDescent="0.2">
      <c r="A70" t="s">
        <v>1081</v>
      </c>
      <c r="B70" t="s">
        <v>979</v>
      </c>
      <c r="C70" t="s">
        <v>953</v>
      </c>
      <c r="D70">
        <v>14.4</v>
      </c>
      <c r="E70" s="26" t="s">
        <v>1105</v>
      </c>
      <c r="F70" s="23">
        <v>0</v>
      </c>
      <c r="G70" s="22">
        <v>37530</v>
      </c>
      <c r="H70" s="15" t="s">
        <v>1113</v>
      </c>
      <c r="I70" s="6">
        <f t="shared" si="15"/>
        <v>0</v>
      </c>
      <c r="J70" s="6">
        <f t="shared" si="17"/>
        <v>0</v>
      </c>
      <c r="K70" s="6">
        <f t="shared" si="17"/>
        <v>0</v>
      </c>
      <c r="L70" s="6">
        <f t="shared" si="17"/>
        <v>0</v>
      </c>
      <c r="M70" s="6">
        <f t="shared" si="17"/>
        <v>0</v>
      </c>
      <c r="N70" s="6">
        <f t="shared" si="17"/>
        <v>0</v>
      </c>
      <c r="O70" s="6">
        <f t="shared" si="17"/>
        <v>0</v>
      </c>
      <c r="P70" s="6">
        <f t="shared" si="17"/>
        <v>0</v>
      </c>
      <c r="Q70" s="6">
        <f t="shared" si="17"/>
        <v>0</v>
      </c>
      <c r="R70" s="6">
        <f t="shared" si="17"/>
        <v>0</v>
      </c>
      <c r="S70" s="6">
        <f t="shared" si="17"/>
        <v>0</v>
      </c>
      <c r="T70" s="6">
        <f t="shared" si="17"/>
        <v>0</v>
      </c>
      <c r="U70" s="6">
        <f t="shared" si="17"/>
        <v>0</v>
      </c>
      <c r="V70" s="6">
        <f t="shared" si="17"/>
        <v>0</v>
      </c>
      <c r="W70" s="6">
        <f t="shared" si="17"/>
        <v>0</v>
      </c>
      <c r="X70" s="6">
        <f t="shared" si="17"/>
        <v>0</v>
      </c>
      <c r="Y70" s="6">
        <f t="shared" si="17"/>
        <v>0</v>
      </c>
      <c r="Z70" s="6">
        <f t="shared" si="17"/>
        <v>0</v>
      </c>
      <c r="AA70" s="6">
        <f t="shared" si="17"/>
        <v>0</v>
      </c>
      <c r="AB70" s="6">
        <f t="shared" si="17"/>
        <v>0</v>
      </c>
      <c r="AC70" s="6">
        <f t="shared" si="17"/>
        <v>0</v>
      </c>
      <c r="AD70" s="6">
        <f t="shared" si="17"/>
        <v>0</v>
      </c>
      <c r="AE70" s="6">
        <f t="shared" si="17"/>
        <v>608.25600000000009</v>
      </c>
      <c r="AF70" s="6">
        <f t="shared" si="17"/>
        <v>608.25600000000009</v>
      </c>
      <c r="AG70" s="6">
        <f t="shared" si="17"/>
        <v>608.25600000000009</v>
      </c>
      <c r="AH70" s="6">
        <f t="shared" si="17"/>
        <v>608.25600000000009</v>
      </c>
      <c r="AI70" s="6">
        <f t="shared" si="17"/>
        <v>608.25600000000009</v>
      </c>
      <c r="AJ70" s="6">
        <f t="shared" si="17"/>
        <v>608.25600000000009</v>
      </c>
      <c r="AK70" s="6">
        <f t="shared" si="17"/>
        <v>608.25600000000009</v>
      </c>
      <c r="AL70" s="6">
        <f t="shared" si="17"/>
        <v>608.25600000000009</v>
      </c>
      <c r="AM70" s="6">
        <f t="shared" si="17"/>
        <v>608.25600000000009</v>
      </c>
      <c r="AN70" s="6">
        <f t="shared" si="17"/>
        <v>608.25600000000009</v>
      </c>
      <c r="AO70" s="6">
        <f t="shared" si="17"/>
        <v>608.25600000000009</v>
      </c>
      <c r="AP70" s="6">
        <f t="shared" si="17"/>
        <v>608.25600000000009</v>
      </c>
      <c r="AQ70" s="6">
        <f t="shared" si="17"/>
        <v>0</v>
      </c>
      <c r="AR70" s="6">
        <f t="shared" si="17"/>
        <v>0</v>
      </c>
      <c r="AS70" s="6">
        <f t="shared" si="17"/>
        <v>0</v>
      </c>
      <c r="AT70" s="6">
        <f t="shared" si="17"/>
        <v>0</v>
      </c>
      <c r="AU70" s="6">
        <f t="shared" si="17"/>
        <v>0</v>
      </c>
      <c r="AV70" s="6">
        <f t="shared" si="17"/>
        <v>0</v>
      </c>
      <c r="AW70" s="6">
        <f t="shared" si="17"/>
        <v>0</v>
      </c>
      <c r="AX70" s="6">
        <f t="shared" si="17"/>
        <v>0</v>
      </c>
      <c r="AY70" s="6">
        <f t="shared" si="17"/>
        <v>0</v>
      </c>
      <c r="AZ70" s="6">
        <f t="shared" si="17"/>
        <v>0</v>
      </c>
      <c r="BA70" s="6">
        <f t="shared" si="17"/>
        <v>0</v>
      </c>
      <c r="BB70" s="6">
        <f t="shared" si="17"/>
        <v>0</v>
      </c>
      <c r="BC70" s="6">
        <f t="shared" si="17"/>
        <v>0</v>
      </c>
      <c r="BD70" s="6">
        <f t="shared" si="17"/>
        <v>0</v>
      </c>
    </row>
    <row r="71" spans="1:56" x14ac:dyDescent="0.2">
      <c r="A71" s="8" t="s">
        <v>893</v>
      </c>
      <c r="B71" s="8" t="s">
        <v>979</v>
      </c>
      <c r="C71" s="8" t="s">
        <v>953</v>
      </c>
      <c r="D71" s="27">
        <v>288</v>
      </c>
      <c r="E71" s="26" t="s">
        <v>945</v>
      </c>
      <c r="F71" s="27">
        <v>6707</v>
      </c>
      <c r="G71" s="29">
        <v>37438</v>
      </c>
      <c r="H71" s="15" t="s">
        <v>1113</v>
      </c>
      <c r="I71" s="6">
        <f t="shared" si="15"/>
        <v>0</v>
      </c>
      <c r="J71" s="6">
        <f t="shared" si="17"/>
        <v>0</v>
      </c>
      <c r="K71" s="6">
        <f t="shared" si="17"/>
        <v>0</v>
      </c>
      <c r="L71" s="6">
        <f t="shared" si="17"/>
        <v>0</v>
      </c>
      <c r="M71" s="6">
        <f t="shared" si="17"/>
        <v>0</v>
      </c>
      <c r="N71" s="6">
        <f t="shared" si="17"/>
        <v>0</v>
      </c>
      <c r="O71" s="6">
        <f t="shared" si="17"/>
        <v>0</v>
      </c>
      <c r="P71" s="6">
        <f t="shared" si="17"/>
        <v>0</v>
      </c>
      <c r="Q71" s="6">
        <f t="shared" si="17"/>
        <v>0</v>
      </c>
      <c r="R71" s="6">
        <f t="shared" si="17"/>
        <v>0</v>
      </c>
      <c r="S71" s="6">
        <f t="shared" si="17"/>
        <v>0</v>
      </c>
      <c r="T71" s="6">
        <f t="shared" si="17"/>
        <v>0</v>
      </c>
      <c r="U71" s="6">
        <f t="shared" si="17"/>
        <v>0</v>
      </c>
      <c r="V71" s="6">
        <f t="shared" si="17"/>
        <v>0</v>
      </c>
      <c r="W71" s="6">
        <f t="shared" si="17"/>
        <v>0</v>
      </c>
      <c r="X71" s="6">
        <f t="shared" si="17"/>
        <v>0</v>
      </c>
      <c r="Y71" s="6">
        <f t="shared" si="17"/>
        <v>0</v>
      </c>
      <c r="Z71" s="6">
        <f t="shared" si="17"/>
        <v>0</v>
      </c>
      <c r="AA71" s="6">
        <f t="shared" si="17"/>
        <v>0</v>
      </c>
      <c r="AB71" s="6">
        <f t="shared" si="17"/>
        <v>4005.9740160000006</v>
      </c>
      <c r="AC71" s="6">
        <f t="shared" si="17"/>
        <v>4005.9740160000006</v>
      </c>
      <c r="AD71" s="6">
        <f t="shared" si="17"/>
        <v>4005.9740160000006</v>
      </c>
      <c r="AE71" s="6">
        <f t="shared" si="17"/>
        <v>4005.9740160000006</v>
      </c>
      <c r="AF71" s="6">
        <f t="shared" si="17"/>
        <v>4005.9740160000006</v>
      </c>
      <c r="AG71" s="6">
        <f t="shared" si="17"/>
        <v>4005.9740160000006</v>
      </c>
      <c r="AH71" s="6">
        <f t="shared" si="17"/>
        <v>4005.9740160000006</v>
      </c>
      <c r="AI71" s="6">
        <f t="shared" si="17"/>
        <v>4005.9740160000006</v>
      </c>
      <c r="AJ71" s="6">
        <f t="shared" si="17"/>
        <v>4005.9740160000006</v>
      </c>
      <c r="AK71" s="6">
        <f t="shared" si="17"/>
        <v>4005.9740160000006</v>
      </c>
      <c r="AL71" s="6">
        <f t="shared" si="17"/>
        <v>4005.9740160000006</v>
      </c>
      <c r="AM71" s="6">
        <f t="shared" si="17"/>
        <v>4005.9740160000006</v>
      </c>
      <c r="AN71" s="6">
        <f t="shared" si="17"/>
        <v>0</v>
      </c>
      <c r="AO71" s="6">
        <f t="shared" si="17"/>
        <v>0</v>
      </c>
      <c r="AP71" s="6">
        <f t="shared" si="17"/>
        <v>0</v>
      </c>
      <c r="AQ71" s="6">
        <f t="shared" si="17"/>
        <v>0</v>
      </c>
      <c r="AR71" s="6">
        <f t="shared" si="17"/>
        <v>0</v>
      </c>
      <c r="AS71" s="6">
        <f t="shared" si="17"/>
        <v>0</v>
      </c>
      <c r="AT71" s="6">
        <f t="shared" si="17"/>
        <v>0</v>
      </c>
      <c r="AU71" s="6">
        <f t="shared" si="17"/>
        <v>0</v>
      </c>
      <c r="AV71" s="6">
        <f t="shared" si="17"/>
        <v>0</v>
      </c>
      <c r="AW71" s="6">
        <f t="shared" si="17"/>
        <v>0</v>
      </c>
      <c r="AX71" s="6">
        <f t="shared" si="17"/>
        <v>0</v>
      </c>
      <c r="AY71" s="6">
        <f t="shared" si="17"/>
        <v>0</v>
      </c>
      <c r="AZ71" s="6">
        <f t="shared" si="17"/>
        <v>0</v>
      </c>
      <c r="BA71" s="6">
        <f t="shared" si="17"/>
        <v>0</v>
      </c>
      <c r="BB71" s="6">
        <f t="shared" si="17"/>
        <v>0</v>
      </c>
      <c r="BC71" s="6">
        <f t="shared" si="17"/>
        <v>0</v>
      </c>
      <c r="BD71" s="6">
        <f t="shared" si="17"/>
        <v>0</v>
      </c>
    </row>
    <row r="72" spans="1:56" x14ac:dyDescent="0.2">
      <c r="A72" t="s">
        <v>1064</v>
      </c>
      <c r="B72" t="s">
        <v>979</v>
      </c>
      <c r="C72" t="s">
        <v>953</v>
      </c>
      <c r="D72">
        <v>650</v>
      </c>
      <c r="E72" s="26" t="s">
        <v>945</v>
      </c>
      <c r="F72">
        <v>6707</v>
      </c>
      <c r="G72" s="22">
        <v>37773</v>
      </c>
      <c r="H72" s="15" t="s">
        <v>1113</v>
      </c>
      <c r="I72" s="6">
        <f t="shared" si="15"/>
        <v>0</v>
      </c>
      <c r="J72" s="6">
        <f t="shared" si="17"/>
        <v>0</v>
      </c>
      <c r="K72" s="6">
        <f t="shared" si="17"/>
        <v>0</v>
      </c>
      <c r="L72" s="6">
        <f t="shared" si="17"/>
        <v>0</v>
      </c>
      <c r="M72" s="6">
        <f t="shared" si="17"/>
        <v>0</v>
      </c>
      <c r="N72" s="6">
        <f t="shared" si="17"/>
        <v>0</v>
      </c>
      <c r="O72" s="6">
        <f t="shared" si="17"/>
        <v>0</v>
      </c>
      <c r="P72" s="6">
        <f t="shared" si="17"/>
        <v>0</v>
      </c>
      <c r="Q72" s="6">
        <f t="shared" si="17"/>
        <v>0</v>
      </c>
      <c r="R72" s="6">
        <f t="shared" si="17"/>
        <v>0</v>
      </c>
      <c r="S72" s="6">
        <f t="shared" si="17"/>
        <v>0</v>
      </c>
      <c r="T72" s="6">
        <f t="shared" si="17"/>
        <v>0</v>
      </c>
      <c r="U72" s="6">
        <f t="shared" si="17"/>
        <v>0</v>
      </c>
      <c r="V72" s="6">
        <f t="shared" si="17"/>
        <v>0</v>
      </c>
      <c r="W72" s="6">
        <f t="shared" si="17"/>
        <v>0</v>
      </c>
      <c r="X72" s="6">
        <f t="shared" si="17"/>
        <v>0</v>
      </c>
      <c r="Y72" s="6">
        <f t="shared" si="17"/>
        <v>0</v>
      </c>
      <c r="Z72" s="6">
        <f t="shared" si="17"/>
        <v>0</v>
      </c>
      <c r="AA72" s="6">
        <f t="shared" si="17"/>
        <v>0</v>
      </c>
      <c r="AB72" s="6">
        <f t="shared" si="17"/>
        <v>0</v>
      </c>
      <c r="AC72" s="6">
        <f t="shared" si="17"/>
        <v>0</v>
      </c>
      <c r="AD72" s="6">
        <f t="shared" si="17"/>
        <v>0</v>
      </c>
      <c r="AE72" s="6">
        <f t="shared" si="17"/>
        <v>0</v>
      </c>
      <c r="AF72" s="6">
        <f t="shared" si="17"/>
        <v>0</v>
      </c>
      <c r="AG72" s="6">
        <f t="shared" si="17"/>
        <v>0</v>
      </c>
      <c r="AH72" s="6">
        <f t="shared" si="17"/>
        <v>0</v>
      </c>
      <c r="AI72" s="6">
        <f t="shared" si="17"/>
        <v>0</v>
      </c>
      <c r="AJ72" s="6">
        <f t="shared" si="17"/>
        <v>0</v>
      </c>
      <c r="AK72" s="6">
        <f t="shared" si="17"/>
        <v>0</v>
      </c>
      <c r="AL72" s="6">
        <f t="shared" si="17"/>
        <v>0</v>
      </c>
      <c r="AM72" s="6">
        <f t="shared" si="17"/>
        <v>9041.2608000000018</v>
      </c>
      <c r="AN72" s="6">
        <f t="shared" si="17"/>
        <v>9041.2608000000018</v>
      </c>
      <c r="AO72" s="6">
        <f t="shared" si="17"/>
        <v>9041.2608000000018</v>
      </c>
      <c r="AP72" s="6">
        <f t="shared" si="17"/>
        <v>9041.2608000000018</v>
      </c>
      <c r="AQ72" s="6">
        <f t="shared" si="17"/>
        <v>9041.2608000000018</v>
      </c>
      <c r="AR72" s="6">
        <f t="shared" si="17"/>
        <v>9041.2608000000018</v>
      </c>
      <c r="AS72" s="6">
        <f t="shared" si="17"/>
        <v>9041.2608000000018</v>
      </c>
      <c r="AT72" s="6">
        <f t="shared" si="17"/>
        <v>9041.2608000000018</v>
      </c>
      <c r="AU72" s="6">
        <f t="shared" si="17"/>
        <v>9041.2608000000018</v>
      </c>
      <c r="AV72" s="6">
        <f t="shared" si="17"/>
        <v>9041.2608000000018</v>
      </c>
      <c r="AW72" s="6">
        <f t="shared" si="17"/>
        <v>9041.2608000000018</v>
      </c>
      <c r="AX72" s="6">
        <f t="shared" si="17"/>
        <v>9041.2608000000018</v>
      </c>
      <c r="AY72" s="6">
        <f t="shared" si="17"/>
        <v>0</v>
      </c>
      <c r="AZ72" s="6">
        <f t="shared" si="17"/>
        <v>0</v>
      </c>
      <c r="BA72" s="6">
        <f t="shared" si="17"/>
        <v>0</v>
      </c>
      <c r="BB72" s="6">
        <f t="shared" si="17"/>
        <v>0</v>
      </c>
      <c r="BC72" s="6">
        <f t="shared" si="17"/>
        <v>0</v>
      </c>
      <c r="BD72" s="6">
        <f t="shared" si="17"/>
        <v>0</v>
      </c>
    </row>
    <row r="73" spans="1:56" x14ac:dyDescent="0.2">
      <c r="A73" t="s">
        <v>1078</v>
      </c>
      <c r="B73" t="s">
        <v>979</v>
      </c>
      <c r="C73" t="s">
        <v>953</v>
      </c>
      <c r="D73">
        <v>86</v>
      </c>
      <c r="E73" s="26" t="s">
        <v>945</v>
      </c>
      <c r="F73">
        <v>6707</v>
      </c>
      <c r="G73" s="22">
        <v>37773</v>
      </c>
      <c r="H73" s="15" t="s">
        <v>1113</v>
      </c>
      <c r="I73" s="6">
        <f t="shared" si="15"/>
        <v>0</v>
      </c>
      <c r="J73" s="6">
        <f t="shared" si="17"/>
        <v>0</v>
      </c>
      <c r="K73" s="6">
        <f t="shared" si="17"/>
        <v>0</v>
      </c>
      <c r="L73" s="6">
        <f t="shared" si="17"/>
        <v>0</v>
      </c>
      <c r="M73" s="6">
        <f t="shared" si="17"/>
        <v>0</v>
      </c>
      <c r="N73" s="6">
        <f t="shared" si="17"/>
        <v>0</v>
      </c>
      <c r="O73" s="6">
        <f t="shared" si="17"/>
        <v>0</v>
      </c>
      <c r="P73" s="6">
        <f t="shared" si="17"/>
        <v>0</v>
      </c>
      <c r="Q73" s="6">
        <f t="shared" si="17"/>
        <v>0</v>
      </c>
      <c r="R73" s="6">
        <f t="shared" si="17"/>
        <v>0</v>
      </c>
      <c r="S73" s="6">
        <f t="shared" si="17"/>
        <v>0</v>
      </c>
      <c r="T73" s="6">
        <f t="shared" si="17"/>
        <v>0</v>
      </c>
      <c r="U73" s="6">
        <f t="shared" si="17"/>
        <v>0</v>
      </c>
      <c r="V73" s="6">
        <f t="shared" si="17"/>
        <v>0</v>
      </c>
      <c r="W73" s="6">
        <f t="shared" si="17"/>
        <v>0</v>
      </c>
      <c r="X73" s="6">
        <f t="shared" si="17"/>
        <v>0</v>
      </c>
      <c r="Y73" s="6">
        <f t="shared" si="17"/>
        <v>0</v>
      </c>
      <c r="Z73" s="6">
        <f t="shared" si="17"/>
        <v>0</v>
      </c>
      <c r="AA73" s="6">
        <f t="shared" si="17"/>
        <v>0</v>
      </c>
      <c r="AB73" s="6">
        <f t="shared" si="17"/>
        <v>0</v>
      </c>
      <c r="AC73" s="6">
        <f t="shared" si="17"/>
        <v>0</v>
      </c>
      <c r="AD73" s="6">
        <f t="shared" si="17"/>
        <v>0</v>
      </c>
      <c r="AE73" s="6">
        <f t="shared" si="17"/>
        <v>0</v>
      </c>
      <c r="AF73" s="6">
        <f t="shared" si="17"/>
        <v>0</v>
      </c>
      <c r="AG73" s="6">
        <f t="shared" si="17"/>
        <v>0</v>
      </c>
      <c r="AH73" s="6">
        <f t="shared" si="17"/>
        <v>0</v>
      </c>
      <c r="AI73" s="6">
        <f t="shared" si="17"/>
        <v>0</v>
      </c>
      <c r="AJ73" s="6">
        <f t="shared" si="17"/>
        <v>0</v>
      </c>
      <c r="AK73" s="6">
        <f t="shared" si="17"/>
        <v>0</v>
      </c>
      <c r="AL73" s="6">
        <f t="shared" si="17"/>
        <v>0</v>
      </c>
      <c r="AM73" s="6">
        <f t="shared" si="17"/>
        <v>1196.2283520000003</v>
      </c>
      <c r="AN73" s="6">
        <f t="shared" si="17"/>
        <v>1196.2283520000003</v>
      </c>
      <c r="AO73" s="6">
        <f t="shared" si="17"/>
        <v>1196.2283520000003</v>
      </c>
      <c r="AP73" s="6">
        <f t="shared" si="17"/>
        <v>1196.2283520000003</v>
      </c>
      <c r="AQ73" s="6">
        <f t="shared" si="17"/>
        <v>1196.2283520000003</v>
      </c>
      <c r="AR73" s="6">
        <f t="shared" si="17"/>
        <v>1196.2283520000003</v>
      </c>
      <c r="AS73" s="6">
        <f t="shared" si="17"/>
        <v>1196.2283520000003</v>
      </c>
      <c r="AT73" s="6">
        <f t="shared" si="17"/>
        <v>1196.2283520000003</v>
      </c>
      <c r="AU73" s="6">
        <f t="shared" si="17"/>
        <v>1196.2283520000003</v>
      </c>
      <c r="AV73" s="6">
        <f t="shared" si="17"/>
        <v>1196.2283520000003</v>
      </c>
      <c r="AW73" s="6">
        <f t="shared" si="17"/>
        <v>1196.2283520000003</v>
      </c>
      <c r="AX73" s="6">
        <f t="shared" si="17"/>
        <v>1196.2283520000003</v>
      </c>
      <c r="AY73" s="6">
        <f t="shared" si="17"/>
        <v>0</v>
      </c>
      <c r="AZ73" s="6">
        <f t="shared" si="17"/>
        <v>0</v>
      </c>
      <c r="BA73" s="6">
        <f t="shared" si="17"/>
        <v>0</v>
      </c>
      <c r="BB73" s="6">
        <f t="shared" si="17"/>
        <v>0</v>
      </c>
      <c r="BC73" s="6">
        <f t="shared" si="17"/>
        <v>0</v>
      </c>
      <c r="BD73" s="6">
        <f t="shared" si="17"/>
        <v>0</v>
      </c>
    </row>
    <row r="74" spans="1:56" x14ac:dyDescent="0.2">
      <c r="A74" s="8" t="s">
        <v>1012</v>
      </c>
      <c r="B74" s="8" t="s">
        <v>979</v>
      </c>
      <c r="C74" s="8" t="s">
        <v>1010</v>
      </c>
      <c r="D74" s="27">
        <v>280</v>
      </c>
      <c r="E74" s="26" t="s">
        <v>945</v>
      </c>
      <c r="F74" s="27">
        <v>6760</v>
      </c>
      <c r="G74" s="29">
        <v>37408</v>
      </c>
      <c r="H74" s="15" t="s">
        <v>1113</v>
      </c>
      <c r="I74" s="6">
        <f t="shared" si="15"/>
        <v>0</v>
      </c>
      <c r="J74" s="6">
        <f t="shared" si="17"/>
        <v>0</v>
      </c>
      <c r="K74" s="6">
        <f t="shared" si="17"/>
        <v>0</v>
      </c>
      <c r="L74" s="6">
        <f t="shared" si="17"/>
        <v>0</v>
      </c>
      <c r="M74" s="6">
        <f t="shared" si="17"/>
        <v>0</v>
      </c>
      <c r="N74" s="6">
        <f t="shared" si="17"/>
        <v>0</v>
      </c>
      <c r="O74" s="6">
        <f t="shared" si="17"/>
        <v>0</v>
      </c>
      <c r="P74" s="6">
        <f t="shared" si="17"/>
        <v>0</v>
      </c>
      <c r="Q74" s="6">
        <f t="shared" si="17"/>
        <v>0</v>
      </c>
      <c r="R74" s="6">
        <f t="shared" si="17"/>
        <v>0</v>
      </c>
      <c r="S74" s="6">
        <f t="shared" si="17"/>
        <v>0</v>
      </c>
      <c r="T74" s="6">
        <f t="shared" si="17"/>
        <v>0</v>
      </c>
      <c r="U74" s="6">
        <f t="shared" si="17"/>
        <v>0</v>
      </c>
      <c r="V74" s="6">
        <f t="shared" si="17"/>
        <v>0</v>
      </c>
      <c r="W74" s="6">
        <f t="shared" si="17"/>
        <v>0</v>
      </c>
      <c r="X74" s="6">
        <f t="shared" si="17"/>
        <v>0</v>
      </c>
      <c r="Y74" s="6">
        <f t="shared" si="17"/>
        <v>0</v>
      </c>
      <c r="Z74" s="6">
        <f t="shared" si="17"/>
        <v>0</v>
      </c>
      <c r="AA74" s="6">
        <f t="shared" si="17"/>
        <v>3832.0128000000004</v>
      </c>
      <c r="AB74" s="6">
        <f t="shared" si="17"/>
        <v>3832.0128000000004</v>
      </c>
      <c r="AC74" s="6">
        <f t="shared" si="17"/>
        <v>3832.0128000000004</v>
      </c>
      <c r="AD74" s="6">
        <f t="shared" si="17"/>
        <v>3832.0128000000004</v>
      </c>
      <c r="AE74" s="6">
        <f t="shared" si="17"/>
        <v>3832.0128000000004</v>
      </c>
      <c r="AF74" s="6">
        <f t="shared" si="17"/>
        <v>3832.0128000000004</v>
      </c>
      <c r="AG74" s="6">
        <f t="shared" si="17"/>
        <v>3832.0128000000004</v>
      </c>
      <c r="AH74" s="6">
        <f t="shared" si="17"/>
        <v>3832.0128000000004</v>
      </c>
      <c r="AI74" s="6">
        <f t="shared" si="17"/>
        <v>3832.0128000000004</v>
      </c>
      <c r="AJ74" s="6">
        <f t="shared" si="17"/>
        <v>3832.0128000000004</v>
      </c>
      <c r="AK74" s="6">
        <f t="shared" si="17"/>
        <v>3832.0128000000004</v>
      </c>
      <c r="AL74" s="6">
        <f t="shared" si="17"/>
        <v>3832.0128000000004</v>
      </c>
      <c r="AM74" s="6">
        <f t="shared" si="17"/>
        <v>0</v>
      </c>
      <c r="AN74" s="6">
        <f t="shared" si="17"/>
        <v>0</v>
      </c>
      <c r="AO74" s="6">
        <f t="shared" si="17"/>
        <v>0</v>
      </c>
      <c r="AP74" s="6">
        <f t="shared" si="17"/>
        <v>0</v>
      </c>
      <c r="AQ74" s="6">
        <f t="shared" si="17"/>
        <v>0</v>
      </c>
      <c r="AR74" s="6">
        <f t="shared" si="17"/>
        <v>0</v>
      </c>
      <c r="AS74" s="6">
        <f t="shared" si="17"/>
        <v>0</v>
      </c>
      <c r="AT74" s="6">
        <f t="shared" si="17"/>
        <v>0</v>
      </c>
      <c r="AU74" s="6">
        <f t="shared" si="17"/>
        <v>0</v>
      </c>
      <c r="AV74" s="6">
        <f t="shared" si="17"/>
        <v>0</v>
      </c>
      <c r="AW74" s="6">
        <f t="shared" si="17"/>
        <v>0</v>
      </c>
      <c r="AX74" s="6">
        <f t="shared" si="17"/>
        <v>0</v>
      </c>
      <c r="AY74" s="6">
        <f t="shared" si="17"/>
        <v>0</v>
      </c>
      <c r="AZ74" s="6">
        <f t="shared" si="17"/>
        <v>0</v>
      </c>
      <c r="BA74" s="6">
        <f t="shared" si="17"/>
        <v>0</v>
      </c>
      <c r="BB74" s="6">
        <f t="shared" si="17"/>
        <v>0</v>
      </c>
      <c r="BC74" s="6">
        <f t="shared" si="17"/>
        <v>0</v>
      </c>
      <c r="BD74" s="6">
        <f t="shared" si="17"/>
        <v>0</v>
      </c>
    </row>
    <row r="75" spans="1:56" x14ac:dyDescent="0.2">
      <c r="A75" t="s">
        <v>153</v>
      </c>
      <c r="B75" t="s">
        <v>979</v>
      </c>
      <c r="C75" t="s">
        <v>1010</v>
      </c>
      <c r="D75">
        <v>533.5</v>
      </c>
      <c r="E75" s="26" t="s">
        <v>945</v>
      </c>
      <c r="F75">
        <v>6793</v>
      </c>
      <c r="G75" s="22">
        <v>37408</v>
      </c>
      <c r="H75" s="15" t="s">
        <v>1113</v>
      </c>
      <c r="I75" s="6">
        <f t="shared" si="15"/>
        <v>0</v>
      </c>
      <c r="J75" s="6">
        <f t="shared" si="17"/>
        <v>0</v>
      </c>
      <c r="K75" s="6">
        <f t="shared" si="17"/>
        <v>0</v>
      </c>
      <c r="L75" s="6">
        <f t="shared" si="17"/>
        <v>0</v>
      </c>
      <c r="M75" s="6">
        <f t="shared" si="17"/>
        <v>0</v>
      </c>
      <c r="N75" s="6">
        <f t="shared" si="17"/>
        <v>0</v>
      </c>
      <c r="O75" s="6">
        <f t="shared" si="17"/>
        <v>0</v>
      </c>
      <c r="P75" s="6">
        <f t="shared" si="17"/>
        <v>0</v>
      </c>
      <c r="Q75" s="6">
        <f t="shared" si="17"/>
        <v>0</v>
      </c>
      <c r="R75" s="6">
        <f t="shared" ref="J75:BD80" si="18">IF(AND($F75&lt;R$1,$G75&lt;R$3,(DATE(YEAR($G75)+1,MONTH($G75)+1,1))&gt;R$3),$D75*10.56*R$2*(R$1/1000-($F75/1000)),0)</f>
        <v>0</v>
      </c>
      <c r="S75" s="6">
        <f t="shared" si="18"/>
        <v>0</v>
      </c>
      <c r="T75" s="6">
        <f t="shared" si="18"/>
        <v>0</v>
      </c>
      <c r="U75" s="6">
        <f t="shared" si="18"/>
        <v>0</v>
      </c>
      <c r="V75" s="6">
        <f t="shared" si="18"/>
        <v>0</v>
      </c>
      <c r="W75" s="6">
        <f t="shared" si="18"/>
        <v>0</v>
      </c>
      <c r="X75" s="6">
        <f t="shared" si="18"/>
        <v>0</v>
      </c>
      <c r="Y75" s="6">
        <f t="shared" si="18"/>
        <v>0</v>
      </c>
      <c r="Z75" s="6">
        <f t="shared" si="18"/>
        <v>0</v>
      </c>
      <c r="AA75" s="6">
        <f t="shared" si="18"/>
        <v>7226.9873280000011</v>
      </c>
      <c r="AB75" s="6">
        <f t="shared" si="18"/>
        <v>7226.9873280000011</v>
      </c>
      <c r="AC75" s="6">
        <f t="shared" si="18"/>
        <v>7226.9873280000011</v>
      </c>
      <c r="AD75" s="6">
        <f t="shared" si="18"/>
        <v>7226.9873280000011</v>
      </c>
      <c r="AE75" s="6">
        <f t="shared" si="18"/>
        <v>7226.9873280000011</v>
      </c>
      <c r="AF75" s="6">
        <f t="shared" si="18"/>
        <v>7226.9873280000011</v>
      </c>
      <c r="AG75" s="6">
        <f t="shared" si="18"/>
        <v>7226.9873280000011</v>
      </c>
      <c r="AH75" s="6">
        <f t="shared" si="18"/>
        <v>7226.9873280000011</v>
      </c>
      <c r="AI75" s="6">
        <f t="shared" si="18"/>
        <v>7226.9873280000011</v>
      </c>
      <c r="AJ75" s="6">
        <f t="shared" si="18"/>
        <v>7226.9873280000011</v>
      </c>
      <c r="AK75" s="6">
        <f t="shared" si="18"/>
        <v>7226.9873280000011</v>
      </c>
      <c r="AL75" s="6">
        <f t="shared" si="18"/>
        <v>7226.9873280000011</v>
      </c>
      <c r="AM75" s="6">
        <f t="shared" si="18"/>
        <v>0</v>
      </c>
      <c r="AN75" s="6">
        <f t="shared" si="18"/>
        <v>0</v>
      </c>
      <c r="AO75" s="6">
        <f t="shared" si="18"/>
        <v>0</v>
      </c>
      <c r="AP75" s="6">
        <f t="shared" si="18"/>
        <v>0</v>
      </c>
      <c r="AQ75" s="6">
        <f t="shared" si="18"/>
        <v>0</v>
      </c>
      <c r="AR75" s="6">
        <f t="shared" si="18"/>
        <v>0</v>
      </c>
      <c r="AS75" s="6">
        <f t="shared" si="18"/>
        <v>0</v>
      </c>
      <c r="AT75" s="6">
        <f t="shared" si="18"/>
        <v>0</v>
      </c>
      <c r="AU75" s="6">
        <f t="shared" si="18"/>
        <v>0</v>
      </c>
      <c r="AV75" s="6">
        <f t="shared" si="18"/>
        <v>0</v>
      </c>
      <c r="AW75" s="6">
        <f t="shared" si="18"/>
        <v>0</v>
      </c>
      <c r="AX75" s="6">
        <f t="shared" si="18"/>
        <v>0</v>
      </c>
      <c r="AY75" s="6">
        <f t="shared" si="18"/>
        <v>0</v>
      </c>
      <c r="AZ75" s="6">
        <f t="shared" si="18"/>
        <v>0</v>
      </c>
      <c r="BA75" s="6">
        <f t="shared" si="18"/>
        <v>0</v>
      </c>
      <c r="BB75" s="6">
        <f t="shared" si="18"/>
        <v>0</v>
      </c>
      <c r="BC75" s="6">
        <f t="shared" si="18"/>
        <v>0</v>
      </c>
      <c r="BD75" s="6">
        <f t="shared" si="18"/>
        <v>0</v>
      </c>
    </row>
    <row r="76" spans="1:56" x14ac:dyDescent="0.2">
      <c r="A76" s="8" t="s">
        <v>855</v>
      </c>
      <c r="B76" s="8" t="s">
        <v>979</v>
      </c>
      <c r="C76" s="8" t="s">
        <v>1010</v>
      </c>
      <c r="D76" s="27">
        <v>484</v>
      </c>
      <c r="E76" s="26" t="s">
        <v>945</v>
      </c>
      <c r="F76" s="27">
        <v>7000</v>
      </c>
      <c r="G76" s="29">
        <v>37101</v>
      </c>
      <c r="H76" s="15" t="s">
        <v>1113</v>
      </c>
      <c r="I76" s="6">
        <f t="shared" si="15"/>
        <v>0</v>
      </c>
      <c r="J76" s="6">
        <f t="shared" si="18"/>
        <v>0</v>
      </c>
      <c r="K76" s="6">
        <f t="shared" si="18"/>
        <v>0</v>
      </c>
      <c r="L76" s="6">
        <f t="shared" si="18"/>
        <v>0</v>
      </c>
      <c r="M76" s="6">
        <f t="shared" si="18"/>
        <v>0</v>
      </c>
      <c r="N76" s="6">
        <f t="shared" si="18"/>
        <v>0</v>
      </c>
      <c r="O76" s="6">
        <f t="shared" si="18"/>
        <v>0</v>
      </c>
      <c r="P76" s="6">
        <f t="shared" si="18"/>
        <v>6133.2480000000005</v>
      </c>
      <c r="Q76" s="6">
        <f t="shared" si="18"/>
        <v>6133.2480000000005</v>
      </c>
      <c r="R76" s="6">
        <f t="shared" si="18"/>
        <v>6133.2480000000005</v>
      </c>
      <c r="S76" s="6">
        <f t="shared" si="18"/>
        <v>6133.2480000000005</v>
      </c>
      <c r="T76" s="6">
        <f t="shared" si="18"/>
        <v>6133.2480000000005</v>
      </c>
      <c r="U76" s="6">
        <f t="shared" si="18"/>
        <v>6133.2480000000005</v>
      </c>
      <c r="V76" s="6">
        <f t="shared" si="18"/>
        <v>6133.2480000000005</v>
      </c>
      <c r="W76" s="6">
        <f t="shared" si="18"/>
        <v>6133.2480000000005</v>
      </c>
      <c r="X76" s="6">
        <f t="shared" si="18"/>
        <v>6133.2480000000005</v>
      </c>
      <c r="Y76" s="6">
        <f t="shared" si="18"/>
        <v>6133.2480000000005</v>
      </c>
      <c r="Z76" s="6">
        <f t="shared" si="18"/>
        <v>6133.2480000000005</v>
      </c>
      <c r="AA76" s="6">
        <f t="shared" si="18"/>
        <v>6133.2480000000005</v>
      </c>
      <c r="AB76" s="6">
        <f t="shared" si="18"/>
        <v>0</v>
      </c>
      <c r="AC76" s="6">
        <f t="shared" si="18"/>
        <v>0</v>
      </c>
      <c r="AD76" s="6">
        <f t="shared" si="18"/>
        <v>0</v>
      </c>
      <c r="AE76" s="6">
        <f t="shared" si="18"/>
        <v>0</v>
      </c>
      <c r="AF76" s="6">
        <f t="shared" si="18"/>
        <v>0</v>
      </c>
      <c r="AG76" s="6">
        <f t="shared" si="18"/>
        <v>0</v>
      </c>
      <c r="AH76" s="6">
        <f t="shared" si="18"/>
        <v>0</v>
      </c>
      <c r="AI76" s="6">
        <f t="shared" si="18"/>
        <v>0</v>
      </c>
      <c r="AJ76" s="6">
        <f t="shared" si="18"/>
        <v>0</v>
      </c>
      <c r="AK76" s="6">
        <f t="shared" si="18"/>
        <v>0</v>
      </c>
      <c r="AL76" s="6">
        <f t="shared" si="18"/>
        <v>0</v>
      </c>
      <c r="AM76" s="6">
        <f t="shared" si="18"/>
        <v>0</v>
      </c>
      <c r="AN76" s="6">
        <f t="shared" si="18"/>
        <v>0</v>
      </c>
      <c r="AO76" s="6">
        <f t="shared" si="18"/>
        <v>0</v>
      </c>
      <c r="AP76" s="6">
        <f t="shared" si="18"/>
        <v>0</v>
      </c>
      <c r="AQ76" s="6">
        <f t="shared" si="18"/>
        <v>0</v>
      </c>
      <c r="AR76" s="6">
        <f t="shared" si="18"/>
        <v>0</v>
      </c>
      <c r="AS76" s="6">
        <f t="shared" si="18"/>
        <v>0</v>
      </c>
      <c r="AT76" s="6">
        <f t="shared" si="18"/>
        <v>0</v>
      </c>
      <c r="AU76" s="6">
        <f t="shared" si="18"/>
        <v>0</v>
      </c>
      <c r="AV76" s="6">
        <f t="shared" si="18"/>
        <v>0</v>
      </c>
      <c r="AW76" s="6">
        <f t="shared" si="18"/>
        <v>0</v>
      </c>
      <c r="AX76" s="6">
        <f t="shared" si="18"/>
        <v>0</v>
      </c>
      <c r="AY76" s="6">
        <f t="shared" si="18"/>
        <v>0</v>
      </c>
      <c r="AZ76" s="6">
        <f t="shared" si="18"/>
        <v>0</v>
      </c>
      <c r="BA76" s="6">
        <f t="shared" si="18"/>
        <v>0</v>
      </c>
      <c r="BB76" s="6">
        <f t="shared" si="18"/>
        <v>0</v>
      </c>
      <c r="BC76" s="6">
        <f t="shared" si="18"/>
        <v>0</v>
      </c>
      <c r="BD76" s="6">
        <f t="shared" si="18"/>
        <v>0</v>
      </c>
    </row>
    <row r="77" spans="1:56" x14ac:dyDescent="0.2">
      <c r="A77" s="26" t="s">
        <v>1008</v>
      </c>
      <c r="B77" s="26" t="s">
        <v>979</v>
      </c>
      <c r="C77" s="26" t="s">
        <v>953</v>
      </c>
      <c r="D77" s="26">
        <v>520</v>
      </c>
      <c r="E77" s="26" t="s">
        <v>945</v>
      </c>
      <c r="F77" s="26">
        <v>7000</v>
      </c>
      <c r="G77" s="30">
        <v>37926</v>
      </c>
      <c r="H77" s="15" t="s">
        <v>1113</v>
      </c>
      <c r="I77" s="6">
        <f t="shared" si="15"/>
        <v>0</v>
      </c>
      <c r="J77" s="6">
        <f t="shared" si="18"/>
        <v>0</v>
      </c>
      <c r="K77" s="6">
        <f t="shared" si="18"/>
        <v>0</v>
      </c>
      <c r="L77" s="6">
        <f t="shared" si="18"/>
        <v>0</v>
      </c>
      <c r="M77" s="6">
        <f t="shared" si="18"/>
        <v>0</v>
      </c>
      <c r="N77" s="6">
        <f t="shared" si="18"/>
        <v>0</v>
      </c>
      <c r="O77" s="6">
        <f t="shared" si="18"/>
        <v>0</v>
      </c>
      <c r="P77" s="6">
        <f t="shared" si="18"/>
        <v>0</v>
      </c>
      <c r="Q77" s="6">
        <f t="shared" si="18"/>
        <v>0</v>
      </c>
      <c r="R77" s="6">
        <f t="shared" si="18"/>
        <v>0</v>
      </c>
      <c r="S77" s="6">
        <f t="shared" si="18"/>
        <v>0</v>
      </c>
      <c r="T77" s="6">
        <f t="shared" si="18"/>
        <v>0</v>
      </c>
      <c r="U77" s="6">
        <f t="shared" si="18"/>
        <v>0</v>
      </c>
      <c r="V77" s="6">
        <f t="shared" si="18"/>
        <v>0</v>
      </c>
      <c r="W77" s="6">
        <f t="shared" si="18"/>
        <v>0</v>
      </c>
      <c r="X77" s="6">
        <f t="shared" si="18"/>
        <v>0</v>
      </c>
      <c r="Y77" s="6">
        <f t="shared" si="18"/>
        <v>0</v>
      </c>
      <c r="Z77" s="6">
        <f t="shared" si="18"/>
        <v>0</v>
      </c>
      <c r="AA77" s="6">
        <f t="shared" si="18"/>
        <v>0</v>
      </c>
      <c r="AB77" s="6">
        <f t="shared" si="18"/>
        <v>0</v>
      </c>
      <c r="AC77" s="6">
        <f t="shared" si="18"/>
        <v>0</v>
      </c>
      <c r="AD77" s="6">
        <f t="shared" si="18"/>
        <v>0</v>
      </c>
      <c r="AE77" s="6">
        <f t="shared" si="18"/>
        <v>0</v>
      </c>
      <c r="AF77" s="6">
        <f t="shared" si="18"/>
        <v>0</v>
      </c>
      <c r="AG77" s="6">
        <f t="shared" si="18"/>
        <v>0</v>
      </c>
      <c r="AH77" s="6">
        <f t="shared" si="18"/>
        <v>0</v>
      </c>
      <c r="AI77" s="6">
        <f t="shared" si="18"/>
        <v>0</v>
      </c>
      <c r="AJ77" s="6">
        <f t="shared" si="18"/>
        <v>0</v>
      </c>
      <c r="AK77" s="6">
        <f t="shared" si="18"/>
        <v>0</v>
      </c>
      <c r="AL77" s="6">
        <f t="shared" si="18"/>
        <v>0</v>
      </c>
      <c r="AM77" s="6">
        <f t="shared" si="18"/>
        <v>0</v>
      </c>
      <c r="AN77" s="6">
        <f t="shared" si="18"/>
        <v>0</v>
      </c>
      <c r="AO77" s="6">
        <f t="shared" si="18"/>
        <v>0</v>
      </c>
      <c r="AP77" s="6">
        <f t="shared" si="18"/>
        <v>0</v>
      </c>
      <c r="AQ77" s="6">
        <f t="shared" si="18"/>
        <v>0</v>
      </c>
      <c r="AR77" s="6">
        <f t="shared" si="18"/>
        <v>6589.4400000000005</v>
      </c>
      <c r="AS77" s="6">
        <f t="shared" si="18"/>
        <v>6589.4400000000005</v>
      </c>
      <c r="AT77" s="6">
        <f t="shared" si="18"/>
        <v>6589.4400000000005</v>
      </c>
      <c r="AU77" s="6">
        <f t="shared" si="18"/>
        <v>6589.4400000000005</v>
      </c>
      <c r="AV77" s="6">
        <f t="shared" si="18"/>
        <v>6589.4400000000005</v>
      </c>
      <c r="AW77" s="6">
        <f t="shared" si="18"/>
        <v>6589.4400000000005</v>
      </c>
      <c r="AX77" s="6">
        <f t="shared" si="18"/>
        <v>6589.4400000000005</v>
      </c>
      <c r="AY77" s="6">
        <f t="shared" si="18"/>
        <v>6589.4400000000005</v>
      </c>
      <c r="AZ77" s="6">
        <f t="shared" si="18"/>
        <v>6589.4400000000005</v>
      </c>
      <c r="BA77" s="6">
        <f t="shared" si="18"/>
        <v>6589.4400000000005</v>
      </c>
      <c r="BB77" s="6">
        <f t="shared" si="18"/>
        <v>6589.4400000000005</v>
      </c>
      <c r="BC77" s="6">
        <f t="shared" si="18"/>
        <v>6589.4400000000005</v>
      </c>
      <c r="BD77" s="6">
        <f t="shared" si="18"/>
        <v>0</v>
      </c>
    </row>
    <row r="78" spans="1:56" x14ac:dyDescent="0.2">
      <c r="A78" s="3" t="s">
        <v>891</v>
      </c>
      <c r="B78" s="3" t="s">
        <v>979</v>
      </c>
      <c r="C78" s="8" t="s">
        <v>953</v>
      </c>
      <c r="D78" s="2">
        <v>248</v>
      </c>
      <c r="E78" s="26" t="s">
        <v>945</v>
      </c>
      <c r="F78" s="2">
        <v>7065</v>
      </c>
      <c r="G78" s="13">
        <v>37408</v>
      </c>
      <c r="H78" s="15" t="s">
        <v>1113</v>
      </c>
      <c r="I78" s="6">
        <f t="shared" si="15"/>
        <v>0</v>
      </c>
      <c r="J78" s="6">
        <f t="shared" si="18"/>
        <v>0</v>
      </c>
      <c r="K78" s="6">
        <f t="shared" si="18"/>
        <v>0</v>
      </c>
      <c r="L78" s="6">
        <f t="shared" si="18"/>
        <v>0</v>
      </c>
      <c r="M78" s="6">
        <f t="shared" si="18"/>
        <v>0</v>
      </c>
      <c r="N78" s="6">
        <f t="shared" si="18"/>
        <v>0</v>
      </c>
      <c r="O78" s="6">
        <f t="shared" si="18"/>
        <v>0</v>
      </c>
      <c r="P78" s="6">
        <f t="shared" si="18"/>
        <v>0</v>
      </c>
      <c r="Q78" s="6">
        <f t="shared" si="18"/>
        <v>0</v>
      </c>
      <c r="R78" s="6">
        <f t="shared" si="18"/>
        <v>0</v>
      </c>
      <c r="S78" s="6">
        <f t="shared" si="18"/>
        <v>0</v>
      </c>
      <c r="T78" s="6">
        <f t="shared" si="18"/>
        <v>0</v>
      </c>
      <c r="U78" s="6">
        <f t="shared" si="18"/>
        <v>0</v>
      </c>
      <c r="V78" s="6">
        <f t="shared" si="18"/>
        <v>0</v>
      </c>
      <c r="W78" s="6">
        <f t="shared" si="18"/>
        <v>0</v>
      </c>
      <c r="X78" s="6">
        <f t="shared" si="18"/>
        <v>0</v>
      </c>
      <c r="Y78" s="6">
        <f t="shared" si="18"/>
        <v>0</v>
      </c>
      <c r="Z78" s="6">
        <f t="shared" si="18"/>
        <v>0</v>
      </c>
      <c r="AA78" s="6">
        <f t="shared" si="18"/>
        <v>3074.5651200000002</v>
      </c>
      <c r="AB78" s="6">
        <f t="shared" si="18"/>
        <v>3074.5651200000002</v>
      </c>
      <c r="AC78" s="6">
        <f t="shared" si="18"/>
        <v>3074.5651200000002</v>
      </c>
      <c r="AD78" s="6">
        <f t="shared" si="18"/>
        <v>3074.5651200000002</v>
      </c>
      <c r="AE78" s="6">
        <f t="shared" si="18"/>
        <v>3074.5651200000002</v>
      </c>
      <c r="AF78" s="6">
        <f t="shared" si="18"/>
        <v>3074.5651200000002</v>
      </c>
      <c r="AG78" s="6">
        <f t="shared" si="18"/>
        <v>3074.5651200000002</v>
      </c>
      <c r="AH78" s="6">
        <f t="shared" si="18"/>
        <v>3074.5651200000002</v>
      </c>
      <c r="AI78" s="6">
        <f t="shared" si="18"/>
        <v>3074.5651200000002</v>
      </c>
      <c r="AJ78" s="6">
        <f t="shared" si="18"/>
        <v>3074.5651200000002</v>
      </c>
      <c r="AK78" s="6">
        <f t="shared" si="18"/>
        <v>3074.5651200000002</v>
      </c>
      <c r="AL78" s="6">
        <f t="shared" si="18"/>
        <v>3074.5651200000002</v>
      </c>
      <c r="AM78" s="6">
        <f t="shared" si="18"/>
        <v>0</v>
      </c>
      <c r="AN78" s="6">
        <f t="shared" si="18"/>
        <v>0</v>
      </c>
      <c r="AO78" s="6">
        <f t="shared" si="18"/>
        <v>0</v>
      </c>
      <c r="AP78" s="6">
        <f t="shared" si="18"/>
        <v>0</v>
      </c>
      <c r="AQ78" s="6">
        <f t="shared" si="18"/>
        <v>0</v>
      </c>
      <c r="AR78" s="6">
        <f t="shared" si="18"/>
        <v>0</v>
      </c>
      <c r="AS78" s="6">
        <f t="shared" si="18"/>
        <v>0</v>
      </c>
      <c r="AT78" s="6">
        <f t="shared" si="18"/>
        <v>0</v>
      </c>
      <c r="AU78" s="6">
        <f t="shared" si="18"/>
        <v>0</v>
      </c>
      <c r="AV78" s="6">
        <f t="shared" si="18"/>
        <v>0</v>
      </c>
      <c r="AW78" s="6">
        <f t="shared" si="18"/>
        <v>0</v>
      </c>
      <c r="AX78" s="6">
        <f t="shared" si="18"/>
        <v>0</v>
      </c>
      <c r="AY78" s="6">
        <f t="shared" si="18"/>
        <v>0</v>
      </c>
      <c r="AZ78" s="6">
        <f t="shared" si="18"/>
        <v>0</v>
      </c>
      <c r="BA78" s="6">
        <f t="shared" si="18"/>
        <v>0</v>
      </c>
      <c r="BB78" s="6">
        <f t="shared" si="18"/>
        <v>0</v>
      </c>
      <c r="BC78" s="6">
        <f t="shared" si="18"/>
        <v>0</v>
      </c>
      <c r="BD78" s="6">
        <f t="shared" si="18"/>
        <v>0</v>
      </c>
    </row>
    <row r="79" spans="1:56" x14ac:dyDescent="0.2">
      <c r="A79" s="3" t="s">
        <v>520</v>
      </c>
      <c r="B79" s="3" t="s">
        <v>979</v>
      </c>
      <c r="C79" s="3" t="s">
        <v>944</v>
      </c>
      <c r="D79" s="2">
        <v>270</v>
      </c>
      <c r="E79" s="26" t="s">
        <v>945</v>
      </c>
      <c r="F79" s="2">
        <v>7100</v>
      </c>
      <c r="G79" s="13">
        <v>37149</v>
      </c>
      <c r="H79" s="15" t="s">
        <v>1113</v>
      </c>
      <c r="I79" s="6">
        <f t="shared" si="15"/>
        <v>0</v>
      </c>
      <c r="J79" s="6">
        <f t="shared" si="18"/>
        <v>0</v>
      </c>
      <c r="K79" s="6">
        <f t="shared" si="18"/>
        <v>0</v>
      </c>
      <c r="L79" s="6">
        <f t="shared" si="18"/>
        <v>0</v>
      </c>
      <c r="M79" s="6">
        <f t="shared" si="18"/>
        <v>0</v>
      </c>
      <c r="N79" s="6">
        <f t="shared" si="18"/>
        <v>0</v>
      </c>
      <c r="O79" s="6">
        <f t="shared" si="18"/>
        <v>0</v>
      </c>
      <c r="P79" s="6">
        <f t="shared" si="18"/>
        <v>0</v>
      </c>
      <c r="Q79" s="6">
        <f t="shared" si="18"/>
        <v>0</v>
      </c>
      <c r="R79" s="6">
        <f t="shared" si="18"/>
        <v>3307.3920000000012</v>
      </c>
      <c r="S79" s="6">
        <f t="shared" si="18"/>
        <v>3307.3920000000012</v>
      </c>
      <c r="T79" s="6">
        <f t="shared" si="18"/>
        <v>3307.3920000000012</v>
      </c>
      <c r="U79" s="6">
        <f t="shared" si="18"/>
        <v>3307.3920000000012</v>
      </c>
      <c r="V79" s="6">
        <f t="shared" si="18"/>
        <v>3307.3920000000012</v>
      </c>
      <c r="W79" s="6">
        <f t="shared" si="18"/>
        <v>3307.3920000000012</v>
      </c>
      <c r="X79" s="6">
        <f t="shared" si="18"/>
        <v>3307.3920000000012</v>
      </c>
      <c r="Y79" s="6">
        <f t="shared" si="18"/>
        <v>3307.3920000000012</v>
      </c>
      <c r="Z79" s="6">
        <f t="shared" si="18"/>
        <v>3307.3920000000012</v>
      </c>
      <c r="AA79" s="6">
        <f t="shared" si="18"/>
        <v>3307.3920000000012</v>
      </c>
      <c r="AB79" s="6">
        <f t="shared" si="18"/>
        <v>3307.3920000000012</v>
      </c>
      <c r="AC79" s="6">
        <f t="shared" si="18"/>
        <v>3307.3920000000012</v>
      </c>
      <c r="AD79" s="6">
        <f t="shared" si="18"/>
        <v>0</v>
      </c>
      <c r="AE79" s="6">
        <f t="shared" si="18"/>
        <v>0</v>
      </c>
      <c r="AF79" s="6">
        <f t="shared" si="18"/>
        <v>0</v>
      </c>
      <c r="AG79" s="6">
        <f t="shared" si="18"/>
        <v>0</v>
      </c>
      <c r="AH79" s="6">
        <f t="shared" si="18"/>
        <v>0</v>
      </c>
      <c r="AI79" s="6">
        <f t="shared" si="18"/>
        <v>0</v>
      </c>
      <c r="AJ79" s="6">
        <f t="shared" si="18"/>
        <v>0</v>
      </c>
      <c r="AK79" s="6">
        <f t="shared" si="18"/>
        <v>0</v>
      </c>
      <c r="AL79" s="6">
        <f t="shared" si="18"/>
        <v>0</v>
      </c>
      <c r="AM79" s="6">
        <f t="shared" si="18"/>
        <v>0</v>
      </c>
      <c r="AN79" s="6">
        <f t="shared" si="18"/>
        <v>0</v>
      </c>
      <c r="AO79" s="6">
        <f t="shared" si="18"/>
        <v>0</v>
      </c>
      <c r="AP79" s="6">
        <f t="shared" si="18"/>
        <v>0</v>
      </c>
      <c r="AQ79" s="6">
        <f t="shared" si="18"/>
        <v>0</v>
      </c>
      <c r="AR79" s="6">
        <f t="shared" si="18"/>
        <v>0</v>
      </c>
      <c r="AS79" s="6">
        <f t="shared" si="18"/>
        <v>0</v>
      </c>
      <c r="AT79" s="6">
        <f t="shared" si="18"/>
        <v>0</v>
      </c>
      <c r="AU79" s="6">
        <f t="shared" si="18"/>
        <v>0</v>
      </c>
      <c r="AV79" s="6">
        <f t="shared" si="18"/>
        <v>0</v>
      </c>
      <c r="AW79" s="6">
        <f t="shared" si="18"/>
        <v>0</v>
      </c>
      <c r="AX79" s="6">
        <f t="shared" si="18"/>
        <v>0</v>
      </c>
      <c r="AY79" s="6">
        <f t="shared" si="18"/>
        <v>0</v>
      </c>
      <c r="AZ79" s="6">
        <f t="shared" si="18"/>
        <v>0</v>
      </c>
      <c r="BA79" s="6">
        <f t="shared" si="18"/>
        <v>0</v>
      </c>
      <c r="BB79" s="6">
        <f t="shared" si="18"/>
        <v>0</v>
      </c>
      <c r="BC79" s="6">
        <f t="shared" si="18"/>
        <v>0</v>
      </c>
      <c r="BD79" s="6">
        <f t="shared" si="18"/>
        <v>0</v>
      </c>
    </row>
    <row r="80" spans="1:56" x14ac:dyDescent="0.2">
      <c r="A80" s="8" t="s">
        <v>892</v>
      </c>
      <c r="B80" s="8" t="s">
        <v>979</v>
      </c>
      <c r="C80" s="8" t="s">
        <v>953</v>
      </c>
      <c r="D80" s="2">
        <v>248</v>
      </c>
      <c r="E80" s="26" t="s">
        <v>945</v>
      </c>
      <c r="F80" s="2">
        <v>7100</v>
      </c>
      <c r="G80" s="29">
        <v>37438</v>
      </c>
      <c r="H80" s="15" t="s">
        <v>1113</v>
      </c>
      <c r="I80" s="6">
        <f t="shared" si="15"/>
        <v>0</v>
      </c>
      <c r="J80" s="6">
        <f t="shared" si="18"/>
        <v>0</v>
      </c>
      <c r="K80" s="6">
        <f t="shared" si="18"/>
        <v>0</v>
      </c>
      <c r="L80" s="6">
        <f t="shared" si="18"/>
        <v>0</v>
      </c>
      <c r="M80" s="6">
        <f t="shared" si="18"/>
        <v>0</v>
      </c>
      <c r="N80" s="6">
        <f t="shared" si="18"/>
        <v>0</v>
      </c>
      <c r="O80" s="6">
        <f t="shared" si="18"/>
        <v>0</v>
      </c>
      <c r="P80" s="6">
        <f t="shared" si="18"/>
        <v>0</v>
      </c>
      <c r="Q80" s="6">
        <f t="shared" si="18"/>
        <v>0</v>
      </c>
      <c r="R80" s="6">
        <f t="shared" si="18"/>
        <v>0</v>
      </c>
      <c r="S80" s="6">
        <f t="shared" si="18"/>
        <v>0</v>
      </c>
      <c r="T80" s="6">
        <f t="shared" si="18"/>
        <v>0</v>
      </c>
      <c r="U80" s="6">
        <f t="shared" si="18"/>
        <v>0</v>
      </c>
      <c r="V80" s="6">
        <f t="shared" si="18"/>
        <v>0</v>
      </c>
      <c r="W80" s="6">
        <f t="shared" si="18"/>
        <v>0</v>
      </c>
      <c r="X80" s="6">
        <f t="shared" si="18"/>
        <v>0</v>
      </c>
      <c r="Y80" s="6">
        <f t="shared" si="18"/>
        <v>0</v>
      </c>
      <c r="Z80" s="6">
        <f t="shared" si="18"/>
        <v>0</v>
      </c>
      <c r="AA80" s="6">
        <f t="shared" si="18"/>
        <v>0</v>
      </c>
      <c r="AB80" s="6">
        <f t="shared" si="18"/>
        <v>3037.9008000000008</v>
      </c>
      <c r="AC80" s="6">
        <f t="shared" si="18"/>
        <v>3037.9008000000008</v>
      </c>
      <c r="AD80" s="6">
        <f t="shared" si="18"/>
        <v>3037.9008000000008</v>
      </c>
      <c r="AE80" s="6">
        <f t="shared" si="18"/>
        <v>3037.9008000000008</v>
      </c>
      <c r="AF80" s="6">
        <f t="shared" si="18"/>
        <v>3037.9008000000008</v>
      </c>
      <c r="AG80" s="6">
        <f t="shared" si="18"/>
        <v>3037.9008000000008</v>
      </c>
      <c r="AH80" s="6">
        <f t="shared" si="18"/>
        <v>3037.9008000000008</v>
      </c>
      <c r="AI80" s="6">
        <f t="shared" si="18"/>
        <v>3037.9008000000008</v>
      </c>
      <c r="AJ80" s="6">
        <f t="shared" si="18"/>
        <v>3037.9008000000008</v>
      </c>
      <c r="AK80" s="6">
        <f t="shared" si="18"/>
        <v>3037.9008000000008</v>
      </c>
      <c r="AL80" s="6">
        <f t="shared" ref="J80:BD86" si="19">IF(AND($F80&lt;AL$1,$G80&lt;AL$3,(DATE(YEAR($G80)+1,MONTH($G80)+1,1))&gt;AL$3),$D80*10.56*AL$2*(AL$1/1000-($F80/1000)),0)</f>
        <v>3037.9008000000008</v>
      </c>
      <c r="AM80" s="6">
        <f t="shared" si="19"/>
        <v>3037.9008000000008</v>
      </c>
      <c r="AN80" s="6">
        <f t="shared" si="19"/>
        <v>0</v>
      </c>
      <c r="AO80" s="6">
        <f t="shared" si="19"/>
        <v>0</v>
      </c>
      <c r="AP80" s="6">
        <f t="shared" si="19"/>
        <v>0</v>
      </c>
      <c r="AQ80" s="6">
        <f t="shared" si="19"/>
        <v>0</v>
      </c>
      <c r="AR80" s="6">
        <f t="shared" si="19"/>
        <v>0</v>
      </c>
      <c r="AS80" s="6">
        <f t="shared" si="19"/>
        <v>0</v>
      </c>
      <c r="AT80" s="6">
        <f t="shared" si="19"/>
        <v>0</v>
      </c>
      <c r="AU80" s="6">
        <f t="shared" si="19"/>
        <v>0</v>
      </c>
      <c r="AV80" s="6">
        <f t="shared" si="19"/>
        <v>0</v>
      </c>
      <c r="AW80" s="6">
        <f t="shared" si="19"/>
        <v>0</v>
      </c>
      <c r="AX80" s="6">
        <f t="shared" si="19"/>
        <v>0</v>
      </c>
      <c r="AY80" s="6">
        <f t="shared" si="19"/>
        <v>0</v>
      </c>
      <c r="AZ80" s="6">
        <f t="shared" si="19"/>
        <v>0</v>
      </c>
      <c r="BA80" s="6">
        <f t="shared" si="19"/>
        <v>0</v>
      </c>
      <c r="BB80" s="6">
        <f t="shared" si="19"/>
        <v>0</v>
      </c>
      <c r="BC80" s="6">
        <f t="shared" si="19"/>
        <v>0</v>
      </c>
      <c r="BD80" s="6">
        <f t="shared" si="19"/>
        <v>0</v>
      </c>
    </row>
    <row r="81" spans="1:56" x14ac:dyDescent="0.2">
      <c r="A81" t="s">
        <v>1016</v>
      </c>
      <c r="B81" t="s">
        <v>979</v>
      </c>
      <c r="C81" t="s">
        <v>980</v>
      </c>
      <c r="D81" s="26">
        <v>80</v>
      </c>
      <c r="E81" s="26" t="s">
        <v>945</v>
      </c>
      <c r="F81" s="26">
        <v>7100</v>
      </c>
      <c r="G81" s="22">
        <v>37803</v>
      </c>
      <c r="H81" s="15" t="s">
        <v>1113</v>
      </c>
      <c r="I81" s="6">
        <f t="shared" si="15"/>
        <v>0</v>
      </c>
      <c r="J81" s="6">
        <f t="shared" si="19"/>
        <v>0</v>
      </c>
      <c r="K81" s="6">
        <f t="shared" si="19"/>
        <v>0</v>
      </c>
      <c r="L81" s="6">
        <f t="shared" si="19"/>
        <v>0</v>
      </c>
      <c r="M81" s="6">
        <f t="shared" si="19"/>
        <v>0</v>
      </c>
      <c r="N81" s="6">
        <f t="shared" si="19"/>
        <v>0</v>
      </c>
      <c r="O81" s="6">
        <f t="shared" si="19"/>
        <v>0</v>
      </c>
      <c r="P81" s="6">
        <f t="shared" si="19"/>
        <v>0</v>
      </c>
      <c r="Q81" s="6">
        <f t="shared" si="19"/>
        <v>0</v>
      </c>
      <c r="R81" s="6">
        <f t="shared" si="19"/>
        <v>0</v>
      </c>
      <c r="S81" s="6">
        <f t="shared" si="19"/>
        <v>0</v>
      </c>
      <c r="T81" s="6">
        <f t="shared" si="19"/>
        <v>0</v>
      </c>
      <c r="U81" s="6">
        <f t="shared" si="19"/>
        <v>0</v>
      </c>
      <c r="V81" s="6">
        <f t="shared" si="19"/>
        <v>0</v>
      </c>
      <c r="W81" s="6">
        <f t="shared" si="19"/>
        <v>0</v>
      </c>
      <c r="X81" s="6">
        <f t="shared" si="19"/>
        <v>0</v>
      </c>
      <c r="Y81" s="6">
        <f t="shared" si="19"/>
        <v>0</v>
      </c>
      <c r="Z81" s="6">
        <f t="shared" si="19"/>
        <v>0</v>
      </c>
      <c r="AA81" s="6">
        <f t="shared" si="19"/>
        <v>0</v>
      </c>
      <c r="AB81" s="6">
        <f t="shared" si="19"/>
        <v>0</v>
      </c>
      <c r="AC81" s="6">
        <f t="shared" si="19"/>
        <v>0</v>
      </c>
      <c r="AD81" s="6">
        <f t="shared" si="19"/>
        <v>0</v>
      </c>
      <c r="AE81" s="6">
        <f t="shared" si="19"/>
        <v>0</v>
      </c>
      <c r="AF81" s="6">
        <f t="shared" si="19"/>
        <v>0</v>
      </c>
      <c r="AG81" s="6">
        <f t="shared" si="19"/>
        <v>0</v>
      </c>
      <c r="AH81" s="6">
        <f t="shared" si="19"/>
        <v>0</v>
      </c>
      <c r="AI81" s="6">
        <f t="shared" si="19"/>
        <v>0</v>
      </c>
      <c r="AJ81" s="6">
        <f t="shared" si="19"/>
        <v>0</v>
      </c>
      <c r="AK81" s="6">
        <f t="shared" si="19"/>
        <v>0</v>
      </c>
      <c r="AL81" s="6">
        <f t="shared" si="19"/>
        <v>0</v>
      </c>
      <c r="AM81" s="6">
        <f t="shared" si="19"/>
        <v>0</v>
      </c>
      <c r="AN81" s="6">
        <f t="shared" si="19"/>
        <v>979.9680000000003</v>
      </c>
      <c r="AO81" s="6">
        <f t="shared" si="19"/>
        <v>979.9680000000003</v>
      </c>
      <c r="AP81" s="6">
        <f t="shared" si="19"/>
        <v>979.9680000000003</v>
      </c>
      <c r="AQ81" s="6">
        <f t="shared" si="19"/>
        <v>979.9680000000003</v>
      </c>
      <c r="AR81" s="6">
        <f t="shared" si="19"/>
        <v>979.9680000000003</v>
      </c>
      <c r="AS81" s="6">
        <f t="shared" si="19"/>
        <v>979.9680000000003</v>
      </c>
      <c r="AT81" s="6">
        <f t="shared" si="19"/>
        <v>979.9680000000003</v>
      </c>
      <c r="AU81" s="6">
        <f t="shared" si="19"/>
        <v>979.9680000000003</v>
      </c>
      <c r="AV81" s="6">
        <f t="shared" si="19"/>
        <v>979.9680000000003</v>
      </c>
      <c r="AW81" s="6">
        <f t="shared" si="19"/>
        <v>979.9680000000003</v>
      </c>
      <c r="AX81" s="6">
        <f t="shared" si="19"/>
        <v>979.9680000000003</v>
      </c>
      <c r="AY81" s="6">
        <f t="shared" si="19"/>
        <v>979.9680000000003</v>
      </c>
      <c r="AZ81" s="6">
        <f t="shared" si="19"/>
        <v>0</v>
      </c>
      <c r="BA81" s="6">
        <f t="shared" si="19"/>
        <v>0</v>
      </c>
      <c r="BB81" s="6">
        <f t="shared" si="19"/>
        <v>0</v>
      </c>
      <c r="BC81" s="6">
        <f t="shared" si="19"/>
        <v>0</v>
      </c>
      <c r="BD81" s="6">
        <f t="shared" si="19"/>
        <v>0</v>
      </c>
    </row>
    <row r="82" spans="1:56" x14ac:dyDescent="0.2">
      <c r="A82" s="3" t="s">
        <v>850</v>
      </c>
      <c r="B82" s="3" t="s">
        <v>979</v>
      </c>
      <c r="C82" s="3" t="s">
        <v>1075</v>
      </c>
      <c r="D82" s="2">
        <v>86.8</v>
      </c>
      <c r="E82" s="26" t="s">
        <v>945</v>
      </c>
      <c r="F82" s="2">
        <v>8396</v>
      </c>
      <c r="G82" s="13">
        <v>37137</v>
      </c>
      <c r="H82" s="15" t="s">
        <v>1113</v>
      </c>
      <c r="I82" s="6">
        <f t="shared" si="15"/>
        <v>0</v>
      </c>
      <c r="J82" s="6">
        <f t="shared" si="19"/>
        <v>0</v>
      </c>
      <c r="K82" s="6">
        <f t="shared" si="19"/>
        <v>0</v>
      </c>
      <c r="L82" s="6">
        <f t="shared" si="19"/>
        <v>0</v>
      </c>
      <c r="M82" s="6">
        <f t="shared" si="19"/>
        <v>0</v>
      </c>
      <c r="N82" s="6">
        <f t="shared" si="19"/>
        <v>0</v>
      </c>
      <c r="O82" s="6">
        <f t="shared" si="19"/>
        <v>0</v>
      </c>
      <c r="P82" s="6">
        <f t="shared" si="19"/>
        <v>0</v>
      </c>
      <c r="Q82" s="6">
        <f t="shared" si="19"/>
        <v>0</v>
      </c>
      <c r="R82" s="6">
        <f t="shared" si="19"/>
        <v>588.09569279999971</v>
      </c>
      <c r="S82" s="6">
        <f t="shared" si="19"/>
        <v>588.09569279999971</v>
      </c>
      <c r="T82" s="6">
        <f t="shared" si="19"/>
        <v>588.09569279999971</v>
      </c>
      <c r="U82" s="6">
        <f t="shared" si="19"/>
        <v>588.09569279999971</v>
      </c>
      <c r="V82" s="6">
        <f t="shared" si="19"/>
        <v>588.09569279999971</v>
      </c>
      <c r="W82" s="6">
        <f t="shared" si="19"/>
        <v>588.09569279999971</v>
      </c>
      <c r="X82" s="6">
        <f t="shared" si="19"/>
        <v>588.09569279999971</v>
      </c>
      <c r="Y82" s="6">
        <f t="shared" si="19"/>
        <v>588.09569279999971</v>
      </c>
      <c r="Z82" s="6">
        <f t="shared" si="19"/>
        <v>588.09569279999971</v>
      </c>
      <c r="AA82" s="6">
        <f t="shared" si="19"/>
        <v>588.09569279999971</v>
      </c>
      <c r="AB82" s="6">
        <f t="shared" si="19"/>
        <v>588.09569279999971</v>
      </c>
      <c r="AC82" s="6">
        <f t="shared" si="19"/>
        <v>588.09569279999971</v>
      </c>
      <c r="AD82" s="6">
        <f t="shared" si="19"/>
        <v>0</v>
      </c>
      <c r="AE82" s="6">
        <f t="shared" si="19"/>
        <v>0</v>
      </c>
      <c r="AF82" s="6">
        <f t="shared" si="19"/>
        <v>0</v>
      </c>
      <c r="AG82" s="6">
        <f t="shared" si="19"/>
        <v>0</v>
      </c>
      <c r="AH82" s="6">
        <f t="shared" si="19"/>
        <v>0</v>
      </c>
      <c r="AI82" s="6">
        <f t="shared" si="19"/>
        <v>0</v>
      </c>
      <c r="AJ82" s="6">
        <f t="shared" si="19"/>
        <v>0</v>
      </c>
      <c r="AK82" s="6">
        <f t="shared" si="19"/>
        <v>0</v>
      </c>
      <c r="AL82" s="6">
        <f t="shared" si="19"/>
        <v>0</v>
      </c>
      <c r="AM82" s="6">
        <f t="shared" si="19"/>
        <v>0</v>
      </c>
      <c r="AN82" s="6">
        <f t="shared" si="19"/>
        <v>0</v>
      </c>
      <c r="AO82" s="6">
        <f t="shared" si="19"/>
        <v>0</v>
      </c>
      <c r="AP82" s="6">
        <f t="shared" si="19"/>
        <v>0</v>
      </c>
      <c r="AQ82" s="6">
        <f t="shared" si="19"/>
        <v>0</v>
      </c>
      <c r="AR82" s="6">
        <f t="shared" si="19"/>
        <v>0</v>
      </c>
      <c r="AS82" s="6">
        <f t="shared" si="19"/>
        <v>0</v>
      </c>
      <c r="AT82" s="6">
        <f t="shared" si="19"/>
        <v>0</v>
      </c>
      <c r="AU82" s="6">
        <f t="shared" si="19"/>
        <v>0</v>
      </c>
      <c r="AV82" s="6">
        <f t="shared" si="19"/>
        <v>0</v>
      </c>
      <c r="AW82" s="6">
        <f t="shared" si="19"/>
        <v>0</v>
      </c>
      <c r="AX82" s="6">
        <f t="shared" si="19"/>
        <v>0</v>
      </c>
      <c r="AY82" s="6">
        <f t="shared" si="19"/>
        <v>0</v>
      </c>
      <c r="AZ82" s="6">
        <f t="shared" si="19"/>
        <v>0</v>
      </c>
      <c r="BA82" s="6">
        <f t="shared" si="19"/>
        <v>0</v>
      </c>
      <c r="BB82" s="6">
        <f t="shared" si="19"/>
        <v>0</v>
      </c>
      <c r="BC82" s="6">
        <f t="shared" si="19"/>
        <v>0</v>
      </c>
      <c r="BD82" s="6">
        <f t="shared" si="19"/>
        <v>0</v>
      </c>
    </row>
    <row r="83" spans="1:56" x14ac:dyDescent="0.2">
      <c r="A83" s="26" t="s">
        <v>986</v>
      </c>
      <c r="B83" s="26" t="s">
        <v>979</v>
      </c>
      <c r="C83" s="26" t="s">
        <v>953</v>
      </c>
      <c r="D83" s="26">
        <v>24.6</v>
      </c>
      <c r="E83" s="26" t="s">
        <v>945</v>
      </c>
      <c r="F83" s="26">
        <v>9468</v>
      </c>
      <c r="G83" s="30">
        <v>36982</v>
      </c>
      <c r="H83" s="15" t="s">
        <v>1113</v>
      </c>
      <c r="I83" s="6">
        <f t="shared" si="15"/>
        <v>0</v>
      </c>
      <c r="J83" s="6">
        <f t="shared" si="19"/>
        <v>0</v>
      </c>
      <c r="K83" s="6">
        <f t="shared" si="19"/>
        <v>0</v>
      </c>
      <c r="L83" s="6">
        <f t="shared" si="19"/>
        <v>0</v>
      </c>
      <c r="M83" s="6">
        <f t="shared" si="19"/>
        <v>55.280332800000011</v>
      </c>
      <c r="N83" s="6">
        <f t="shared" si="19"/>
        <v>55.280332800000011</v>
      </c>
      <c r="O83" s="6">
        <f t="shared" si="19"/>
        <v>55.280332800000011</v>
      </c>
      <c r="P83" s="6">
        <f t="shared" si="19"/>
        <v>55.280332800000011</v>
      </c>
      <c r="Q83" s="6">
        <f t="shared" si="19"/>
        <v>55.280332800000011</v>
      </c>
      <c r="R83" s="6">
        <f t="shared" si="19"/>
        <v>55.280332800000011</v>
      </c>
      <c r="S83" s="6">
        <f t="shared" si="19"/>
        <v>55.280332800000011</v>
      </c>
      <c r="T83" s="6">
        <f t="shared" si="19"/>
        <v>55.280332800000011</v>
      </c>
      <c r="U83" s="6">
        <f t="shared" si="19"/>
        <v>55.280332800000011</v>
      </c>
      <c r="V83" s="6">
        <f t="shared" si="19"/>
        <v>55.280332800000011</v>
      </c>
      <c r="W83" s="6">
        <f t="shared" si="19"/>
        <v>55.280332800000011</v>
      </c>
      <c r="X83" s="6">
        <f t="shared" si="19"/>
        <v>55.280332800000011</v>
      </c>
      <c r="Y83" s="6">
        <f t="shared" si="19"/>
        <v>0</v>
      </c>
      <c r="Z83" s="6">
        <f t="shared" si="19"/>
        <v>0</v>
      </c>
      <c r="AA83" s="6">
        <f t="shared" si="19"/>
        <v>0</v>
      </c>
      <c r="AB83" s="6">
        <f t="shared" si="19"/>
        <v>0</v>
      </c>
      <c r="AC83" s="6">
        <f t="shared" si="19"/>
        <v>0</v>
      </c>
      <c r="AD83" s="6">
        <f t="shared" si="19"/>
        <v>0</v>
      </c>
      <c r="AE83" s="6">
        <f t="shared" si="19"/>
        <v>0</v>
      </c>
      <c r="AF83" s="6">
        <f t="shared" si="19"/>
        <v>0</v>
      </c>
      <c r="AG83" s="6">
        <f t="shared" si="19"/>
        <v>0</v>
      </c>
      <c r="AH83" s="6">
        <f t="shared" si="19"/>
        <v>0</v>
      </c>
      <c r="AI83" s="6">
        <f t="shared" si="19"/>
        <v>0</v>
      </c>
      <c r="AJ83" s="6">
        <f t="shared" si="19"/>
        <v>0</v>
      </c>
      <c r="AK83" s="6">
        <f t="shared" si="19"/>
        <v>0</v>
      </c>
      <c r="AL83" s="6">
        <f t="shared" si="19"/>
        <v>0</v>
      </c>
      <c r="AM83" s="6">
        <f t="shared" si="19"/>
        <v>0</v>
      </c>
      <c r="AN83" s="6">
        <f t="shared" si="19"/>
        <v>0</v>
      </c>
      <c r="AO83" s="6">
        <f t="shared" si="19"/>
        <v>0</v>
      </c>
      <c r="AP83" s="6">
        <f t="shared" si="19"/>
        <v>0</v>
      </c>
      <c r="AQ83" s="6">
        <f t="shared" si="19"/>
        <v>0</v>
      </c>
      <c r="AR83" s="6">
        <f t="shared" si="19"/>
        <v>0</v>
      </c>
      <c r="AS83" s="6">
        <f t="shared" si="19"/>
        <v>0</v>
      </c>
      <c r="AT83" s="6">
        <f t="shared" si="19"/>
        <v>0</v>
      </c>
      <c r="AU83" s="6">
        <f t="shared" si="19"/>
        <v>0</v>
      </c>
      <c r="AV83" s="6">
        <f t="shared" si="19"/>
        <v>0</v>
      </c>
      <c r="AW83" s="6">
        <f t="shared" si="19"/>
        <v>0</v>
      </c>
      <c r="AX83" s="6">
        <f t="shared" si="19"/>
        <v>0</v>
      </c>
      <c r="AY83" s="6">
        <f t="shared" si="19"/>
        <v>0</v>
      </c>
      <c r="AZ83" s="6">
        <f t="shared" si="19"/>
        <v>0</v>
      </c>
      <c r="BA83" s="6">
        <f t="shared" si="19"/>
        <v>0</v>
      </c>
      <c r="BB83" s="6">
        <f t="shared" si="19"/>
        <v>0</v>
      </c>
      <c r="BC83" s="6">
        <f t="shared" si="19"/>
        <v>0</v>
      </c>
      <c r="BD83" s="6">
        <f t="shared" si="19"/>
        <v>0</v>
      </c>
    </row>
    <row r="84" spans="1:56" x14ac:dyDescent="0.2">
      <c r="A84" t="s">
        <v>974</v>
      </c>
      <c r="B84" t="s">
        <v>979</v>
      </c>
      <c r="C84" t="s">
        <v>948</v>
      </c>
      <c r="D84">
        <v>40</v>
      </c>
      <c r="E84" s="8" t="s">
        <v>945</v>
      </c>
      <c r="F84" s="23">
        <v>9700</v>
      </c>
      <c r="G84" s="22">
        <v>37012</v>
      </c>
      <c r="H84" s="15" t="s">
        <v>1113</v>
      </c>
      <c r="I84" s="6">
        <f t="shared" si="15"/>
        <v>0</v>
      </c>
      <c r="J84" s="6">
        <f t="shared" si="19"/>
        <v>0</v>
      </c>
      <c r="K84" s="6">
        <f t="shared" si="19"/>
        <v>0</v>
      </c>
      <c r="L84" s="6">
        <f t="shared" si="19"/>
        <v>0</v>
      </c>
      <c r="M84" s="6">
        <f t="shared" si="19"/>
        <v>0</v>
      </c>
      <c r="N84" s="6">
        <f t="shared" si="19"/>
        <v>50.68800000000013</v>
      </c>
      <c r="O84" s="6">
        <f t="shared" si="19"/>
        <v>50.68800000000013</v>
      </c>
      <c r="P84" s="6">
        <f t="shared" si="19"/>
        <v>50.68800000000013</v>
      </c>
      <c r="Q84" s="6">
        <f t="shared" si="19"/>
        <v>50.68800000000013</v>
      </c>
      <c r="R84" s="6">
        <f t="shared" si="19"/>
        <v>50.68800000000013</v>
      </c>
      <c r="S84" s="6">
        <f t="shared" si="19"/>
        <v>50.68800000000013</v>
      </c>
      <c r="T84" s="6">
        <f t="shared" si="19"/>
        <v>50.68800000000013</v>
      </c>
      <c r="U84" s="6">
        <f t="shared" si="19"/>
        <v>50.68800000000013</v>
      </c>
      <c r="V84" s="6">
        <f t="shared" si="19"/>
        <v>50.68800000000013</v>
      </c>
      <c r="W84" s="6">
        <f t="shared" si="19"/>
        <v>50.68800000000013</v>
      </c>
      <c r="X84" s="6">
        <f t="shared" si="19"/>
        <v>50.68800000000013</v>
      </c>
      <c r="Y84" s="6">
        <f t="shared" si="19"/>
        <v>50.68800000000013</v>
      </c>
      <c r="Z84" s="6">
        <f t="shared" si="19"/>
        <v>0</v>
      </c>
      <c r="AA84" s="6">
        <f t="shared" si="19"/>
        <v>0</v>
      </c>
      <c r="AB84" s="6">
        <f t="shared" si="19"/>
        <v>0</v>
      </c>
      <c r="AC84" s="6">
        <f t="shared" si="19"/>
        <v>0</v>
      </c>
      <c r="AD84" s="6">
        <f t="shared" si="19"/>
        <v>0</v>
      </c>
      <c r="AE84" s="6">
        <f t="shared" si="19"/>
        <v>0</v>
      </c>
      <c r="AF84" s="6">
        <f t="shared" si="19"/>
        <v>0</v>
      </c>
      <c r="AG84" s="6">
        <f t="shared" si="19"/>
        <v>0</v>
      </c>
      <c r="AH84" s="6">
        <f t="shared" si="19"/>
        <v>0</v>
      </c>
      <c r="AI84" s="6">
        <f t="shared" si="19"/>
        <v>0</v>
      </c>
      <c r="AJ84" s="6">
        <f t="shared" si="19"/>
        <v>0</v>
      </c>
      <c r="AK84" s="6">
        <f t="shared" si="19"/>
        <v>0</v>
      </c>
      <c r="AL84" s="6">
        <f t="shared" si="19"/>
        <v>0</v>
      </c>
      <c r="AM84" s="6">
        <f t="shared" si="19"/>
        <v>0</v>
      </c>
      <c r="AN84" s="6">
        <f t="shared" si="19"/>
        <v>0</v>
      </c>
      <c r="AO84" s="6">
        <f t="shared" si="19"/>
        <v>0</v>
      </c>
      <c r="AP84" s="6">
        <f t="shared" si="19"/>
        <v>0</v>
      </c>
      <c r="AQ84" s="6">
        <f t="shared" si="19"/>
        <v>0</v>
      </c>
      <c r="AR84" s="6">
        <f t="shared" si="19"/>
        <v>0</v>
      </c>
      <c r="AS84" s="6">
        <f t="shared" si="19"/>
        <v>0</v>
      </c>
      <c r="AT84" s="6">
        <f t="shared" si="19"/>
        <v>0</v>
      </c>
      <c r="AU84" s="6">
        <f t="shared" si="19"/>
        <v>0</v>
      </c>
      <c r="AV84" s="6">
        <f t="shared" si="19"/>
        <v>0</v>
      </c>
      <c r="AW84" s="6">
        <f t="shared" si="19"/>
        <v>0</v>
      </c>
      <c r="AX84" s="6">
        <f t="shared" si="19"/>
        <v>0</v>
      </c>
      <c r="AY84" s="6">
        <f t="shared" si="19"/>
        <v>0</v>
      </c>
      <c r="AZ84" s="6">
        <f t="shared" si="19"/>
        <v>0</v>
      </c>
      <c r="BA84" s="6">
        <f t="shared" si="19"/>
        <v>0</v>
      </c>
      <c r="BB84" s="6">
        <f t="shared" si="19"/>
        <v>0</v>
      </c>
      <c r="BC84" s="6">
        <f t="shared" si="19"/>
        <v>0</v>
      </c>
      <c r="BD84" s="6">
        <f t="shared" si="19"/>
        <v>0</v>
      </c>
    </row>
    <row r="85" spans="1:56" x14ac:dyDescent="0.2">
      <c r="A85" t="s">
        <v>947</v>
      </c>
      <c r="B85" t="s">
        <v>979</v>
      </c>
      <c r="C85" t="s">
        <v>1075</v>
      </c>
      <c r="D85">
        <v>10</v>
      </c>
      <c r="E85" s="8" t="s">
        <v>945</v>
      </c>
      <c r="F85" s="23">
        <v>9700</v>
      </c>
      <c r="G85" s="22">
        <v>37057</v>
      </c>
      <c r="H85" s="15" t="s">
        <v>1113</v>
      </c>
      <c r="I85" s="6">
        <f t="shared" si="15"/>
        <v>0</v>
      </c>
      <c r="J85" s="6">
        <f t="shared" si="19"/>
        <v>0</v>
      </c>
      <c r="K85" s="6">
        <f t="shared" si="19"/>
        <v>0</v>
      </c>
      <c r="L85" s="6">
        <f t="shared" si="19"/>
        <v>0</v>
      </c>
      <c r="M85" s="6">
        <f t="shared" si="19"/>
        <v>0</v>
      </c>
      <c r="N85" s="6">
        <f t="shared" si="19"/>
        <v>0</v>
      </c>
      <c r="O85" s="6">
        <f t="shared" si="19"/>
        <v>12.672000000000033</v>
      </c>
      <c r="P85" s="6">
        <f t="shared" si="19"/>
        <v>12.672000000000033</v>
      </c>
      <c r="Q85" s="6">
        <f t="shared" si="19"/>
        <v>12.672000000000033</v>
      </c>
      <c r="R85" s="6">
        <f t="shared" si="19"/>
        <v>12.672000000000033</v>
      </c>
      <c r="S85" s="6">
        <f t="shared" si="19"/>
        <v>12.672000000000033</v>
      </c>
      <c r="T85" s="6">
        <f t="shared" si="19"/>
        <v>12.672000000000033</v>
      </c>
      <c r="U85" s="6">
        <f t="shared" si="19"/>
        <v>12.672000000000033</v>
      </c>
      <c r="V85" s="6">
        <f t="shared" si="19"/>
        <v>12.672000000000033</v>
      </c>
      <c r="W85" s="6">
        <f t="shared" si="19"/>
        <v>12.672000000000033</v>
      </c>
      <c r="X85" s="6">
        <f t="shared" si="19"/>
        <v>12.672000000000033</v>
      </c>
      <c r="Y85" s="6">
        <f t="shared" si="19"/>
        <v>12.672000000000033</v>
      </c>
      <c r="Z85" s="6">
        <f t="shared" si="19"/>
        <v>12.672000000000033</v>
      </c>
      <c r="AA85" s="6">
        <f t="shared" si="19"/>
        <v>0</v>
      </c>
      <c r="AB85" s="6">
        <f t="shared" si="19"/>
        <v>0</v>
      </c>
      <c r="AC85" s="6">
        <f t="shared" si="19"/>
        <v>0</v>
      </c>
      <c r="AD85" s="6">
        <f t="shared" si="19"/>
        <v>0</v>
      </c>
      <c r="AE85" s="6">
        <f t="shared" si="19"/>
        <v>0</v>
      </c>
      <c r="AF85" s="6">
        <f t="shared" si="19"/>
        <v>0</v>
      </c>
      <c r="AG85" s="6">
        <f t="shared" si="19"/>
        <v>0</v>
      </c>
      <c r="AH85" s="6">
        <f t="shared" si="19"/>
        <v>0</v>
      </c>
      <c r="AI85" s="6">
        <f t="shared" si="19"/>
        <v>0</v>
      </c>
      <c r="AJ85" s="6">
        <f t="shared" si="19"/>
        <v>0</v>
      </c>
      <c r="AK85" s="6">
        <f t="shared" si="19"/>
        <v>0</v>
      </c>
      <c r="AL85" s="6">
        <f t="shared" si="19"/>
        <v>0</v>
      </c>
      <c r="AM85" s="6">
        <f t="shared" si="19"/>
        <v>0</v>
      </c>
      <c r="AN85" s="6">
        <f t="shared" si="19"/>
        <v>0</v>
      </c>
      <c r="AO85" s="6">
        <f t="shared" si="19"/>
        <v>0</v>
      </c>
      <c r="AP85" s="6">
        <f t="shared" si="19"/>
        <v>0</v>
      </c>
      <c r="AQ85" s="6">
        <f t="shared" si="19"/>
        <v>0</v>
      </c>
      <c r="AR85" s="6">
        <f t="shared" si="19"/>
        <v>0</v>
      </c>
      <c r="AS85" s="6">
        <f t="shared" si="19"/>
        <v>0</v>
      </c>
      <c r="AT85" s="6">
        <f t="shared" si="19"/>
        <v>0</v>
      </c>
      <c r="AU85" s="6">
        <f t="shared" si="19"/>
        <v>0</v>
      </c>
      <c r="AV85" s="6">
        <f t="shared" si="19"/>
        <v>0</v>
      </c>
      <c r="AW85" s="6">
        <f t="shared" si="19"/>
        <v>0</v>
      </c>
      <c r="AX85" s="6">
        <f t="shared" si="19"/>
        <v>0</v>
      </c>
      <c r="AY85" s="6">
        <f t="shared" si="19"/>
        <v>0</v>
      </c>
      <c r="AZ85" s="6">
        <f t="shared" si="19"/>
        <v>0</v>
      </c>
      <c r="BA85" s="6">
        <f t="shared" si="19"/>
        <v>0</v>
      </c>
      <c r="BB85" s="6">
        <f t="shared" si="19"/>
        <v>0</v>
      </c>
      <c r="BC85" s="6">
        <f t="shared" si="19"/>
        <v>0</v>
      </c>
      <c r="BD85" s="6">
        <f t="shared" si="19"/>
        <v>0</v>
      </c>
    </row>
    <row r="86" spans="1:56" x14ac:dyDescent="0.2">
      <c r="A86" s="8" t="s">
        <v>75</v>
      </c>
      <c r="B86" s="8" t="s">
        <v>979</v>
      </c>
      <c r="C86" s="8" t="s">
        <v>1075</v>
      </c>
      <c r="D86" s="27">
        <v>100</v>
      </c>
      <c r="E86" s="26" t="s">
        <v>945</v>
      </c>
      <c r="F86" s="27">
        <v>9700</v>
      </c>
      <c r="G86" s="29">
        <v>37102</v>
      </c>
      <c r="H86" s="15" t="s">
        <v>1113</v>
      </c>
      <c r="I86" s="6">
        <f t="shared" si="15"/>
        <v>0</v>
      </c>
      <c r="J86" s="6">
        <f t="shared" si="19"/>
        <v>0</v>
      </c>
      <c r="K86" s="6">
        <f t="shared" ref="J86:BD91" si="20">IF(AND($F86&lt;K$1,$G86&lt;K$3,(DATE(YEAR($G86)+1,MONTH($G86)+1,1))&gt;K$3),$D86*10.56*K$2*(K$1/1000-($F86/1000)),0)</f>
        <v>0</v>
      </c>
      <c r="L86" s="6">
        <f t="shared" si="20"/>
        <v>0</v>
      </c>
      <c r="M86" s="6">
        <f t="shared" si="20"/>
        <v>0</v>
      </c>
      <c r="N86" s="6">
        <f t="shared" si="20"/>
        <v>0</v>
      </c>
      <c r="O86" s="6">
        <f t="shared" si="20"/>
        <v>0</v>
      </c>
      <c r="P86" s="6">
        <f t="shared" si="20"/>
        <v>126.72000000000031</v>
      </c>
      <c r="Q86" s="6">
        <f t="shared" si="20"/>
        <v>126.72000000000031</v>
      </c>
      <c r="R86" s="6">
        <f t="shared" si="20"/>
        <v>126.72000000000031</v>
      </c>
      <c r="S86" s="6">
        <f t="shared" si="20"/>
        <v>126.72000000000031</v>
      </c>
      <c r="T86" s="6">
        <f t="shared" si="20"/>
        <v>126.72000000000031</v>
      </c>
      <c r="U86" s="6">
        <f t="shared" si="20"/>
        <v>126.72000000000031</v>
      </c>
      <c r="V86" s="6">
        <f t="shared" si="20"/>
        <v>126.72000000000031</v>
      </c>
      <c r="W86" s="6">
        <f t="shared" si="20"/>
        <v>126.72000000000031</v>
      </c>
      <c r="X86" s="6">
        <f t="shared" si="20"/>
        <v>126.72000000000031</v>
      </c>
      <c r="Y86" s="6">
        <f t="shared" si="20"/>
        <v>126.72000000000031</v>
      </c>
      <c r="Z86" s="6">
        <f t="shared" si="20"/>
        <v>126.72000000000031</v>
      </c>
      <c r="AA86" s="6">
        <f t="shared" si="20"/>
        <v>126.72000000000031</v>
      </c>
      <c r="AB86" s="6">
        <f t="shared" si="20"/>
        <v>0</v>
      </c>
      <c r="AC86" s="6">
        <f t="shared" si="20"/>
        <v>0</v>
      </c>
      <c r="AD86" s="6">
        <f t="shared" si="20"/>
        <v>0</v>
      </c>
      <c r="AE86" s="6">
        <f t="shared" si="20"/>
        <v>0</v>
      </c>
      <c r="AF86" s="6">
        <f t="shared" si="20"/>
        <v>0</v>
      </c>
      <c r="AG86" s="6">
        <f t="shared" si="20"/>
        <v>0</v>
      </c>
      <c r="AH86" s="6">
        <f t="shared" si="20"/>
        <v>0</v>
      </c>
      <c r="AI86" s="6">
        <f t="shared" si="20"/>
        <v>0</v>
      </c>
      <c r="AJ86" s="6">
        <f t="shared" si="20"/>
        <v>0</v>
      </c>
      <c r="AK86" s="6">
        <f t="shared" si="20"/>
        <v>0</v>
      </c>
      <c r="AL86" s="6">
        <f t="shared" si="20"/>
        <v>0</v>
      </c>
      <c r="AM86" s="6">
        <f t="shared" si="20"/>
        <v>0</v>
      </c>
      <c r="AN86" s="6">
        <f t="shared" si="20"/>
        <v>0</v>
      </c>
      <c r="AO86" s="6">
        <f t="shared" si="20"/>
        <v>0</v>
      </c>
      <c r="AP86" s="6">
        <f t="shared" si="20"/>
        <v>0</v>
      </c>
      <c r="AQ86" s="6">
        <f t="shared" si="20"/>
        <v>0</v>
      </c>
      <c r="AR86" s="6">
        <f t="shared" si="20"/>
        <v>0</v>
      </c>
      <c r="AS86" s="6">
        <f t="shared" si="20"/>
        <v>0</v>
      </c>
      <c r="AT86" s="6">
        <f t="shared" si="20"/>
        <v>0</v>
      </c>
      <c r="AU86" s="6">
        <f t="shared" si="20"/>
        <v>0</v>
      </c>
      <c r="AV86" s="6">
        <f t="shared" si="20"/>
        <v>0</v>
      </c>
      <c r="AW86" s="6">
        <f t="shared" si="20"/>
        <v>0</v>
      </c>
      <c r="AX86" s="6">
        <f t="shared" si="20"/>
        <v>0</v>
      </c>
      <c r="AY86" s="6">
        <f t="shared" si="20"/>
        <v>0</v>
      </c>
      <c r="AZ86" s="6">
        <f t="shared" si="20"/>
        <v>0</v>
      </c>
      <c r="BA86" s="6">
        <f t="shared" si="20"/>
        <v>0</v>
      </c>
      <c r="BB86" s="6">
        <f t="shared" si="20"/>
        <v>0</v>
      </c>
      <c r="BC86" s="6">
        <f t="shared" si="20"/>
        <v>0</v>
      </c>
      <c r="BD86" s="6">
        <f t="shared" si="20"/>
        <v>0</v>
      </c>
    </row>
    <row r="87" spans="1:56" x14ac:dyDescent="0.2">
      <c r="A87" s="16" t="s">
        <v>900</v>
      </c>
      <c r="B87" s="16" t="s">
        <v>979</v>
      </c>
      <c r="C87" s="16" t="s">
        <v>1010</v>
      </c>
      <c r="D87" s="16">
        <v>25</v>
      </c>
      <c r="E87" s="8" t="s">
        <v>945</v>
      </c>
      <c r="F87" s="31">
        <v>9700</v>
      </c>
      <c r="G87" s="32">
        <v>37119</v>
      </c>
      <c r="H87" s="15" t="s">
        <v>1113</v>
      </c>
      <c r="I87" s="6">
        <f t="shared" si="15"/>
        <v>0</v>
      </c>
      <c r="J87" s="6">
        <f t="shared" si="20"/>
        <v>0</v>
      </c>
      <c r="K87" s="6">
        <f t="shared" si="20"/>
        <v>0</v>
      </c>
      <c r="L87" s="6">
        <f t="shared" si="20"/>
        <v>0</v>
      </c>
      <c r="M87" s="6">
        <f t="shared" si="20"/>
        <v>0</v>
      </c>
      <c r="N87" s="6">
        <f t="shared" si="20"/>
        <v>0</v>
      </c>
      <c r="O87" s="6">
        <f t="shared" si="20"/>
        <v>0</v>
      </c>
      <c r="P87" s="6">
        <f t="shared" si="20"/>
        <v>0</v>
      </c>
      <c r="Q87" s="6">
        <f t="shared" si="20"/>
        <v>31.680000000000078</v>
      </c>
      <c r="R87" s="6">
        <f t="shared" si="20"/>
        <v>31.680000000000078</v>
      </c>
      <c r="S87" s="6">
        <f t="shared" si="20"/>
        <v>31.680000000000078</v>
      </c>
      <c r="T87" s="6">
        <f t="shared" si="20"/>
        <v>31.680000000000078</v>
      </c>
      <c r="U87" s="6">
        <f t="shared" si="20"/>
        <v>31.680000000000078</v>
      </c>
      <c r="V87" s="6">
        <f t="shared" si="20"/>
        <v>31.680000000000078</v>
      </c>
      <c r="W87" s="6">
        <f t="shared" si="20"/>
        <v>31.680000000000078</v>
      </c>
      <c r="X87" s="6">
        <f t="shared" si="20"/>
        <v>31.680000000000078</v>
      </c>
      <c r="Y87" s="6">
        <f t="shared" si="20"/>
        <v>31.680000000000078</v>
      </c>
      <c r="Z87" s="6">
        <f t="shared" si="20"/>
        <v>31.680000000000078</v>
      </c>
      <c r="AA87" s="6">
        <f t="shared" si="20"/>
        <v>31.680000000000078</v>
      </c>
      <c r="AB87" s="6">
        <f t="shared" si="20"/>
        <v>31.680000000000078</v>
      </c>
      <c r="AC87" s="6">
        <f t="shared" si="20"/>
        <v>0</v>
      </c>
      <c r="AD87" s="6">
        <f t="shared" si="20"/>
        <v>0</v>
      </c>
      <c r="AE87" s="6">
        <f t="shared" si="20"/>
        <v>0</v>
      </c>
      <c r="AF87" s="6">
        <f t="shared" si="20"/>
        <v>0</v>
      </c>
      <c r="AG87" s="6">
        <f t="shared" si="20"/>
        <v>0</v>
      </c>
      <c r="AH87" s="6">
        <f t="shared" si="20"/>
        <v>0</v>
      </c>
      <c r="AI87" s="6">
        <f t="shared" si="20"/>
        <v>0</v>
      </c>
      <c r="AJ87" s="6">
        <f t="shared" si="20"/>
        <v>0</v>
      </c>
      <c r="AK87" s="6">
        <f t="shared" si="20"/>
        <v>0</v>
      </c>
      <c r="AL87" s="6">
        <f t="shared" si="20"/>
        <v>0</v>
      </c>
      <c r="AM87" s="6">
        <f t="shared" si="20"/>
        <v>0</v>
      </c>
      <c r="AN87" s="6">
        <f t="shared" si="20"/>
        <v>0</v>
      </c>
      <c r="AO87" s="6">
        <f t="shared" si="20"/>
        <v>0</v>
      </c>
      <c r="AP87" s="6">
        <f t="shared" si="20"/>
        <v>0</v>
      </c>
      <c r="AQ87" s="6">
        <f t="shared" si="20"/>
        <v>0</v>
      </c>
      <c r="AR87" s="6">
        <f t="shared" si="20"/>
        <v>0</v>
      </c>
      <c r="AS87" s="6">
        <f t="shared" si="20"/>
        <v>0</v>
      </c>
      <c r="AT87" s="6">
        <f t="shared" si="20"/>
        <v>0</v>
      </c>
      <c r="AU87" s="6">
        <f t="shared" si="20"/>
        <v>0</v>
      </c>
      <c r="AV87" s="6">
        <f t="shared" si="20"/>
        <v>0</v>
      </c>
      <c r="AW87" s="6">
        <f t="shared" si="20"/>
        <v>0</v>
      </c>
      <c r="AX87" s="6">
        <f t="shared" si="20"/>
        <v>0</v>
      </c>
      <c r="AY87" s="6">
        <f t="shared" si="20"/>
        <v>0</v>
      </c>
      <c r="AZ87" s="6">
        <f t="shared" si="20"/>
        <v>0</v>
      </c>
      <c r="BA87" s="6">
        <f t="shared" si="20"/>
        <v>0</v>
      </c>
      <c r="BB87" s="6">
        <f t="shared" si="20"/>
        <v>0</v>
      </c>
      <c r="BC87" s="6">
        <f t="shared" si="20"/>
        <v>0</v>
      </c>
      <c r="BD87" s="6">
        <f t="shared" si="20"/>
        <v>0</v>
      </c>
    </row>
    <row r="88" spans="1:56" x14ac:dyDescent="0.2">
      <c r="A88" s="16" t="s">
        <v>943</v>
      </c>
      <c r="B88" s="16" t="s">
        <v>979</v>
      </c>
      <c r="C88" s="16" t="s">
        <v>944</v>
      </c>
      <c r="D88" s="16">
        <v>90</v>
      </c>
      <c r="E88" s="8" t="s">
        <v>945</v>
      </c>
      <c r="F88" s="31">
        <v>9700</v>
      </c>
      <c r="G88" s="32">
        <v>37164</v>
      </c>
      <c r="H88" s="15" t="s">
        <v>1113</v>
      </c>
      <c r="I88" s="6">
        <f t="shared" si="15"/>
        <v>0</v>
      </c>
      <c r="J88" s="6">
        <f t="shared" si="20"/>
        <v>0</v>
      </c>
      <c r="K88" s="6">
        <f t="shared" si="20"/>
        <v>0</v>
      </c>
      <c r="L88" s="6">
        <f t="shared" si="20"/>
        <v>0</v>
      </c>
      <c r="M88" s="6">
        <f t="shared" si="20"/>
        <v>0</v>
      </c>
      <c r="N88" s="6">
        <f t="shared" si="20"/>
        <v>0</v>
      </c>
      <c r="O88" s="6">
        <f t="shared" si="20"/>
        <v>0</v>
      </c>
      <c r="P88" s="6">
        <f t="shared" si="20"/>
        <v>0</v>
      </c>
      <c r="Q88" s="6">
        <f t="shared" si="20"/>
        <v>0</v>
      </c>
      <c r="R88" s="6">
        <f t="shared" si="20"/>
        <v>114.0480000000003</v>
      </c>
      <c r="S88" s="6">
        <f t="shared" si="20"/>
        <v>114.0480000000003</v>
      </c>
      <c r="T88" s="6">
        <f t="shared" si="20"/>
        <v>114.0480000000003</v>
      </c>
      <c r="U88" s="6">
        <f t="shared" si="20"/>
        <v>114.0480000000003</v>
      </c>
      <c r="V88" s="6">
        <f t="shared" si="20"/>
        <v>114.0480000000003</v>
      </c>
      <c r="W88" s="6">
        <f t="shared" si="20"/>
        <v>114.0480000000003</v>
      </c>
      <c r="X88" s="6">
        <f t="shared" si="20"/>
        <v>114.0480000000003</v>
      </c>
      <c r="Y88" s="6">
        <f t="shared" si="20"/>
        <v>114.0480000000003</v>
      </c>
      <c r="Z88" s="6">
        <f t="shared" si="20"/>
        <v>114.0480000000003</v>
      </c>
      <c r="AA88" s="6">
        <f t="shared" si="20"/>
        <v>114.0480000000003</v>
      </c>
      <c r="AB88" s="6">
        <f t="shared" si="20"/>
        <v>114.0480000000003</v>
      </c>
      <c r="AC88" s="6">
        <f t="shared" si="20"/>
        <v>114.0480000000003</v>
      </c>
      <c r="AD88" s="6">
        <f t="shared" si="20"/>
        <v>0</v>
      </c>
      <c r="AE88" s="6">
        <f t="shared" si="20"/>
        <v>0</v>
      </c>
      <c r="AF88" s="6">
        <f t="shared" si="20"/>
        <v>0</v>
      </c>
      <c r="AG88" s="6">
        <f t="shared" si="20"/>
        <v>0</v>
      </c>
      <c r="AH88" s="6">
        <f t="shared" si="20"/>
        <v>0</v>
      </c>
      <c r="AI88" s="6">
        <f t="shared" si="20"/>
        <v>0</v>
      </c>
      <c r="AJ88" s="6">
        <f t="shared" si="20"/>
        <v>0</v>
      </c>
      <c r="AK88" s="6">
        <f t="shared" si="20"/>
        <v>0</v>
      </c>
      <c r="AL88" s="6">
        <f t="shared" si="20"/>
        <v>0</v>
      </c>
      <c r="AM88" s="6">
        <f t="shared" si="20"/>
        <v>0</v>
      </c>
      <c r="AN88" s="6">
        <f t="shared" si="20"/>
        <v>0</v>
      </c>
      <c r="AO88" s="6">
        <f t="shared" si="20"/>
        <v>0</v>
      </c>
      <c r="AP88" s="6">
        <f t="shared" si="20"/>
        <v>0</v>
      </c>
      <c r="AQ88" s="6">
        <f t="shared" si="20"/>
        <v>0</v>
      </c>
      <c r="AR88" s="6">
        <f t="shared" si="20"/>
        <v>0</v>
      </c>
      <c r="AS88" s="6">
        <f t="shared" si="20"/>
        <v>0</v>
      </c>
      <c r="AT88" s="6">
        <f t="shared" si="20"/>
        <v>0</v>
      </c>
      <c r="AU88" s="6">
        <f t="shared" si="20"/>
        <v>0</v>
      </c>
      <c r="AV88" s="6">
        <f t="shared" si="20"/>
        <v>0</v>
      </c>
      <c r="AW88" s="6">
        <f t="shared" si="20"/>
        <v>0</v>
      </c>
      <c r="AX88" s="6">
        <f t="shared" si="20"/>
        <v>0</v>
      </c>
      <c r="AY88" s="6">
        <f t="shared" si="20"/>
        <v>0</v>
      </c>
      <c r="AZ88" s="6">
        <f t="shared" si="20"/>
        <v>0</v>
      </c>
      <c r="BA88" s="6">
        <f t="shared" si="20"/>
        <v>0</v>
      </c>
      <c r="BB88" s="6">
        <f t="shared" si="20"/>
        <v>0</v>
      </c>
      <c r="BC88" s="6">
        <f t="shared" si="20"/>
        <v>0</v>
      </c>
      <c r="BD88" s="6">
        <f t="shared" si="20"/>
        <v>0</v>
      </c>
    </row>
    <row r="89" spans="1:56" x14ac:dyDescent="0.2">
      <c r="A89" s="8" t="s">
        <v>862</v>
      </c>
      <c r="B89" s="8" t="s">
        <v>979</v>
      </c>
      <c r="C89" s="8" t="s">
        <v>953</v>
      </c>
      <c r="D89" s="27">
        <v>154</v>
      </c>
      <c r="E89" s="26" t="s">
        <v>945</v>
      </c>
      <c r="F89" s="27">
        <v>9700</v>
      </c>
      <c r="G89" s="29">
        <v>37165</v>
      </c>
      <c r="H89" s="15" t="s">
        <v>1113</v>
      </c>
      <c r="I89" s="6">
        <f t="shared" si="15"/>
        <v>0</v>
      </c>
      <c r="J89" s="6">
        <f t="shared" si="20"/>
        <v>0</v>
      </c>
      <c r="K89" s="6">
        <f t="shared" si="20"/>
        <v>0</v>
      </c>
      <c r="L89" s="6">
        <f t="shared" si="20"/>
        <v>0</v>
      </c>
      <c r="M89" s="6">
        <f t="shared" si="20"/>
        <v>0</v>
      </c>
      <c r="N89" s="6">
        <f t="shared" si="20"/>
        <v>0</v>
      </c>
      <c r="O89" s="6">
        <f t="shared" si="20"/>
        <v>0</v>
      </c>
      <c r="P89" s="6">
        <f t="shared" si="20"/>
        <v>0</v>
      </c>
      <c r="Q89" s="6">
        <f t="shared" si="20"/>
        <v>0</v>
      </c>
      <c r="R89" s="6">
        <f t="shared" si="20"/>
        <v>0</v>
      </c>
      <c r="S89" s="6">
        <f t="shared" si="20"/>
        <v>195.14880000000048</v>
      </c>
      <c r="T89" s="6">
        <f t="shared" si="20"/>
        <v>195.14880000000048</v>
      </c>
      <c r="U89" s="6">
        <f t="shared" si="20"/>
        <v>195.14880000000048</v>
      </c>
      <c r="V89" s="6">
        <f t="shared" si="20"/>
        <v>195.14880000000048</v>
      </c>
      <c r="W89" s="6">
        <f t="shared" si="20"/>
        <v>195.14880000000048</v>
      </c>
      <c r="X89" s="6">
        <f t="shared" si="20"/>
        <v>195.14880000000048</v>
      </c>
      <c r="Y89" s="6">
        <f t="shared" si="20"/>
        <v>195.14880000000048</v>
      </c>
      <c r="Z89" s="6">
        <f t="shared" si="20"/>
        <v>195.14880000000048</v>
      </c>
      <c r="AA89" s="6">
        <f t="shared" si="20"/>
        <v>195.14880000000048</v>
      </c>
      <c r="AB89" s="6">
        <f t="shared" si="20"/>
        <v>195.14880000000048</v>
      </c>
      <c r="AC89" s="6">
        <f t="shared" si="20"/>
        <v>195.14880000000048</v>
      </c>
      <c r="AD89" s="6">
        <f t="shared" si="20"/>
        <v>195.14880000000048</v>
      </c>
      <c r="AE89" s="6">
        <f t="shared" si="20"/>
        <v>0</v>
      </c>
      <c r="AF89" s="6">
        <f t="shared" si="20"/>
        <v>0</v>
      </c>
      <c r="AG89" s="6">
        <f t="shared" si="20"/>
        <v>0</v>
      </c>
      <c r="AH89" s="6">
        <f t="shared" si="20"/>
        <v>0</v>
      </c>
      <c r="AI89" s="6">
        <f t="shared" si="20"/>
        <v>0</v>
      </c>
      <c r="AJ89" s="6">
        <f t="shared" si="20"/>
        <v>0</v>
      </c>
      <c r="AK89" s="6">
        <f t="shared" si="20"/>
        <v>0</v>
      </c>
      <c r="AL89" s="6">
        <f t="shared" si="20"/>
        <v>0</v>
      </c>
      <c r="AM89" s="6">
        <f t="shared" si="20"/>
        <v>0</v>
      </c>
      <c r="AN89" s="6">
        <f t="shared" si="20"/>
        <v>0</v>
      </c>
      <c r="AO89" s="6">
        <f t="shared" si="20"/>
        <v>0</v>
      </c>
      <c r="AP89" s="6">
        <f t="shared" si="20"/>
        <v>0</v>
      </c>
      <c r="AQ89" s="6">
        <f t="shared" si="20"/>
        <v>0</v>
      </c>
      <c r="AR89" s="6">
        <f t="shared" si="20"/>
        <v>0</v>
      </c>
      <c r="AS89" s="6">
        <f t="shared" si="20"/>
        <v>0</v>
      </c>
      <c r="AT89" s="6">
        <f t="shared" si="20"/>
        <v>0</v>
      </c>
      <c r="AU89" s="6">
        <f t="shared" si="20"/>
        <v>0</v>
      </c>
      <c r="AV89" s="6">
        <f t="shared" si="20"/>
        <v>0</v>
      </c>
      <c r="AW89" s="6">
        <f t="shared" si="20"/>
        <v>0</v>
      </c>
      <c r="AX89" s="6">
        <f t="shared" si="20"/>
        <v>0</v>
      </c>
      <c r="AY89" s="6">
        <f t="shared" si="20"/>
        <v>0</v>
      </c>
      <c r="AZ89" s="6">
        <f t="shared" si="20"/>
        <v>0</v>
      </c>
      <c r="BA89" s="6">
        <f t="shared" si="20"/>
        <v>0</v>
      </c>
      <c r="BB89" s="6">
        <f t="shared" si="20"/>
        <v>0</v>
      </c>
      <c r="BC89" s="6">
        <f t="shared" si="20"/>
        <v>0</v>
      </c>
      <c r="BD89" s="6">
        <f t="shared" si="20"/>
        <v>0</v>
      </c>
    </row>
    <row r="90" spans="1:56" x14ac:dyDescent="0.2">
      <c r="A90" t="s">
        <v>947</v>
      </c>
      <c r="B90" t="s">
        <v>979</v>
      </c>
      <c r="C90" t="s">
        <v>1075</v>
      </c>
      <c r="D90">
        <v>10</v>
      </c>
      <c r="E90" s="8" t="s">
        <v>945</v>
      </c>
      <c r="F90" s="23">
        <v>9700</v>
      </c>
      <c r="G90" s="22">
        <v>37240</v>
      </c>
      <c r="H90" s="15" t="s">
        <v>1113</v>
      </c>
      <c r="I90" s="6">
        <f t="shared" si="15"/>
        <v>0</v>
      </c>
      <c r="J90" s="6">
        <f t="shared" si="20"/>
        <v>0</v>
      </c>
      <c r="K90" s="6">
        <f t="shared" si="20"/>
        <v>0</v>
      </c>
      <c r="L90" s="6">
        <f t="shared" si="20"/>
        <v>0</v>
      </c>
      <c r="M90" s="6">
        <f t="shared" si="20"/>
        <v>0</v>
      </c>
      <c r="N90" s="6">
        <f t="shared" si="20"/>
        <v>0</v>
      </c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si="20"/>
        <v>0</v>
      </c>
      <c r="S90" s="6">
        <f t="shared" si="20"/>
        <v>0</v>
      </c>
      <c r="T90" s="6">
        <f t="shared" si="20"/>
        <v>0</v>
      </c>
      <c r="U90" s="6">
        <f t="shared" si="20"/>
        <v>12.672000000000033</v>
      </c>
      <c r="V90" s="6">
        <f t="shared" si="20"/>
        <v>12.672000000000033</v>
      </c>
      <c r="W90" s="6">
        <f t="shared" si="20"/>
        <v>12.672000000000033</v>
      </c>
      <c r="X90" s="6">
        <f t="shared" si="20"/>
        <v>12.672000000000033</v>
      </c>
      <c r="Y90" s="6">
        <f t="shared" si="20"/>
        <v>12.672000000000033</v>
      </c>
      <c r="Z90" s="6">
        <f t="shared" si="20"/>
        <v>12.672000000000033</v>
      </c>
      <c r="AA90" s="6">
        <f t="shared" si="20"/>
        <v>12.672000000000033</v>
      </c>
      <c r="AB90" s="6">
        <f t="shared" si="20"/>
        <v>12.672000000000033</v>
      </c>
      <c r="AC90" s="6">
        <f t="shared" si="20"/>
        <v>12.672000000000033</v>
      </c>
      <c r="AD90" s="6">
        <f t="shared" si="20"/>
        <v>12.672000000000033</v>
      </c>
      <c r="AE90" s="6">
        <f t="shared" si="20"/>
        <v>12.672000000000033</v>
      </c>
      <c r="AF90" s="6">
        <f t="shared" si="20"/>
        <v>12.672000000000033</v>
      </c>
      <c r="AG90" s="6">
        <f t="shared" si="20"/>
        <v>0</v>
      </c>
      <c r="AH90" s="6">
        <f t="shared" si="20"/>
        <v>0</v>
      </c>
      <c r="AI90" s="6">
        <f t="shared" si="20"/>
        <v>0</v>
      </c>
      <c r="AJ90" s="6">
        <f t="shared" si="20"/>
        <v>0</v>
      </c>
      <c r="AK90" s="6">
        <f t="shared" si="20"/>
        <v>0</v>
      </c>
      <c r="AL90" s="6">
        <f t="shared" si="20"/>
        <v>0</v>
      </c>
      <c r="AM90" s="6">
        <f t="shared" si="20"/>
        <v>0</v>
      </c>
      <c r="AN90" s="6">
        <f t="shared" si="20"/>
        <v>0</v>
      </c>
      <c r="AO90" s="6">
        <f t="shared" si="20"/>
        <v>0</v>
      </c>
      <c r="AP90" s="6">
        <f t="shared" si="20"/>
        <v>0</v>
      </c>
      <c r="AQ90" s="6">
        <f t="shared" si="20"/>
        <v>0</v>
      </c>
      <c r="AR90" s="6">
        <f t="shared" si="20"/>
        <v>0</v>
      </c>
      <c r="AS90" s="6">
        <f t="shared" si="20"/>
        <v>0</v>
      </c>
      <c r="AT90" s="6">
        <f t="shared" si="20"/>
        <v>0</v>
      </c>
      <c r="AU90" s="6">
        <f t="shared" si="20"/>
        <v>0</v>
      </c>
      <c r="AV90" s="6">
        <f t="shared" si="20"/>
        <v>0</v>
      </c>
      <c r="AW90" s="6">
        <f t="shared" si="20"/>
        <v>0</v>
      </c>
      <c r="AX90" s="6">
        <f t="shared" si="20"/>
        <v>0</v>
      </c>
      <c r="AY90" s="6">
        <f t="shared" si="20"/>
        <v>0</v>
      </c>
      <c r="AZ90" s="6">
        <f t="shared" si="20"/>
        <v>0</v>
      </c>
      <c r="BA90" s="6">
        <f t="shared" si="20"/>
        <v>0</v>
      </c>
      <c r="BB90" s="6">
        <f t="shared" si="20"/>
        <v>0</v>
      </c>
      <c r="BC90" s="6">
        <f t="shared" si="20"/>
        <v>0</v>
      </c>
      <c r="BD90" s="6">
        <f t="shared" si="20"/>
        <v>0</v>
      </c>
    </row>
    <row r="91" spans="1:56" x14ac:dyDescent="0.2">
      <c r="A91" t="s">
        <v>913</v>
      </c>
      <c r="B91" t="s">
        <v>979</v>
      </c>
      <c r="C91" t="s">
        <v>1010</v>
      </c>
      <c r="D91">
        <v>11</v>
      </c>
      <c r="E91" s="8" t="s">
        <v>945</v>
      </c>
      <c r="F91" s="23">
        <v>9700</v>
      </c>
      <c r="G91" s="22">
        <v>37257</v>
      </c>
      <c r="H91" s="15" t="s">
        <v>1113</v>
      </c>
      <c r="I91" s="6">
        <f t="shared" si="15"/>
        <v>0</v>
      </c>
      <c r="J91" s="6">
        <f t="shared" si="20"/>
        <v>0</v>
      </c>
      <c r="K91" s="6">
        <f t="shared" si="20"/>
        <v>0</v>
      </c>
      <c r="L91" s="6">
        <f t="shared" si="20"/>
        <v>0</v>
      </c>
      <c r="M91" s="6">
        <f t="shared" si="20"/>
        <v>0</v>
      </c>
      <c r="N91" s="6">
        <f t="shared" si="20"/>
        <v>0</v>
      </c>
      <c r="O91" s="6">
        <f t="shared" si="20"/>
        <v>0</v>
      </c>
      <c r="P91" s="6">
        <f t="shared" si="20"/>
        <v>0</v>
      </c>
      <c r="Q91" s="6">
        <f t="shared" si="20"/>
        <v>0</v>
      </c>
      <c r="R91" s="6">
        <f t="shared" si="20"/>
        <v>0</v>
      </c>
      <c r="S91" s="6">
        <f t="shared" si="20"/>
        <v>0</v>
      </c>
      <c r="T91" s="6">
        <f t="shared" si="20"/>
        <v>0</v>
      </c>
      <c r="U91" s="6">
        <f t="shared" si="20"/>
        <v>0</v>
      </c>
      <c r="V91" s="6">
        <f t="shared" si="20"/>
        <v>13.939200000000035</v>
      </c>
      <c r="W91" s="6">
        <f t="shared" si="20"/>
        <v>13.939200000000035</v>
      </c>
      <c r="X91" s="6">
        <f t="shared" si="20"/>
        <v>13.939200000000035</v>
      </c>
      <c r="Y91" s="6">
        <f t="shared" si="20"/>
        <v>13.939200000000035</v>
      </c>
      <c r="Z91" s="6">
        <f t="shared" si="20"/>
        <v>13.939200000000035</v>
      </c>
      <c r="AA91" s="6">
        <f t="shared" si="20"/>
        <v>13.939200000000035</v>
      </c>
      <c r="AB91" s="6">
        <f t="shared" si="20"/>
        <v>13.939200000000035</v>
      </c>
      <c r="AC91" s="6">
        <f t="shared" si="20"/>
        <v>13.939200000000035</v>
      </c>
      <c r="AD91" s="6">
        <f t="shared" si="20"/>
        <v>13.939200000000035</v>
      </c>
      <c r="AE91" s="6">
        <f t="shared" ref="J91:BD96" si="21">IF(AND($F91&lt;AE$1,$G91&lt;AE$3,(DATE(YEAR($G91)+1,MONTH($G91)+1,1))&gt;AE$3),$D91*10.56*AE$2*(AE$1/1000-($F91/1000)),0)</f>
        <v>13.939200000000035</v>
      </c>
      <c r="AF91" s="6">
        <f t="shared" si="21"/>
        <v>13.939200000000035</v>
      </c>
      <c r="AG91" s="6">
        <f t="shared" si="21"/>
        <v>13.939200000000035</v>
      </c>
      <c r="AH91" s="6">
        <f t="shared" si="21"/>
        <v>0</v>
      </c>
      <c r="AI91" s="6">
        <f t="shared" si="21"/>
        <v>0</v>
      </c>
      <c r="AJ91" s="6">
        <f t="shared" si="21"/>
        <v>0</v>
      </c>
      <c r="AK91" s="6">
        <f t="shared" si="21"/>
        <v>0</v>
      </c>
      <c r="AL91" s="6">
        <f t="shared" si="21"/>
        <v>0</v>
      </c>
      <c r="AM91" s="6">
        <f t="shared" si="21"/>
        <v>0</v>
      </c>
      <c r="AN91" s="6">
        <f t="shared" si="21"/>
        <v>0</v>
      </c>
      <c r="AO91" s="6">
        <f t="shared" si="21"/>
        <v>0</v>
      </c>
      <c r="AP91" s="6">
        <f t="shared" si="21"/>
        <v>0</v>
      </c>
      <c r="AQ91" s="6">
        <f t="shared" si="21"/>
        <v>0</v>
      </c>
      <c r="AR91" s="6">
        <f t="shared" si="21"/>
        <v>0</v>
      </c>
      <c r="AS91" s="6">
        <f t="shared" si="21"/>
        <v>0</v>
      </c>
      <c r="AT91" s="6">
        <f t="shared" si="21"/>
        <v>0</v>
      </c>
      <c r="AU91" s="6">
        <f t="shared" si="21"/>
        <v>0</v>
      </c>
      <c r="AV91" s="6">
        <f t="shared" si="21"/>
        <v>0</v>
      </c>
      <c r="AW91" s="6">
        <f t="shared" si="21"/>
        <v>0</v>
      </c>
      <c r="AX91" s="6">
        <f t="shared" si="21"/>
        <v>0</v>
      </c>
      <c r="AY91" s="6">
        <f t="shared" si="21"/>
        <v>0</v>
      </c>
      <c r="AZ91" s="6">
        <f t="shared" si="21"/>
        <v>0</v>
      </c>
      <c r="BA91" s="6">
        <f t="shared" si="21"/>
        <v>0</v>
      </c>
      <c r="BB91" s="6">
        <f t="shared" si="21"/>
        <v>0</v>
      </c>
      <c r="BC91" s="6">
        <f t="shared" si="21"/>
        <v>0</v>
      </c>
      <c r="BD91" s="6">
        <f t="shared" si="21"/>
        <v>0</v>
      </c>
    </row>
    <row r="92" spans="1:56" x14ac:dyDescent="0.2">
      <c r="A92" t="s">
        <v>919</v>
      </c>
      <c r="B92" t="s">
        <v>979</v>
      </c>
      <c r="C92" t="s">
        <v>953</v>
      </c>
      <c r="D92">
        <v>27</v>
      </c>
      <c r="E92" s="8" t="s">
        <v>945</v>
      </c>
      <c r="F92" s="23">
        <v>9700</v>
      </c>
      <c r="G92" s="22">
        <v>37288</v>
      </c>
      <c r="H92" s="15" t="s">
        <v>1113</v>
      </c>
      <c r="I92" s="6">
        <f t="shared" si="15"/>
        <v>0</v>
      </c>
      <c r="J92" s="6">
        <f t="shared" si="21"/>
        <v>0</v>
      </c>
      <c r="K92" s="6">
        <f t="shared" si="21"/>
        <v>0</v>
      </c>
      <c r="L92" s="6">
        <f t="shared" si="21"/>
        <v>0</v>
      </c>
      <c r="M92" s="6">
        <f t="shared" si="21"/>
        <v>0</v>
      </c>
      <c r="N92" s="6">
        <f t="shared" si="21"/>
        <v>0</v>
      </c>
      <c r="O92" s="6">
        <f t="shared" si="21"/>
        <v>0</v>
      </c>
      <c r="P92" s="6">
        <f t="shared" si="21"/>
        <v>0</v>
      </c>
      <c r="Q92" s="6">
        <f t="shared" si="21"/>
        <v>0</v>
      </c>
      <c r="R92" s="6">
        <f t="shared" si="21"/>
        <v>0</v>
      </c>
      <c r="S92" s="6">
        <f t="shared" si="21"/>
        <v>0</v>
      </c>
      <c r="T92" s="6">
        <f t="shared" si="21"/>
        <v>0</v>
      </c>
      <c r="U92" s="6">
        <f t="shared" si="21"/>
        <v>0</v>
      </c>
      <c r="V92" s="6">
        <f t="shared" si="21"/>
        <v>0</v>
      </c>
      <c r="W92" s="6">
        <f t="shared" si="21"/>
        <v>34.214400000000083</v>
      </c>
      <c r="X92" s="6">
        <f t="shared" si="21"/>
        <v>34.214400000000083</v>
      </c>
      <c r="Y92" s="6">
        <f t="shared" si="21"/>
        <v>34.214400000000083</v>
      </c>
      <c r="Z92" s="6">
        <f t="shared" si="21"/>
        <v>34.214400000000083</v>
      </c>
      <c r="AA92" s="6">
        <f t="shared" si="21"/>
        <v>34.214400000000083</v>
      </c>
      <c r="AB92" s="6">
        <f t="shared" si="21"/>
        <v>34.214400000000083</v>
      </c>
      <c r="AC92" s="6">
        <f t="shared" si="21"/>
        <v>34.214400000000083</v>
      </c>
      <c r="AD92" s="6">
        <f t="shared" si="21"/>
        <v>34.214400000000083</v>
      </c>
      <c r="AE92" s="6">
        <f t="shared" si="21"/>
        <v>34.214400000000083</v>
      </c>
      <c r="AF92" s="6">
        <f t="shared" si="21"/>
        <v>34.214400000000083</v>
      </c>
      <c r="AG92" s="6">
        <f t="shared" si="21"/>
        <v>34.214400000000083</v>
      </c>
      <c r="AH92" s="6">
        <f t="shared" si="21"/>
        <v>34.214400000000083</v>
      </c>
      <c r="AI92" s="6">
        <f t="shared" si="21"/>
        <v>0</v>
      </c>
      <c r="AJ92" s="6">
        <f t="shared" si="21"/>
        <v>0</v>
      </c>
      <c r="AK92" s="6">
        <f t="shared" si="21"/>
        <v>0</v>
      </c>
      <c r="AL92" s="6">
        <f t="shared" si="21"/>
        <v>0</v>
      </c>
      <c r="AM92" s="6">
        <f t="shared" si="21"/>
        <v>0</v>
      </c>
      <c r="AN92" s="6">
        <f t="shared" si="21"/>
        <v>0</v>
      </c>
      <c r="AO92" s="6">
        <f t="shared" si="21"/>
        <v>0</v>
      </c>
      <c r="AP92" s="6">
        <f t="shared" si="21"/>
        <v>0</v>
      </c>
      <c r="AQ92" s="6">
        <f t="shared" si="21"/>
        <v>0</v>
      </c>
      <c r="AR92" s="6">
        <f t="shared" si="21"/>
        <v>0</v>
      </c>
      <c r="AS92" s="6">
        <f t="shared" si="21"/>
        <v>0</v>
      </c>
      <c r="AT92" s="6">
        <f t="shared" si="21"/>
        <v>0</v>
      </c>
      <c r="AU92" s="6">
        <f t="shared" si="21"/>
        <v>0</v>
      </c>
      <c r="AV92" s="6">
        <f t="shared" si="21"/>
        <v>0</v>
      </c>
      <c r="AW92" s="6">
        <f t="shared" si="21"/>
        <v>0</v>
      </c>
      <c r="AX92" s="6">
        <f t="shared" si="21"/>
        <v>0</v>
      </c>
      <c r="AY92" s="6">
        <f t="shared" si="21"/>
        <v>0</v>
      </c>
      <c r="AZ92" s="6">
        <f t="shared" si="21"/>
        <v>0</v>
      </c>
      <c r="BA92" s="6">
        <f t="shared" si="21"/>
        <v>0</v>
      </c>
      <c r="BB92" s="6">
        <f t="shared" si="21"/>
        <v>0</v>
      </c>
      <c r="BC92" s="6">
        <f t="shared" si="21"/>
        <v>0</v>
      </c>
      <c r="BD92" s="6">
        <f t="shared" si="21"/>
        <v>0</v>
      </c>
    </row>
    <row r="93" spans="1:56" x14ac:dyDescent="0.2">
      <c r="A93" t="s">
        <v>255</v>
      </c>
      <c r="B93" t="s">
        <v>979</v>
      </c>
      <c r="C93" t="s">
        <v>1075</v>
      </c>
      <c r="D93">
        <v>7.5</v>
      </c>
      <c r="E93" t="s">
        <v>945</v>
      </c>
      <c r="F93">
        <v>9700</v>
      </c>
      <c r="G93" s="22">
        <v>37347</v>
      </c>
      <c r="H93" s="15" t="s">
        <v>1113</v>
      </c>
      <c r="I93" s="6">
        <f t="shared" si="15"/>
        <v>0</v>
      </c>
      <c r="J93" s="6">
        <f t="shared" si="21"/>
        <v>0</v>
      </c>
      <c r="K93" s="6">
        <f t="shared" si="21"/>
        <v>0</v>
      </c>
      <c r="L93" s="6">
        <f t="shared" si="21"/>
        <v>0</v>
      </c>
      <c r="M93" s="6">
        <f t="shared" si="21"/>
        <v>0</v>
      </c>
      <c r="N93" s="6">
        <f t="shared" si="21"/>
        <v>0</v>
      </c>
      <c r="O93" s="6">
        <f t="shared" si="21"/>
        <v>0</v>
      </c>
      <c r="P93" s="6">
        <f t="shared" si="21"/>
        <v>0</v>
      </c>
      <c r="Q93" s="6">
        <f t="shared" si="21"/>
        <v>0</v>
      </c>
      <c r="R93" s="6">
        <f t="shared" si="21"/>
        <v>0</v>
      </c>
      <c r="S93" s="6">
        <f t="shared" si="21"/>
        <v>0</v>
      </c>
      <c r="T93" s="6">
        <f t="shared" si="21"/>
        <v>0</v>
      </c>
      <c r="U93" s="6">
        <f t="shared" si="21"/>
        <v>0</v>
      </c>
      <c r="V93" s="6">
        <f t="shared" si="21"/>
        <v>0</v>
      </c>
      <c r="W93" s="6">
        <f t="shared" si="21"/>
        <v>0</v>
      </c>
      <c r="X93" s="6">
        <f t="shared" si="21"/>
        <v>0</v>
      </c>
      <c r="Y93" s="6">
        <f t="shared" si="21"/>
        <v>9.5040000000000227</v>
      </c>
      <c r="Z93" s="6">
        <f t="shared" si="21"/>
        <v>9.5040000000000227</v>
      </c>
      <c r="AA93" s="6">
        <f t="shared" si="21"/>
        <v>9.5040000000000227</v>
      </c>
      <c r="AB93" s="6">
        <f t="shared" si="21"/>
        <v>9.5040000000000227</v>
      </c>
      <c r="AC93" s="6">
        <f t="shared" si="21"/>
        <v>9.5040000000000227</v>
      </c>
      <c r="AD93" s="6">
        <f t="shared" si="21"/>
        <v>9.5040000000000227</v>
      </c>
      <c r="AE93" s="6">
        <f t="shared" si="21"/>
        <v>9.5040000000000227</v>
      </c>
      <c r="AF93" s="6">
        <f t="shared" si="21"/>
        <v>9.5040000000000227</v>
      </c>
      <c r="AG93" s="6">
        <f t="shared" si="21"/>
        <v>9.5040000000000227</v>
      </c>
      <c r="AH93" s="6">
        <f t="shared" si="21"/>
        <v>9.5040000000000227</v>
      </c>
      <c r="AI93" s="6">
        <f t="shared" si="21"/>
        <v>9.5040000000000227</v>
      </c>
      <c r="AJ93" s="6">
        <f t="shared" si="21"/>
        <v>9.5040000000000227</v>
      </c>
      <c r="AK93" s="6">
        <f t="shared" si="21"/>
        <v>0</v>
      </c>
      <c r="AL93" s="6">
        <f t="shared" si="21"/>
        <v>0</v>
      </c>
      <c r="AM93" s="6">
        <f t="shared" si="21"/>
        <v>0</v>
      </c>
      <c r="AN93" s="6">
        <f t="shared" si="21"/>
        <v>0</v>
      </c>
      <c r="AO93" s="6">
        <f t="shared" si="21"/>
        <v>0</v>
      </c>
      <c r="AP93" s="6">
        <f t="shared" si="21"/>
        <v>0</v>
      </c>
      <c r="AQ93" s="6">
        <f t="shared" si="21"/>
        <v>0</v>
      </c>
      <c r="AR93" s="6">
        <f t="shared" si="21"/>
        <v>0</v>
      </c>
      <c r="AS93" s="6">
        <f t="shared" si="21"/>
        <v>0</v>
      </c>
      <c r="AT93" s="6">
        <f t="shared" si="21"/>
        <v>0</v>
      </c>
      <c r="AU93" s="6">
        <f t="shared" si="21"/>
        <v>0</v>
      </c>
      <c r="AV93" s="6">
        <f t="shared" si="21"/>
        <v>0</v>
      </c>
      <c r="AW93" s="6">
        <f t="shared" si="21"/>
        <v>0</v>
      </c>
      <c r="AX93" s="6">
        <f t="shared" si="21"/>
        <v>0</v>
      </c>
      <c r="AY93" s="6">
        <f t="shared" si="21"/>
        <v>0</v>
      </c>
      <c r="AZ93" s="6">
        <f t="shared" si="21"/>
        <v>0</v>
      </c>
      <c r="BA93" s="6">
        <f t="shared" si="21"/>
        <v>0</v>
      </c>
      <c r="BB93" s="6">
        <f t="shared" si="21"/>
        <v>0</v>
      </c>
      <c r="BC93" s="6">
        <f t="shared" si="21"/>
        <v>0</v>
      </c>
      <c r="BD93" s="6">
        <f t="shared" si="21"/>
        <v>0</v>
      </c>
    </row>
    <row r="94" spans="1:56" x14ac:dyDescent="0.2">
      <c r="A94" t="s">
        <v>1070</v>
      </c>
      <c r="B94" t="s">
        <v>979</v>
      </c>
      <c r="C94" t="s">
        <v>1010</v>
      </c>
      <c r="D94">
        <v>100</v>
      </c>
      <c r="E94" t="s">
        <v>945</v>
      </c>
      <c r="F94">
        <v>9700</v>
      </c>
      <c r="G94" s="22">
        <v>37408</v>
      </c>
      <c r="H94" s="15" t="s">
        <v>1113</v>
      </c>
      <c r="I94" s="6">
        <f t="shared" si="15"/>
        <v>0</v>
      </c>
      <c r="J94" s="6">
        <f t="shared" si="21"/>
        <v>0</v>
      </c>
      <c r="K94" s="6">
        <f t="shared" si="21"/>
        <v>0</v>
      </c>
      <c r="L94" s="6">
        <f t="shared" si="21"/>
        <v>0</v>
      </c>
      <c r="M94" s="6">
        <f t="shared" si="21"/>
        <v>0</v>
      </c>
      <c r="N94" s="6">
        <f t="shared" si="21"/>
        <v>0</v>
      </c>
      <c r="O94" s="6">
        <f t="shared" si="21"/>
        <v>0</v>
      </c>
      <c r="P94" s="6">
        <f t="shared" si="21"/>
        <v>0</v>
      </c>
      <c r="Q94" s="6">
        <f t="shared" si="21"/>
        <v>0</v>
      </c>
      <c r="R94" s="6">
        <f t="shared" si="21"/>
        <v>0</v>
      </c>
      <c r="S94" s="6">
        <f t="shared" si="21"/>
        <v>0</v>
      </c>
      <c r="T94" s="6">
        <f t="shared" si="21"/>
        <v>0</v>
      </c>
      <c r="U94" s="6">
        <f t="shared" si="21"/>
        <v>0</v>
      </c>
      <c r="V94" s="6">
        <f t="shared" si="21"/>
        <v>0</v>
      </c>
      <c r="W94" s="6">
        <f t="shared" si="21"/>
        <v>0</v>
      </c>
      <c r="X94" s="6">
        <f t="shared" si="21"/>
        <v>0</v>
      </c>
      <c r="Y94" s="6">
        <f t="shared" si="21"/>
        <v>0</v>
      </c>
      <c r="Z94" s="6">
        <f t="shared" si="21"/>
        <v>0</v>
      </c>
      <c r="AA94" s="6">
        <f t="shared" si="21"/>
        <v>126.72000000000031</v>
      </c>
      <c r="AB94" s="6">
        <f t="shared" si="21"/>
        <v>126.72000000000031</v>
      </c>
      <c r="AC94" s="6">
        <f t="shared" si="21"/>
        <v>126.72000000000031</v>
      </c>
      <c r="AD94" s="6">
        <f t="shared" si="21"/>
        <v>126.72000000000031</v>
      </c>
      <c r="AE94" s="6">
        <f t="shared" si="21"/>
        <v>126.72000000000031</v>
      </c>
      <c r="AF94" s="6">
        <f t="shared" si="21"/>
        <v>126.72000000000031</v>
      </c>
      <c r="AG94" s="6">
        <f t="shared" si="21"/>
        <v>126.72000000000031</v>
      </c>
      <c r="AH94" s="6">
        <f t="shared" si="21"/>
        <v>126.72000000000031</v>
      </c>
      <c r="AI94" s="6">
        <f t="shared" si="21"/>
        <v>126.72000000000031</v>
      </c>
      <c r="AJ94" s="6">
        <f t="shared" si="21"/>
        <v>126.72000000000031</v>
      </c>
      <c r="AK94" s="6">
        <f t="shared" si="21"/>
        <v>126.72000000000031</v>
      </c>
      <c r="AL94" s="6">
        <f t="shared" si="21"/>
        <v>126.72000000000031</v>
      </c>
      <c r="AM94" s="6">
        <f t="shared" si="21"/>
        <v>0</v>
      </c>
      <c r="AN94" s="6">
        <f t="shared" si="21"/>
        <v>0</v>
      </c>
      <c r="AO94" s="6">
        <f t="shared" si="21"/>
        <v>0</v>
      </c>
      <c r="AP94" s="6">
        <f t="shared" si="21"/>
        <v>0</v>
      </c>
      <c r="AQ94" s="6">
        <f t="shared" si="21"/>
        <v>0</v>
      </c>
      <c r="AR94" s="6">
        <f t="shared" si="21"/>
        <v>0</v>
      </c>
      <c r="AS94" s="6">
        <f t="shared" si="21"/>
        <v>0</v>
      </c>
      <c r="AT94" s="6">
        <f t="shared" si="21"/>
        <v>0</v>
      </c>
      <c r="AU94" s="6">
        <f t="shared" si="21"/>
        <v>0</v>
      </c>
      <c r="AV94" s="6">
        <f t="shared" si="21"/>
        <v>0</v>
      </c>
      <c r="AW94" s="6">
        <f t="shared" si="21"/>
        <v>0</v>
      </c>
      <c r="AX94" s="6">
        <f t="shared" si="21"/>
        <v>0</v>
      </c>
      <c r="AY94" s="6">
        <f t="shared" si="21"/>
        <v>0</v>
      </c>
      <c r="AZ94" s="6">
        <f t="shared" si="21"/>
        <v>0</v>
      </c>
      <c r="BA94" s="6">
        <f t="shared" si="21"/>
        <v>0</v>
      </c>
      <c r="BB94" s="6">
        <f t="shared" si="21"/>
        <v>0</v>
      </c>
      <c r="BC94" s="6">
        <f t="shared" si="21"/>
        <v>0</v>
      </c>
      <c r="BD94" s="6">
        <f t="shared" si="21"/>
        <v>0</v>
      </c>
    </row>
    <row r="95" spans="1:56" x14ac:dyDescent="0.2">
      <c r="A95" s="26" t="s">
        <v>984</v>
      </c>
      <c r="B95" s="26" t="s">
        <v>979</v>
      </c>
      <c r="C95" s="26" t="s">
        <v>948</v>
      </c>
      <c r="D95" s="26">
        <v>15</v>
      </c>
      <c r="E95" s="26" t="s">
        <v>945</v>
      </c>
      <c r="F95" s="26">
        <v>9700</v>
      </c>
      <c r="G95" s="30">
        <v>37469</v>
      </c>
      <c r="H95" s="15" t="s">
        <v>1113</v>
      </c>
      <c r="I95" s="6">
        <f t="shared" si="15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  <c r="AA95" s="6">
        <f t="shared" si="21"/>
        <v>0</v>
      </c>
      <c r="AB95" s="6">
        <f t="shared" si="21"/>
        <v>0</v>
      </c>
      <c r="AC95" s="6">
        <f t="shared" si="21"/>
        <v>19.008000000000045</v>
      </c>
      <c r="AD95" s="6">
        <f t="shared" si="21"/>
        <v>19.008000000000045</v>
      </c>
      <c r="AE95" s="6">
        <f t="shared" si="21"/>
        <v>19.008000000000045</v>
      </c>
      <c r="AF95" s="6">
        <f t="shared" si="21"/>
        <v>19.008000000000045</v>
      </c>
      <c r="AG95" s="6">
        <f t="shared" si="21"/>
        <v>19.008000000000045</v>
      </c>
      <c r="AH95" s="6">
        <f t="shared" si="21"/>
        <v>19.008000000000045</v>
      </c>
      <c r="AI95" s="6">
        <f t="shared" si="21"/>
        <v>19.008000000000045</v>
      </c>
      <c r="AJ95" s="6">
        <f t="shared" si="21"/>
        <v>19.008000000000045</v>
      </c>
      <c r="AK95" s="6">
        <f t="shared" si="21"/>
        <v>19.008000000000045</v>
      </c>
      <c r="AL95" s="6">
        <f t="shared" si="21"/>
        <v>19.008000000000045</v>
      </c>
      <c r="AM95" s="6">
        <f t="shared" si="21"/>
        <v>19.008000000000045</v>
      </c>
      <c r="AN95" s="6">
        <f t="shared" si="21"/>
        <v>19.008000000000045</v>
      </c>
      <c r="AO95" s="6">
        <f t="shared" si="21"/>
        <v>0</v>
      </c>
      <c r="AP95" s="6">
        <f t="shared" si="21"/>
        <v>0</v>
      </c>
      <c r="AQ95" s="6">
        <f t="shared" si="21"/>
        <v>0</v>
      </c>
      <c r="AR95" s="6">
        <f t="shared" si="21"/>
        <v>0</v>
      </c>
      <c r="AS95" s="6">
        <f t="shared" si="21"/>
        <v>0</v>
      </c>
      <c r="AT95" s="6">
        <f t="shared" si="21"/>
        <v>0</v>
      </c>
      <c r="AU95" s="6">
        <f t="shared" si="21"/>
        <v>0</v>
      </c>
      <c r="AV95" s="6">
        <f t="shared" si="21"/>
        <v>0</v>
      </c>
      <c r="AW95" s="6">
        <f t="shared" si="21"/>
        <v>0</v>
      </c>
      <c r="AX95" s="6">
        <f t="shared" si="21"/>
        <v>0</v>
      </c>
      <c r="AY95" s="6">
        <f t="shared" si="21"/>
        <v>0</v>
      </c>
      <c r="AZ95" s="6">
        <f t="shared" si="21"/>
        <v>0</v>
      </c>
      <c r="BA95" s="6">
        <f t="shared" si="21"/>
        <v>0</v>
      </c>
      <c r="BB95" s="6">
        <f t="shared" si="21"/>
        <v>0</v>
      </c>
      <c r="BC95" s="6">
        <f t="shared" si="21"/>
        <v>0</v>
      </c>
      <c r="BD95" s="6">
        <f t="shared" si="21"/>
        <v>0</v>
      </c>
    </row>
    <row r="96" spans="1:56" x14ac:dyDescent="0.2">
      <c r="A96" s="26" t="s">
        <v>984</v>
      </c>
      <c r="B96" s="26" t="s">
        <v>979</v>
      </c>
      <c r="C96" s="26" t="s">
        <v>948</v>
      </c>
      <c r="D96" s="26">
        <v>15</v>
      </c>
      <c r="E96" s="26" t="s">
        <v>945</v>
      </c>
      <c r="F96" s="26">
        <v>9700</v>
      </c>
      <c r="G96" s="30">
        <v>37469</v>
      </c>
      <c r="H96" s="15" t="s">
        <v>1113</v>
      </c>
      <c r="I96" s="6">
        <f t="shared" si="15"/>
        <v>0</v>
      </c>
      <c r="J96" s="6">
        <f t="shared" si="21"/>
        <v>0</v>
      </c>
      <c r="K96" s="6">
        <f t="shared" si="21"/>
        <v>0</v>
      </c>
      <c r="L96" s="6">
        <f t="shared" si="21"/>
        <v>0</v>
      </c>
      <c r="M96" s="6">
        <f t="shared" si="21"/>
        <v>0</v>
      </c>
      <c r="N96" s="6">
        <f t="shared" si="21"/>
        <v>0</v>
      </c>
      <c r="O96" s="6">
        <f t="shared" si="21"/>
        <v>0</v>
      </c>
      <c r="P96" s="6">
        <f t="shared" si="21"/>
        <v>0</v>
      </c>
      <c r="Q96" s="6">
        <f t="shared" si="21"/>
        <v>0</v>
      </c>
      <c r="R96" s="6">
        <f t="shared" si="21"/>
        <v>0</v>
      </c>
      <c r="S96" s="6">
        <f t="shared" si="21"/>
        <v>0</v>
      </c>
      <c r="T96" s="6">
        <f t="shared" si="21"/>
        <v>0</v>
      </c>
      <c r="U96" s="6">
        <f t="shared" si="21"/>
        <v>0</v>
      </c>
      <c r="V96" s="6">
        <f t="shared" si="21"/>
        <v>0</v>
      </c>
      <c r="W96" s="6">
        <f t="shared" si="21"/>
        <v>0</v>
      </c>
      <c r="X96" s="6">
        <f t="shared" si="21"/>
        <v>0</v>
      </c>
      <c r="Y96" s="6">
        <f t="shared" si="21"/>
        <v>0</v>
      </c>
      <c r="Z96" s="6">
        <f t="shared" si="21"/>
        <v>0</v>
      </c>
      <c r="AA96" s="6">
        <f t="shared" si="21"/>
        <v>0</v>
      </c>
      <c r="AB96" s="6">
        <f t="shared" si="21"/>
        <v>0</v>
      </c>
      <c r="AC96" s="6">
        <f t="shared" si="21"/>
        <v>19.008000000000045</v>
      </c>
      <c r="AD96" s="6">
        <f t="shared" si="21"/>
        <v>19.008000000000045</v>
      </c>
      <c r="AE96" s="6">
        <f t="shared" si="21"/>
        <v>19.008000000000045</v>
      </c>
      <c r="AF96" s="6">
        <f t="shared" si="21"/>
        <v>19.008000000000045</v>
      </c>
      <c r="AG96" s="6">
        <f t="shared" si="21"/>
        <v>19.008000000000045</v>
      </c>
      <c r="AH96" s="6">
        <f t="shared" si="21"/>
        <v>19.008000000000045</v>
      </c>
      <c r="AI96" s="6">
        <f t="shared" si="21"/>
        <v>19.008000000000045</v>
      </c>
      <c r="AJ96" s="6">
        <f t="shared" si="21"/>
        <v>19.008000000000045</v>
      </c>
      <c r="AK96" s="6">
        <f t="shared" si="21"/>
        <v>19.008000000000045</v>
      </c>
      <c r="AL96" s="6">
        <f t="shared" si="21"/>
        <v>19.008000000000045</v>
      </c>
      <c r="AM96" s="6">
        <f t="shared" si="21"/>
        <v>19.008000000000045</v>
      </c>
      <c r="AN96" s="6">
        <f t="shared" si="21"/>
        <v>19.008000000000045</v>
      </c>
      <c r="AO96" s="6">
        <f t="shared" si="21"/>
        <v>0</v>
      </c>
      <c r="AP96" s="6">
        <f t="shared" si="21"/>
        <v>0</v>
      </c>
      <c r="AQ96" s="6">
        <f t="shared" si="21"/>
        <v>0</v>
      </c>
      <c r="AR96" s="6">
        <f t="shared" si="21"/>
        <v>0</v>
      </c>
      <c r="AS96" s="6">
        <f t="shared" si="21"/>
        <v>0</v>
      </c>
      <c r="AT96" s="6">
        <f t="shared" si="21"/>
        <v>0</v>
      </c>
      <c r="AU96" s="6">
        <f t="shared" si="21"/>
        <v>0</v>
      </c>
      <c r="AV96" s="6">
        <f t="shared" si="21"/>
        <v>0</v>
      </c>
      <c r="AW96" s="6">
        <f t="shared" si="21"/>
        <v>0</v>
      </c>
      <c r="AX96" s="6">
        <f t="shared" si="21"/>
        <v>0</v>
      </c>
      <c r="AY96" s="6">
        <f t="shared" ref="J96:BD102" si="22">IF(AND($F96&lt;AY$1,$G96&lt;AY$3,(DATE(YEAR($G96)+1,MONTH($G96)+1,1))&gt;AY$3),$D96*10.56*AY$2*(AY$1/1000-($F96/1000)),0)</f>
        <v>0</v>
      </c>
      <c r="AZ96" s="6">
        <f t="shared" si="22"/>
        <v>0</v>
      </c>
      <c r="BA96" s="6">
        <f t="shared" si="22"/>
        <v>0</v>
      </c>
      <c r="BB96" s="6">
        <f t="shared" si="22"/>
        <v>0</v>
      </c>
      <c r="BC96" s="6">
        <f t="shared" si="22"/>
        <v>0</v>
      </c>
      <c r="BD96" s="6">
        <f t="shared" si="22"/>
        <v>0</v>
      </c>
    </row>
    <row r="97" spans="1:56" x14ac:dyDescent="0.2">
      <c r="A97" s="26" t="s">
        <v>1103</v>
      </c>
      <c r="B97" s="26" t="s">
        <v>979</v>
      </c>
      <c r="C97" s="26" t="s">
        <v>948</v>
      </c>
      <c r="D97" s="26">
        <v>80</v>
      </c>
      <c r="E97" s="26" t="s">
        <v>946</v>
      </c>
      <c r="F97" s="26">
        <v>10000</v>
      </c>
      <c r="G97" s="30">
        <v>37803</v>
      </c>
      <c r="H97" s="15" t="s">
        <v>1113</v>
      </c>
      <c r="I97" s="6">
        <f t="shared" si="15"/>
        <v>0</v>
      </c>
      <c r="J97" s="6">
        <f t="shared" si="22"/>
        <v>0</v>
      </c>
      <c r="K97" s="6">
        <f t="shared" si="22"/>
        <v>0</v>
      </c>
      <c r="L97" s="6">
        <f t="shared" si="22"/>
        <v>0</v>
      </c>
      <c r="M97" s="6">
        <f t="shared" si="22"/>
        <v>0</v>
      </c>
      <c r="N97" s="6">
        <f t="shared" si="22"/>
        <v>0</v>
      </c>
      <c r="O97" s="6">
        <f t="shared" si="22"/>
        <v>0</v>
      </c>
      <c r="P97" s="6">
        <f t="shared" si="22"/>
        <v>0</v>
      </c>
      <c r="Q97" s="6">
        <f t="shared" si="22"/>
        <v>0</v>
      </c>
      <c r="R97" s="6">
        <f t="shared" si="22"/>
        <v>0</v>
      </c>
      <c r="S97" s="6">
        <f t="shared" si="22"/>
        <v>0</v>
      </c>
      <c r="T97" s="6">
        <f t="shared" si="22"/>
        <v>0</v>
      </c>
      <c r="U97" s="6">
        <f t="shared" si="22"/>
        <v>0</v>
      </c>
      <c r="V97" s="6">
        <f t="shared" si="22"/>
        <v>0</v>
      </c>
      <c r="W97" s="6">
        <f t="shared" si="22"/>
        <v>0</v>
      </c>
      <c r="X97" s="6">
        <f t="shared" si="22"/>
        <v>0</v>
      </c>
      <c r="Y97" s="6">
        <f t="shared" si="22"/>
        <v>0</v>
      </c>
      <c r="Z97" s="6">
        <f t="shared" si="22"/>
        <v>0</v>
      </c>
      <c r="AA97" s="6">
        <f t="shared" si="22"/>
        <v>0</v>
      </c>
      <c r="AB97" s="6">
        <f t="shared" si="22"/>
        <v>0</v>
      </c>
      <c r="AC97" s="6">
        <f t="shared" si="22"/>
        <v>0</v>
      </c>
      <c r="AD97" s="6">
        <f t="shared" si="22"/>
        <v>0</v>
      </c>
      <c r="AE97" s="6">
        <f t="shared" si="22"/>
        <v>0</v>
      </c>
      <c r="AF97" s="6">
        <f t="shared" si="22"/>
        <v>0</v>
      </c>
      <c r="AG97" s="6">
        <f t="shared" si="22"/>
        <v>0</v>
      </c>
      <c r="AH97" s="6">
        <f t="shared" si="22"/>
        <v>0</v>
      </c>
      <c r="AI97" s="6">
        <f t="shared" si="22"/>
        <v>0</v>
      </c>
      <c r="AJ97" s="6">
        <f t="shared" si="22"/>
        <v>0</v>
      </c>
      <c r="AK97" s="6">
        <f t="shared" si="22"/>
        <v>0</v>
      </c>
      <c r="AL97" s="6">
        <f t="shared" si="22"/>
        <v>0</v>
      </c>
      <c r="AM97" s="6">
        <f t="shared" si="22"/>
        <v>0</v>
      </c>
      <c r="AN97" s="6">
        <f t="shared" si="22"/>
        <v>0</v>
      </c>
      <c r="AO97" s="6">
        <f t="shared" si="22"/>
        <v>0</v>
      </c>
      <c r="AP97" s="6">
        <f t="shared" si="22"/>
        <v>0</v>
      </c>
      <c r="AQ97" s="6">
        <f t="shared" si="22"/>
        <v>0</v>
      </c>
      <c r="AR97" s="6">
        <f t="shared" si="22"/>
        <v>0</v>
      </c>
      <c r="AS97" s="6">
        <f t="shared" si="22"/>
        <v>0</v>
      </c>
      <c r="AT97" s="6">
        <f t="shared" si="22"/>
        <v>0</v>
      </c>
      <c r="AU97" s="6">
        <f t="shared" si="22"/>
        <v>0</v>
      </c>
      <c r="AV97" s="6">
        <f t="shared" si="22"/>
        <v>0</v>
      </c>
      <c r="AW97" s="6">
        <f t="shared" si="22"/>
        <v>0</v>
      </c>
      <c r="AX97" s="6">
        <f t="shared" si="22"/>
        <v>0</v>
      </c>
      <c r="AY97" s="6">
        <f t="shared" si="22"/>
        <v>0</v>
      </c>
      <c r="AZ97" s="6">
        <f t="shared" si="22"/>
        <v>0</v>
      </c>
      <c r="BA97" s="6">
        <f t="shared" si="22"/>
        <v>0</v>
      </c>
      <c r="BB97" s="6">
        <f t="shared" si="22"/>
        <v>0</v>
      </c>
      <c r="BC97" s="6">
        <f t="shared" si="22"/>
        <v>0</v>
      </c>
      <c r="BD97" s="6">
        <f t="shared" si="22"/>
        <v>0</v>
      </c>
    </row>
    <row r="98" spans="1:56" x14ac:dyDescent="0.2">
      <c r="A98" s="3" t="s">
        <v>65</v>
      </c>
      <c r="B98" s="3" t="s">
        <v>979</v>
      </c>
      <c r="C98" s="8" t="s">
        <v>953</v>
      </c>
      <c r="D98" s="2">
        <v>55</v>
      </c>
      <c r="E98" s="26" t="s">
        <v>945</v>
      </c>
      <c r="F98" s="2">
        <v>11000</v>
      </c>
      <c r="G98" s="13">
        <v>37118</v>
      </c>
      <c r="H98" s="15" t="s">
        <v>1113</v>
      </c>
      <c r="I98" s="6">
        <f t="shared" si="15"/>
        <v>0</v>
      </c>
      <c r="J98" s="6">
        <f t="shared" si="22"/>
        <v>0</v>
      </c>
      <c r="K98" s="6">
        <f t="shared" si="22"/>
        <v>0</v>
      </c>
      <c r="L98" s="6">
        <f t="shared" si="22"/>
        <v>0</v>
      </c>
      <c r="M98" s="6">
        <f t="shared" si="22"/>
        <v>0</v>
      </c>
      <c r="N98" s="6">
        <f t="shared" si="22"/>
        <v>0</v>
      </c>
      <c r="O98" s="6">
        <f t="shared" si="22"/>
        <v>0</v>
      </c>
      <c r="P98" s="6">
        <f t="shared" si="22"/>
        <v>0</v>
      </c>
      <c r="Q98" s="6">
        <f t="shared" si="22"/>
        <v>0</v>
      </c>
      <c r="R98" s="6">
        <f t="shared" si="22"/>
        <v>0</v>
      </c>
      <c r="S98" s="6">
        <f t="shared" si="22"/>
        <v>0</v>
      </c>
      <c r="T98" s="6">
        <f t="shared" si="22"/>
        <v>0</v>
      </c>
      <c r="U98" s="6">
        <f t="shared" si="22"/>
        <v>0</v>
      </c>
      <c r="V98" s="6">
        <f t="shared" si="22"/>
        <v>0</v>
      </c>
      <c r="W98" s="6">
        <f t="shared" si="22"/>
        <v>0</v>
      </c>
      <c r="X98" s="6">
        <f t="shared" si="22"/>
        <v>0</v>
      </c>
      <c r="Y98" s="6">
        <f t="shared" si="22"/>
        <v>0</v>
      </c>
      <c r="Z98" s="6">
        <f t="shared" si="22"/>
        <v>0</v>
      </c>
      <c r="AA98" s="6">
        <f t="shared" si="22"/>
        <v>0</v>
      </c>
      <c r="AB98" s="6">
        <f t="shared" si="22"/>
        <v>0</v>
      </c>
      <c r="AC98" s="6">
        <f t="shared" si="22"/>
        <v>0</v>
      </c>
      <c r="AD98" s="6">
        <f t="shared" si="22"/>
        <v>0</v>
      </c>
      <c r="AE98" s="6">
        <f t="shared" si="22"/>
        <v>0</v>
      </c>
      <c r="AF98" s="6">
        <f t="shared" si="22"/>
        <v>0</v>
      </c>
      <c r="AG98" s="6">
        <f t="shared" si="22"/>
        <v>0</v>
      </c>
      <c r="AH98" s="6">
        <f t="shared" si="22"/>
        <v>0</v>
      </c>
      <c r="AI98" s="6">
        <f t="shared" si="22"/>
        <v>0</v>
      </c>
      <c r="AJ98" s="6">
        <f t="shared" si="22"/>
        <v>0</v>
      </c>
      <c r="AK98" s="6">
        <f t="shared" si="22"/>
        <v>0</v>
      </c>
      <c r="AL98" s="6">
        <f t="shared" si="22"/>
        <v>0</v>
      </c>
      <c r="AM98" s="6">
        <f t="shared" si="22"/>
        <v>0</v>
      </c>
      <c r="AN98" s="6">
        <f t="shared" si="22"/>
        <v>0</v>
      </c>
      <c r="AO98" s="6">
        <f t="shared" si="22"/>
        <v>0</v>
      </c>
      <c r="AP98" s="6">
        <f t="shared" si="22"/>
        <v>0</v>
      </c>
      <c r="AQ98" s="6">
        <f t="shared" si="22"/>
        <v>0</v>
      </c>
      <c r="AR98" s="6">
        <f t="shared" si="22"/>
        <v>0</v>
      </c>
      <c r="AS98" s="6">
        <f t="shared" si="22"/>
        <v>0</v>
      </c>
      <c r="AT98" s="6">
        <f t="shared" si="22"/>
        <v>0</v>
      </c>
      <c r="AU98" s="6">
        <f t="shared" si="22"/>
        <v>0</v>
      </c>
      <c r="AV98" s="6">
        <f t="shared" si="22"/>
        <v>0</v>
      </c>
      <c r="AW98" s="6">
        <f t="shared" si="22"/>
        <v>0</v>
      </c>
      <c r="AX98" s="6">
        <f t="shared" si="22"/>
        <v>0</v>
      </c>
      <c r="AY98" s="6">
        <f t="shared" si="22"/>
        <v>0</v>
      </c>
      <c r="AZ98" s="6">
        <f t="shared" si="22"/>
        <v>0</v>
      </c>
      <c r="BA98" s="6">
        <f t="shared" si="22"/>
        <v>0</v>
      </c>
      <c r="BB98" s="6">
        <f t="shared" si="22"/>
        <v>0</v>
      </c>
      <c r="BC98" s="6">
        <f t="shared" si="22"/>
        <v>0</v>
      </c>
      <c r="BD98" s="6">
        <f t="shared" si="22"/>
        <v>0</v>
      </c>
    </row>
    <row r="99" spans="1:56" x14ac:dyDescent="0.2">
      <c r="A99" s="3" t="s">
        <v>65</v>
      </c>
      <c r="B99" s="3" t="s">
        <v>979</v>
      </c>
      <c r="C99" s="8" t="s">
        <v>953</v>
      </c>
      <c r="D99" s="2">
        <v>55</v>
      </c>
      <c r="E99" s="26" t="s">
        <v>945</v>
      </c>
      <c r="F99" s="2">
        <v>11000</v>
      </c>
      <c r="G99" s="13">
        <v>37118</v>
      </c>
      <c r="H99" s="15" t="s">
        <v>1113</v>
      </c>
      <c r="I99" s="6">
        <f t="shared" si="15"/>
        <v>0</v>
      </c>
      <c r="J99" s="6">
        <f t="shared" si="22"/>
        <v>0</v>
      </c>
      <c r="K99" s="6">
        <f t="shared" si="22"/>
        <v>0</v>
      </c>
      <c r="L99" s="6">
        <f t="shared" si="22"/>
        <v>0</v>
      </c>
      <c r="M99" s="6">
        <f t="shared" si="22"/>
        <v>0</v>
      </c>
      <c r="N99" s="6">
        <f t="shared" si="22"/>
        <v>0</v>
      </c>
      <c r="O99" s="6">
        <f t="shared" si="22"/>
        <v>0</v>
      </c>
      <c r="P99" s="6">
        <f t="shared" si="22"/>
        <v>0</v>
      </c>
      <c r="Q99" s="6">
        <f t="shared" si="22"/>
        <v>0</v>
      </c>
      <c r="R99" s="6">
        <f t="shared" si="22"/>
        <v>0</v>
      </c>
      <c r="S99" s="6">
        <f t="shared" si="22"/>
        <v>0</v>
      </c>
      <c r="T99" s="6">
        <f t="shared" si="22"/>
        <v>0</v>
      </c>
      <c r="U99" s="6">
        <f t="shared" si="22"/>
        <v>0</v>
      </c>
      <c r="V99" s="6">
        <f t="shared" si="22"/>
        <v>0</v>
      </c>
      <c r="W99" s="6">
        <f t="shared" si="22"/>
        <v>0</v>
      </c>
      <c r="X99" s="6">
        <f t="shared" si="22"/>
        <v>0</v>
      </c>
      <c r="Y99" s="6">
        <f t="shared" si="22"/>
        <v>0</v>
      </c>
      <c r="Z99" s="6">
        <f t="shared" si="22"/>
        <v>0</v>
      </c>
      <c r="AA99" s="6">
        <f t="shared" si="22"/>
        <v>0</v>
      </c>
      <c r="AB99" s="6">
        <f t="shared" si="22"/>
        <v>0</v>
      </c>
      <c r="AC99" s="6">
        <f t="shared" si="22"/>
        <v>0</v>
      </c>
      <c r="AD99" s="6">
        <f t="shared" si="22"/>
        <v>0</v>
      </c>
      <c r="AE99" s="6">
        <f t="shared" si="22"/>
        <v>0</v>
      </c>
      <c r="AF99" s="6">
        <f t="shared" si="22"/>
        <v>0</v>
      </c>
      <c r="AG99" s="6">
        <f t="shared" si="22"/>
        <v>0</v>
      </c>
      <c r="AH99" s="6">
        <f t="shared" si="22"/>
        <v>0</v>
      </c>
      <c r="AI99" s="6">
        <f t="shared" si="22"/>
        <v>0</v>
      </c>
      <c r="AJ99" s="6">
        <f t="shared" si="22"/>
        <v>0</v>
      </c>
      <c r="AK99" s="6">
        <f t="shared" si="22"/>
        <v>0</v>
      </c>
      <c r="AL99" s="6">
        <f t="shared" si="22"/>
        <v>0</v>
      </c>
      <c r="AM99" s="6">
        <f t="shared" si="22"/>
        <v>0</v>
      </c>
      <c r="AN99" s="6">
        <f t="shared" si="22"/>
        <v>0</v>
      </c>
      <c r="AO99" s="6">
        <f t="shared" si="22"/>
        <v>0</v>
      </c>
      <c r="AP99" s="6">
        <f t="shared" si="22"/>
        <v>0</v>
      </c>
      <c r="AQ99" s="6">
        <f t="shared" si="22"/>
        <v>0</v>
      </c>
      <c r="AR99" s="6">
        <f t="shared" si="22"/>
        <v>0</v>
      </c>
      <c r="AS99" s="6">
        <f t="shared" si="22"/>
        <v>0</v>
      </c>
      <c r="AT99" s="6">
        <f t="shared" si="22"/>
        <v>0</v>
      </c>
      <c r="AU99" s="6">
        <f t="shared" si="22"/>
        <v>0</v>
      </c>
      <c r="AV99" s="6">
        <f t="shared" si="22"/>
        <v>0</v>
      </c>
      <c r="AW99" s="6">
        <f t="shared" si="22"/>
        <v>0</v>
      </c>
      <c r="AX99" s="6">
        <f t="shared" si="22"/>
        <v>0</v>
      </c>
      <c r="AY99" s="6">
        <f t="shared" si="22"/>
        <v>0</v>
      </c>
      <c r="AZ99" s="6">
        <f t="shared" si="22"/>
        <v>0</v>
      </c>
      <c r="BA99" s="6">
        <f t="shared" si="22"/>
        <v>0</v>
      </c>
      <c r="BB99" s="6">
        <f t="shared" si="22"/>
        <v>0</v>
      </c>
      <c r="BC99" s="6">
        <f t="shared" si="22"/>
        <v>0</v>
      </c>
      <c r="BD99" s="6">
        <f t="shared" si="22"/>
        <v>0</v>
      </c>
    </row>
    <row r="100" spans="1:56" x14ac:dyDescent="0.2">
      <c r="A100" s="3" t="s">
        <v>890</v>
      </c>
      <c r="B100" s="3" t="s">
        <v>979</v>
      </c>
      <c r="C100" s="3" t="s">
        <v>969</v>
      </c>
      <c r="D100" s="2">
        <v>350</v>
      </c>
      <c r="E100" s="26" t="s">
        <v>945</v>
      </c>
      <c r="F100" s="2">
        <v>11000</v>
      </c>
      <c r="G100" s="13">
        <v>37135</v>
      </c>
      <c r="H100" s="15" t="s">
        <v>1113</v>
      </c>
      <c r="I100" s="6">
        <f t="shared" ref="I100:I131" si="23">IF(AND($F100&lt;I$1,$G100&lt;I$3,(DATE(YEAR($G100)+1,MONTH($G100)+1,1))&gt;I$3),$D100*10.56*I$2*(I$1/1000-($F100/1000)),0)</f>
        <v>0</v>
      </c>
      <c r="J100" s="6">
        <f t="shared" si="22"/>
        <v>0</v>
      </c>
      <c r="K100" s="6">
        <f t="shared" si="22"/>
        <v>0</v>
      </c>
      <c r="L100" s="6">
        <f t="shared" si="22"/>
        <v>0</v>
      </c>
      <c r="M100" s="6">
        <f t="shared" si="22"/>
        <v>0</v>
      </c>
      <c r="N100" s="6">
        <f t="shared" si="22"/>
        <v>0</v>
      </c>
      <c r="O100" s="6">
        <f t="shared" si="22"/>
        <v>0</v>
      </c>
      <c r="P100" s="6">
        <f t="shared" si="22"/>
        <v>0</v>
      </c>
      <c r="Q100" s="6">
        <f t="shared" si="22"/>
        <v>0</v>
      </c>
      <c r="R100" s="6">
        <f t="shared" si="22"/>
        <v>0</v>
      </c>
      <c r="S100" s="6">
        <f t="shared" si="22"/>
        <v>0</v>
      </c>
      <c r="T100" s="6">
        <f t="shared" si="22"/>
        <v>0</v>
      </c>
      <c r="U100" s="6">
        <f t="shared" si="22"/>
        <v>0</v>
      </c>
      <c r="V100" s="6">
        <f t="shared" si="22"/>
        <v>0</v>
      </c>
      <c r="W100" s="6">
        <f t="shared" si="22"/>
        <v>0</v>
      </c>
      <c r="X100" s="6">
        <f t="shared" si="22"/>
        <v>0</v>
      </c>
      <c r="Y100" s="6">
        <f t="shared" si="22"/>
        <v>0</v>
      </c>
      <c r="Z100" s="6">
        <f t="shared" si="22"/>
        <v>0</v>
      </c>
      <c r="AA100" s="6">
        <f t="shared" si="22"/>
        <v>0</v>
      </c>
      <c r="AB100" s="6">
        <f t="shared" si="22"/>
        <v>0</v>
      </c>
      <c r="AC100" s="6">
        <f t="shared" si="22"/>
        <v>0</v>
      </c>
      <c r="AD100" s="6">
        <f t="shared" si="22"/>
        <v>0</v>
      </c>
      <c r="AE100" s="6">
        <f t="shared" si="22"/>
        <v>0</v>
      </c>
      <c r="AF100" s="6">
        <f t="shared" si="22"/>
        <v>0</v>
      </c>
      <c r="AG100" s="6">
        <f t="shared" si="22"/>
        <v>0</v>
      </c>
      <c r="AH100" s="6">
        <f t="shared" si="22"/>
        <v>0</v>
      </c>
      <c r="AI100" s="6">
        <f t="shared" si="22"/>
        <v>0</v>
      </c>
      <c r="AJ100" s="6">
        <f t="shared" si="22"/>
        <v>0</v>
      </c>
      <c r="AK100" s="6">
        <f t="shared" si="22"/>
        <v>0</v>
      </c>
      <c r="AL100" s="6">
        <f t="shared" si="22"/>
        <v>0</v>
      </c>
      <c r="AM100" s="6">
        <f t="shared" si="22"/>
        <v>0</v>
      </c>
      <c r="AN100" s="6">
        <f t="shared" si="22"/>
        <v>0</v>
      </c>
      <c r="AO100" s="6">
        <f t="shared" si="22"/>
        <v>0</v>
      </c>
      <c r="AP100" s="6">
        <f t="shared" si="22"/>
        <v>0</v>
      </c>
      <c r="AQ100" s="6">
        <f t="shared" si="22"/>
        <v>0</v>
      </c>
      <c r="AR100" s="6">
        <f t="shared" si="22"/>
        <v>0</v>
      </c>
      <c r="AS100" s="6">
        <f t="shared" si="22"/>
        <v>0</v>
      </c>
      <c r="AT100" s="6">
        <f t="shared" si="22"/>
        <v>0</v>
      </c>
      <c r="AU100" s="6">
        <f t="shared" si="22"/>
        <v>0</v>
      </c>
      <c r="AV100" s="6">
        <f t="shared" si="22"/>
        <v>0</v>
      </c>
      <c r="AW100" s="6">
        <f t="shared" si="22"/>
        <v>0</v>
      </c>
      <c r="AX100" s="6">
        <f t="shared" si="22"/>
        <v>0</v>
      </c>
      <c r="AY100" s="6">
        <f t="shared" si="22"/>
        <v>0</v>
      </c>
      <c r="AZ100" s="6">
        <f t="shared" si="22"/>
        <v>0</v>
      </c>
      <c r="BA100" s="6">
        <f t="shared" si="22"/>
        <v>0</v>
      </c>
      <c r="BB100" s="6">
        <f t="shared" si="22"/>
        <v>0</v>
      </c>
      <c r="BC100" s="6">
        <f t="shared" si="22"/>
        <v>0</v>
      </c>
      <c r="BD100" s="6">
        <f t="shared" si="22"/>
        <v>0</v>
      </c>
    </row>
    <row r="101" spans="1:56" x14ac:dyDescent="0.2">
      <c r="A101" t="s">
        <v>955</v>
      </c>
      <c r="B101" t="s">
        <v>1525</v>
      </c>
      <c r="C101" t="s">
        <v>935</v>
      </c>
      <c r="D101">
        <v>3</v>
      </c>
      <c r="E101" s="26" t="s">
        <v>1105</v>
      </c>
      <c r="F101" s="23">
        <v>0</v>
      </c>
      <c r="G101" s="22">
        <v>37043</v>
      </c>
      <c r="H101" s="15" t="s">
        <v>1113</v>
      </c>
      <c r="I101" s="6">
        <f t="shared" si="23"/>
        <v>0</v>
      </c>
      <c r="J101" s="6">
        <f t="shared" si="22"/>
        <v>0</v>
      </c>
      <c r="K101" s="6">
        <f t="shared" si="22"/>
        <v>0</v>
      </c>
      <c r="L101" s="6">
        <f t="shared" si="22"/>
        <v>0</v>
      </c>
      <c r="M101" s="6">
        <f t="shared" si="22"/>
        <v>0</v>
      </c>
      <c r="N101" s="6">
        <f t="shared" si="22"/>
        <v>0</v>
      </c>
      <c r="O101" s="6">
        <f t="shared" si="22"/>
        <v>126.72</v>
      </c>
      <c r="P101" s="6">
        <f t="shared" si="22"/>
        <v>126.72</v>
      </c>
      <c r="Q101" s="6">
        <f t="shared" si="22"/>
        <v>126.72</v>
      </c>
      <c r="R101" s="6">
        <f t="shared" si="22"/>
        <v>126.72</v>
      </c>
      <c r="S101" s="6">
        <f t="shared" si="22"/>
        <v>126.72</v>
      </c>
      <c r="T101" s="6">
        <f t="shared" si="22"/>
        <v>126.72</v>
      </c>
      <c r="U101" s="6">
        <f t="shared" si="22"/>
        <v>126.72</v>
      </c>
      <c r="V101" s="6">
        <f t="shared" si="22"/>
        <v>126.72</v>
      </c>
      <c r="W101" s="6">
        <f t="shared" si="22"/>
        <v>126.72</v>
      </c>
      <c r="X101" s="6">
        <f t="shared" si="22"/>
        <v>126.72</v>
      </c>
      <c r="Y101" s="6">
        <f t="shared" si="22"/>
        <v>126.72</v>
      </c>
      <c r="Z101" s="6">
        <f t="shared" si="22"/>
        <v>126.72</v>
      </c>
      <c r="AA101" s="6">
        <f t="shared" si="22"/>
        <v>0</v>
      </c>
      <c r="AB101" s="6">
        <f t="shared" si="22"/>
        <v>0</v>
      </c>
      <c r="AC101" s="6">
        <f t="shared" si="22"/>
        <v>0</v>
      </c>
      <c r="AD101" s="6">
        <f t="shared" si="22"/>
        <v>0</v>
      </c>
      <c r="AE101" s="6">
        <f t="shared" si="22"/>
        <v>0</v>
      </c>
      <c r="AF101" s="6">
        <f t="shared" si="22"/>
        <v>0</v>
      </c>
      <c r="AG101" s="6">
        <f t="shared" si="22"/>
        <v>0</v>
      </c>
      <c r="AH101" s="6">
        <f t="shared" si="22"/>
        <v>0</v>
      </c>
      <c r="AI101" s="6">
        <f t="shared" si="22"/>
        <v>0</v>
      </c>
      <c r="AJ101" s="6">
        <f t="shared" si="22"/>
        <v>0</v>
      </c>
      <c r="AK101" s="6">
        <f t="shared" si="22"/>
        <v>0</v>
      </c>
      <c r="AL101" s="6">
        <f t="shared" si="22"/>
        <v>0</v>
      </c>
      <c r="AM101" s="6">
        <f t="shared" si="22"/>
        <v>0</v>
      </c>
      <c r="AN101" s="6">
        <f t="shared" si="22"/>
        <v>0</v>
      </c>
      <c r="AO101" s="6">
        <f t="shared" si="22"/>
        <v>0</v>
      </c>
      <c r="AP101" s="6">
        <f t="shared" si="22"/>
        <v>0</v>
      </c>
      <c r="AQ101" s="6">
        <f t="shared" si="22"/>
        <v>0</v>
      </c>
      <c r="AR101" s="6">
        <f t="shared" si="22"/>
        <v>0</v>
      </c>
      <c r="AS101" s="6">
        <f t="shared" si="22"/>
        <v>0</v>
      </c>
      <c r="AT101" s="6">
        <f t="shared" si="22"/>
        <v>0</v>
      </c>
      <c r="AU101" s="6">
        <f t="shared" si="22"/>
        <v>0</v>
      </c>
      <c r="AV101" s="6">
        <f t="shared" si="22"/>
        <v>0</v>
      </c>
      <c r="AW101" s="6">
        <f t="shared" si="22"/>
        <v>0</v>
      </c>
      <c r="AX101" s="6">
        <f t="shared" si="22"/>
        <v>0</v>
      </c>
      <c r="AY101" s="6">
        <f t="shared" si="22"/>
        <v>0</v>
      </c>
      <c r="AZ101" s="6">
        <f t="shared" si="22"/>
        <v>0</v>
      </c>
      <c r="BA101" s="6">
        <f t="shared" si="22"/>
        <v>0</v>
      </c>
      <c r="BB101" s="6">
        <f t="shared" si="22"/>
        <v>0</v>
      </c>
      <c r="BC101" s="6">
        <f t="shared" si="22"/>
        <v>0</v>
      </c>
      <c r="BD101" s="6">
        <f t="shared" si="22"/>
        <v>0</v>
      </c>
    </row>
    <row r="102" spans="1:56" x14ac:dyDescent="0.2">
      <c r="A102" t="s">
        <v>951</v>
      </c>
      <c r="B102" t="s">
        <v>1525</v>
      </c>
      <c r="C102" t="s">
        <v>935</v>
      </c>
      <c r="D102">
        <v>8.9</v>
      </c>
      <c r="E102" s="26" t="s">
        <v>1105</v>
      </c>
      <c r="F102" s="23">
        <v>0</v>
      </c>
      <c r="G102" s="22">
        <v>37180</v>
      </c>
      <c r="H102" s="15" t="s">
        <v>1113</v>
      </c>
      <c r="I102" s="6">
        <f t="shared" si="23"/>
        <v>0</v>
      </c>
      <c r="J102" s="6">
        <f t="shared" si="22"/>
        <v>0</v>
      </c>
      <c r="K102" s="6">
        <f t="shared" si="22"/>
        <v>0</v>
      </c>
      <c r="L102" s="6">
        <f t="shared" si="22"/>
        <v>0</v>
      </c>
      <c r="M102" s="6">
        <f t="shared" si="22"/>
        <v>0</v>
      </c>
      <c r="N102" s="6">
        <f t="shared" si="22"/>
        <v>0</v>
      </c>
      <c r="O102" s="6">
        <f t="shared" si="22"/>
        <v>0</v>
      </c>
      <c r="P102" s="6">
        <f t="shared" si="22"/>
        <v>0</v>
      </c>
      <c r="Q102" s="6">
        <f t="shared" si="22"/>
        <v>0</v>
      </c>
      <c r="R102" s="6">
        <f t="shared" si="22"/>
        <v>0</v>
      </c>
      <c r="S102" s="6">
        <f t="shared" si="22"/>
        <v>375.93600000000004</v>
      </c>
      <c r="T102" s="6">
        <f t="shared" si="22"/>
        <v>375.93600000000004</v>
      </c>
      <c r="U102" s="6">
        <f t="shared" si="22"/>
        <v>375.93600000000004</v>
      </c>
      <c r="V102" s="6">
        <f t="shared" si="22"/>
        <v>375.93600000000004</v>
      </c>
      <c r="W102" s="6">
        <f t="shared" si="22"/>
        <v>375.93600000000004</v>
      </c>
      <c r="X102" s="6">
        <f t="shared" ref="J102:BD107" si="24">IF(AND($F102&lt;X$1,$G102&lt;X$3,(DATE(YEAR($G102)+1,MONTH($G102)+1,1))&gt;X$3),$D102*10.56*X$2*(X$1/1000-($F102/1000)),0)</f>
        <v>375.93600000000004</v>
      </c>
      <c r="Y102" s="6">
        <f t="shared" si="24"/>
        <v>375.93600000000004</v>
      </c>
      <c r="Z102" s="6">
        <f t="shared" si="24"/>
        <v>375.93600000000004</v>
      </c>
      <c r="AA102" s="6">
        <f t="shared" si="24"/>
        <v>375.93600000000004</v>
      </c>
      <c r="AB102" s="6">
        <f t="shared" si="24"/>
        <v>375.93600000000004</v>
      </c>
      <c r="AC102" s="6">
        <f t="shared" si="24"/>
        <v>375.93600000000004</v>
      </c>
      <c r="AD102" s="6">
        <f t="shared" si="24"/>
        <v>375.93600000000004</v>
      </c>
      <c r="AE102" s="6">
        <f t="shared" si="24"/>
        <v>0</v>
      </c>
      <c r="AF102" s="6">
        <f t="shared" si="24"/>
        <v>0</v>
      </c>
      <c r="AG102" s="6">
        <f t="shared" si="24"/>
        <v>0</v>
      </c>
      <c r="AH102" s="6">
        <f t="shared" si="24"/>
        <v>0</v>
      </c>
      <c r="AI102" s="6">
        <f t="shared" si="24"/>
        <v>0</v>
      </c>
      <c r="AJ102" s="6">
        <f t="shared" si="24"/>
        <v>0</v>
      </c>
      <c r="AK102" s="6">
        <f t="shared" si="24"/>
        <v>0</v>
      </c>
      <c r="AL102" s="6">
        <f t="shared" si="24"/>
        <v>0</v>
      </c>
      <c r="AM102" s="6">
        <f t="shared" si="24"/>
        <v>0</v>
      </c>
      <c r="AN102" s="6">
        <f t="shared" si="24"/>
        <v>0</v>
      </c>
      <c r="AO102" s="6">
        <f t="shared" si="24"/>
        <v>0</v>
      </c>
      <c r="AP102" s="6">
        <f t="shared" si="24"/>
        <v>0</v>
      </c>
      <c r="AQ102" s="6">
        <f t="shared" si="24"/>
        <v>0</v>
      </c>
      <c r="AR102" s="6">
        <f t="shared" si="24"/>
        <v>0</v>
      </c>
      <c r="AS102" s="6">
        <f t="shared" si="24"/>
        <v>0</v>
      </c>
      <c r="AT102" s="6">
        <f t="shared" si="24"/>
        <v>0</v>
      </c>
      <c r="AU102" s="6">
        <f t="shared" si="24"/>
        <v>0</v>
      </c>
      <c r="AV102" s="6">
        <f t="shared" si="24"/>
        <v>0</v>
      </c>
      <c r="AW102" s="6">
        <f t="shared" si="24"/>
        <v>0</v>
      </c>
      <c r="AX102" s="6">
        <f t="shared" si="24"/>
        <v>0</v>
      </c>
      <c r="AY102" s="6">
        <f t="shared" si="24"/>
        <v>0</v>
      </c>
      <c r="AZ102" s="6">
        <f t="shared" si="24"/>
        <v>0</v>
      </c>
      <c r="BA102" s="6">
        <f t="shared" si="24"/>
        <v>0</v>
      </c>
      <c r="BB102" s="6">
        <f t="shared" si="24"/>
        <v>0</v>
      </c>
      <c r="BC102" s="6">
        <f t="shared" si="24"/>
        <v>0</v>
      </c>
      <c r="BD102" s="6">
        <f t="shared" si="24"/>
        <v>0</v>
      </c>
    </row>
    <row r="103" spans="1:56" x14ac:dyDescent="0.2">
      <c r="A103" t="s">
        <v>920</v>
      </c>
      <c r="B103" t="s">
        <v>1525</v>
      </c>
      <c r="C103" t="s">
        <v>935</v>
      </c>
      <c r="D103">
        <v>100</v>
      </c>
      <c r="E103" s="26" t="s">
        <v>945</v>
      </c>
      <c r="F103" s="23">
        <v>6707</v>
      </c>
      <c r="G103" s="22">
        <v>37055</v>
      </c>
      <c r="H103" s="15" t="s">
        <v>1113</v>
      </c>
      <c r="I103" s="6">
        <f t="shared" si="23"/>
        <v>0</v>
      </c>
      <c r="J103" s="6">
        <f t="shared" si="24"/>
        <v>0</v>
      </c>
      <c r="K103" s="6">
        <f t="shared" si="24"/>
        <v>0</v>
      </c>
      <c r="L103" s="6">
        <f t="shared" si="24"/>
        <v>0</v>
      </c>
      <c r="M103" s="6">
        <f t="shared" si="24"/>
        <v>0</v>
      </c>
      <c r="N103" s="6">
        <f t="shared" si="24"/>
        <v>0</v>
      </c>
      <c r="O103" s="6">
        <f t="shared" si="24"/>
        <v>1390.9632000000001</v>
      </c>
      <c r="P103" s="6">
        <f t="shared" si="24"/>
        <v>1390.9632000000001</v>
      </c>
      <c r="Q103" s="6">
        <f t="shared" si="24"/>
        <v>1390.9632000000001</v>
      </c>
      <c r="R103" s="6">
        <f t="shared" si="24"/>
        <v>1390.9632000000001</v>
      </c>
      <c r="S103" s="6">
        <f t="shared" si="24"/>
        <v>1390.9632000000001</v>
      </c>
      <c r="T103" s="6">
        <f t="shared" si="24"/>
        <v>1390.9632000000001</v>
      </c>
      <c r="U103" s="6">
        <f t="shared" si="24"/>
        <v>1390.9632000000001</v>
      </c>
      <c r="V103" s="6">
        <f t="shared" si="24"/>
        <v>1390.9632000000001</v>
      </c>
      <c r="W103" s="6">
        <f t="shared" si="24"/>
        <v>1390.9632000000001</v>
      </c>
      <c r="X103" s="6">
        <f t="shared" si="24"/>
        <v>1390.9632000000001</v>
      </c>
      <c r="Y103" s="6">
        <f t="shared" si="24"/>
        <v>1390.9632000000001</v>
      </c>
      <c r="Z103" s="6">
        <f t="shared" si="24"/>
        <v>1390.9632000000001</v>
      </c>
      <c r="AA103" s="6">
        <f t="shared" si="24"/>
        <v>0</v>
      </c>
      <c r="AB103" s="6">
        <f t="shared" si="24"/>
        <v>0</v>
      </c>
      <c r="AC103" s="6">
        <f t="shared" si="24"/>
        <v>0</v>
      </c>
      <c r="AD103" s="6">
        <f t="shared" si="24"/>
        <v>0</v>
      </c>
      <c r="AE103" s="6">
        <f t="shared" si="24"/>
        <v>0</v>
      </c>
      <c r="AF103" s="6">
        <f t="shared" si="24"/>
        <v>0</v>
      </c>
      <c r="AG103" s="6">
        <f t="shared" si="24"/>
        <v>0</v>
      </c>
      <c r="AH103" s="6">
        <f t="shared" si="24"/>
        <v>0</v>
      </c>
      <c r="AI103" s="6">
        <f t="shared" si="24"/>
        <v>0</v>
      </c>
      <c r="AJ103" s="6">
        <f t="shared" si="24"/>
        <v>0</v>
      </c>
      <c r="AK103" s="6">
        <f t="shared" si="24"/>
        <v>0</v>
      </c>
      <c r="AL103" s="6">
        <f t="shared" si="24"/>
        <v>0</v>
      </c>
      <c r="AM103" s="6">
        <f t="shared" si="24"/>
        <v>0</v>
      </c>
      <c r="AN103" s="6">
        <f t="shared" si="24"/>
        <v>0</v>
      </c>
      <c r="AO103" s="6">
        <f t="shared" si="24"/>
        <v>0</v>
      </c>
      <c r="AP103" s="6">
        <f t="shared" si="24"/>
        <v>0</v>
      </c>
      <c r="AQ103" s="6">
        <f t="shared" si="24"/>
        <v>0</v>
      </c>
      <c r="AR103" s="6">
        <f t="shared" si="24"/>
        <v>0</v>
      </c>
      <c r="AS103" s="6">
        <f t="shared" si="24"/>
        <v>0</v>
      </c>
      <c r="AT103" s="6">
        <f t="shared" si="24"/>
        <v>0</v>
      </c>
      <c r="AU103" s="6">
        <f t="shared" si="24"/>
        <v>0</v>
      </c>
      <c r="AV103" s="6">
        <f t="shared" si="24"/>
        <v>0</v>
      </c>
      <c r="AW103" s="6">
        <f t="shared" si="24"/>
        <v>0</v>
      </c>
      <c r="AX103" s="6">
        <f t="shared" si="24"/>
        <v>0</v>
      </c>
      <c r="AY103" s="6">
        <f t="shared" si="24"/>
        <v>0</v>
      </c>
      <c r="AZ103" s="6">
        <f t="shared" si="24"/>
        <v>0</v>
      </c>
      <c r="BA103" s="6">
        <f t="shared" si="24"/>
        <v>0</v>
      </c>
      <c r="BB103" s="6">
        <f t="shared" si="24"/>
        <v>0</v>
      </c>
      <c r="BC103" s="6">
        <f t="shared" si="24"/>
        <v>0</v>
      </c>
      <c r="BD103" s="6">
        <f t="shared" si="24"/>
        <v>0</v>
      </c>
    </row>
    <row r="104" spans="1:56" x14ac:dyDescent="0.2">
      <c r="A104" t="s">
        <v>1018</v>
      </c>
      <c r="B104" t="s">
        <v>1525</v>
      </c>
      <c r="C104" t="s">
        <v>935</v>
      </c>
      <c r="D104">
        <v>480</v>
      </c>
      <c r="E104" s="8" t="s">
        <v>945</v>
      </c>
      <c r="F104">
        <v>7000</v>
      </c>
      <c r="G104" s="22">
        <v>37742</v>
      </c>
      <c r="H104" s="15" t="s">
        <v>1113</v>
      </c>
      <c r="I104" s="6">
        <f t="shared" si="23"/>
        <v>0</v>
      </c>
      <c r="J104" s="6">
        <f t="shared" si="24"/>
        <v>0</v>
      </c>
      <c r="K104" s="6">
        <f t="shared" si="24"/>
        <v>0</v>
      </c>
      <c r="L104" s="6">
        <f t="shared" si="24"/>
        <v>0</v>
      </c>
      <c r="M104" s="6">
        <f t="shared" si="24"/>
        <v>0</v>
      </c>
      <c r="N104" s="6">
        <f t="shared" si="24"/>
        <v>0</v>
      </c>
      <c r="O104" s="6">
        <f t="shared" si="24"/>
        <v>0</v>
      </c>
      <c r="P104" s="6">
        <f t="shared" si="24"/>
        <v>0</v>
      </c>
      <c r="Q104" s="6">
        <f t="shared" si="24"/>
        <v>0</v>
      </c>
      <c r="R104" s="6">
        <f t="shared" si="24"/>
        <v>0</v>
      </c>
      <c r="S104" s="6">
        <f t="shared" si="24"/>
        <v>0</v>
      </c>
      <c r="T104" s="6">
        <f t="shared" si="24"/>
        <v>0</v>
      </c>
      <c r="U104" s="6">
        <f t="shared" si="24"/>
        <v>0</v>
      </c>
      <c r="V104" s="6">
        <f t="shared" si="24"/>
        <v>0</v>
      </c>
      <c r="W104" s="6">
        <f t="shared" si="24"/>
        <v>0</v>
      </c>
      <c r="X104" s="6">
        <f t="shared" si="24"/>
        <v>0</v>
      </c>
      <c r="Y104" s="6">
        <f t="shared" si="24"/>
        <v>0</v>
      </c>
      <c r="Z104" s="6">
        <f t="shared" si="24"/>
        <v>0</v>
      </c>
      <c r="AA104" s="6">
        <f t="shared" si="24"/>
        <v>0</v>
      </c>
      <c r="AB104" s="6">
        <f t="shared" si="24"/>
        <v>0</v>
      </c>
      <c r="AC104" s="6">
        <f t="shared" si="24"/>
        <v>0</v>
      </c>
      <c r="AD104" s="6">
        <f t="shared" si="24"/>
        <v>0</v>
      </c>
      <c r="AE104" s="6">
        <f t="shared" si="24"/>
        <v>0</v>
      </c>
      <c r="AF104" s="6">
        <f t="shared" si="24"/>
        <v>0</v>
      </c>
      <c r="AG104" s="6">
        <f t="shared" si="24"/>
        <v>0</v>
      </c>
      <c r="AH104" s="6">
        <f t="shared" si="24"/>
        <v>0</v>
      </c>
      <c r="AI104" s="6">
        <f t="shared" si="24"/>
        <v>0</v>
      </c>
      <c r="AJ104" s="6">
        <f t="shared" si="24"/>
        <v>0</v>
      </c>
      <c r="AK104" s="6">
        <f t="shared" si="24"/>
        <v>0</v>
      </c>
      <c r="AL104" s="6">
        <f t="shared" si="24"/>
        <v>6082.56</v>
      </c>
      <c r="AM104" s="6">
        <f t="shared" si="24"/>
        <v>6082.56</v>
      </c>
      <c r="AN104" s="6">
        <f t="shared" si="24"/>
        <v>6082.56</v>
      </c>
      <c r="AO104" s="6">
        <f t="shared" si="24"/>
        <v>6082.56</v>
      </c>
      <c r="AP104" s="6">
        <f t="shared" si="24"/>
        <v>6082.56</v>
      </c>
      <c r="AQ104" s="6">
        <f t="shared" si="24"/>
        <v>6082.56</v>
      </c>
      <c r="AR104" s="6">
        <f t="shared" si="24"/>
        <v>6082.56</v>
      </c>
      <c r="AS104" s="6">
        <f t="shared" si="24"/>
        <v>6082.56</v>
      </c>
      <c r="AT104" s="6">
        <f t="shared" si="24"/>
        <v>6082.56</v>
      </c>
      <c r="AU104" s="6">
        <f t="shared" si="24"/>
        <v>6082.56</v>
      </c>
      <c r="AV104" s="6">
        <f t="shared" si="24"/>
        <v>6082.56</v>
      </c>
      <c r="AW104" s="6">
        <f t="shared" si="24"/>
        <v>6082.56</v>
      </c>
      <c r="AX104" s="6">
        <f t="shared" si="24"/>
        <v>0</v>
      </c>
      <c r="AY104" s="6">
        <f t="shared" si="24"/>
        <v>0</v>
      </c>
      <c r="AZ104" s="6">
        <f t="shared" si="24"/>
        <v>0</v>
      </c>
      <c r="BA104" s="6">
        <f t="shared" si="24"/>
        <v>0</v>
      </c>
      <c r="BB104" s="6">
        <f t="shared" si="24"/>
        <v>0</v>
      </c>
      <c r="BC104" s="6">
        <f t="shared" si="24"/>
        <v>0</v>
      </c>
      <c r="BD104" s="6">
        <f t="shared" si="24"/>
        <v>0</v>
      </c>
    </row>
    <row r="105" spans="1:56" x14ac:dyDescent="0.2">
      <c r="A105" t="s">
        <v>1640</v>
      </c>
      <c r="B105" t="s">
        <v>1525</v>
      </c>
      <c r="C105" t="s">
        <v>935</v>
      </c>
      <c r="D105">
        <v>132</v>
      </c>
      <c r="E105" s="8" t="s">
        <v>945</v>
      </c>
      <c r="F105">
        <v>7100</v>
      </c>
      <c r="G105" s="22">
        <v>37408</v>
      </c>
      <c r="H105" s="15" t="s">
        <v>1113</v>
      </c>
      <c r="I105" s="6">
        <f t="shared" si="23"/>
        <v>0</v>
      </c>
      <c r="J105" s="6">
        <f t="shared" si="24"/>
        <v>0</v>
      </c>
      <c r="K105" s="6">
        <f t="shared" si="24"/>
        <v>0</v>
      </c>
      <c r="L105" s="6">
        <f t="shared" si="24"/>
        <v>0</v>
      </c>
      <c r="M105" s="6">
        <f t="shared" si="24"/>
        <v>0</v>
      </c>
      <c r="N105" s="6">
        <f t="shared" si="24"/>
        <v>0</v>
      </c>
      <c r="O105" s="6">
        <f t="shared" si="24"/>
        <v>0</v>
      </c>
      <c r="P105" s="6">
        <f t="shared" si="24"/>
        <v>0</v>
      </c>
      <c r="Q105" s="6">
        <f t="shared" si="24"/>
        <v>0</v>
      </c>
      <c r="R105" s="6">
        <f t="shared" si="24"/>
        <v>0</v>
      </c>
      <c r="S105" s="6">
        <f t="shared" si="24"/>
        <v>0</v>
      </c>
      <c r="T105" s="6">
        <f t="shared" si="24"/>
        <v>0</v>
      </c>
      <c r="U105" s="6">
        <f t="shared" si="24"/>
        <v>0</v>
      </c>
      <c r="V105" s="6">
        <f t="shared" si="24"/>
        <v>0</v>
      </c>
      <c r="W105" s="6">
        <f t="shared" si="24"/>
        <v>0</v>
      </c>
      <c r="X105" s="6">
        <f t="shared" si="24"/>
        <v>0</v>
      </c>
      <c r="Y105" s="6">
        <f t="shared" si="24"/>
        <v>0</v>
      </c>
      <c r="Z105" s="6">
        <f t="shared" si="24"/>
        <v>0</v>
      </c>
      <c r="AA105" s="6">
        <f t="shared" si="24"/>
        <v>1616.9472000000005</v>
      </c>
      <c r="AB105" s="6">
        <f t="shared" si="24"/>
        <v>1616.9472000000005</v>
      </c>
      <c r="AC105" s="6">
        <f t="shared" si="24"/>
        <v>1616.9472000000005</v>
      </c>
      <c r="AD105" s="6">
        <f t="shared" si="24"/>
        <v>1616.9472000000005</v>
      </c>
      <c r="AE105" s="6">
        <f t="shared" si="24"/>
        <v>1616.9472000000005</v>
      </c>
      <c r="AF105" s="6">
        <f t="shared" si="24"/>
        <v>1616.9472000000005</v>
      </c>
      <c r="AG105" s="6">
        <f t="shared" si="24"/>
        <v>1616.9472000000005</v>
      </c>
      <c r="AH105" s="6">
        <f t="shared" si="24"/>
        <v>1616.9472000000005</v>
      </c>
      <c r="AI105" s="6">
        <f t="shared" si="24"/>
        <v>1616.9472000000005</v>
      </c>
      <c r="AJ105" s="6">
        <f t="shared" si="24"/>
        <v>1616.9472000000005</v>
      </c>
      <c r="AK105" s="6">
        <f t="shared" si="24"/>
        <v>1616.9472000000005</v>
      </c>
      <c r="AL105" s="6">
        <f t="shared" si="24"/>
        <v>1616.9472000000005</v>
      </c>
      <c r="AM105" s="6">
        <f t="shared" si="24"/>
        <v>0</v>
      </c>
      <c r="AN105" s="6">
        <f t="shared" si="24"/>
        <v>0</v>
      </c>
      <c r="AO105" s="6">
        <f t="shared" si="24"/>
        <v>0</v>
      </c>
      <c r="AP105" s="6">
        <f t="shared" si="24"/>
        <v>0</v>
      </c>
      <c r="AQ105" s="6">
        <f t="shared" si="24"/>
        <v>0</v>
      </c>
      <c r="AR105" s="6">
        <f t="shared" si="24"/>
        <v>0</v>
      </c>
      <c r="AS105" s="6">
        <f t="shared" si="24"/>
        <v>0</v>
      </c>
      <c r="AT105" s="6">
        <f t="shared" si="24"/>
        <v>0</v>
      </c>
      <c r="AU105" s="6">
        <f t="shared" si="24"/>
        <v>0</v>
      </c>
      <c r="AV105" s="6">
        <f t="shared" si="24"/>
        <v>0</v>
      </c>
      <c r="AW105" s="6">
        <f t="shared" si="24"/>
        <v>0</v>
      </c>
      <c r="AX105" s="6">
        <f t="shared" si="24"/>
        <v>0</v>
      </c>
      <c r="AY105" s="6">
        <f t="shared" si="24"/>
        <v>0</v>
      </c>
      <c r="AZ105" s="6">
        <f t="shared" si="24"/>
        <v>0</v>
      </c>
      <c r="BA105" s="6">
        <f t="shared" si="24"/>
        <v>0</v>
      </c>
      <c r="BB105" s="6">
        <f t="shared" si="24"/>
        <v>0</v>
      </c>
      <c r="BC105" s="6">
        <f t="shared" si="24"/>
        <v>0</v>
      </c>
      <c r="BD105" s="6">
        <f t="shared" si="24"/>
        <v>0</v>
      </c>
    </row>
    <row r="106" spans="1:56" x14ac:dyDescent="0.2">
      <c r="A106" s="26" t="s">
        <v>972</v>
      </c>
      <c r="B106" t="s">
        <v>1525</v>
      </c>
      <c r="C106" s="26" t="s">
        <v>935</v>
      </c>
      <c r="D106" s="26">
        <v>37</v>
      </c>
      <c r="E106" s="26" t="s">
        <v>945</v>
      </c>
      <c r="F106" s="28">
        <v>9700</v>
      </c>
      <c r="G106" s="30">
        <v>37071</v>
      </c>
      <c r="H106" s="15" t="s">
        <v>1113</v>
      </c>
      <c r="I106" s="6">
        <f t="shared" si="23"/>
        <v>0</v>
      </c>
      <c r="J106" s="6">
        <f t="shared" si="24"/>
        <v>0</v>
      </c>
      <c r="K106" s="6">
        <f t="shared" si="24"/>
        <v>0</v>
      </c>
      <c r="L106" s="6">
        <f t="shared" si="24"/>
        <v>0</v>
      </c>
      <c r="M106" s="6">
        <f t="shared" si="24"/>
        <v>0</v>
      </c>
      <c r="N106" s="6">
        <f t="shared" si="24"/>
        <v>0</v>
      </c>
      <c r="O106" s="6">
        <f t="shared" si="24"/>
        <v>46.886400000000116</v>
      </c>
      <c r="P106" s="6">
        <f t="shared" si="24"/>
        <v>46.886400000000116</v>
      </c>
      <c r="Q106" s="6">
        <f t="shared" si="24"/>
        <v>46.886400000000116</v>
      </c>
      <c r="R106" s="6">
        <f t="shared" si="24"/>
        <v>46.886400000000116</v>
      </c>
      <c r="S106" s="6">
        <f t="shared" si="24"/>
        <v>46.886400000000116</v>
      </c>
      <c r="T106" s="6">
        <f t="shared" si="24"/>
        <v>46.886400000000116</v>
      </c>
      <c r="U106" s="6">
        <f t="shared" si="24"/>
        <v>46.886400000000116</v>
      </c>
      <c r="V106" s="6">
        <f t="shared" si="24"/>
        <v>46.886400000000116</v>
      </c>
      <c r="W106" s="6">
        <f t="shared" si="24"/>
        <v>46.886400000000116</v>
      </c>
      <c r="X106" s="6">
        <f t="shared" si="24"/>
        <v>46.886400000000116</v>
      </c>
      <c r="Y106" s="6">
        <f t="shared" si="24"/>
        <v>46.886400000000116</v>
      </c>
      <c r="Z106" s="6">
        <f t="shared" si="24"/>
        <v>46.886400000000116</v>
      </c>
      <c r="AA106" s="6">
        <f t="shared" si="24"/>
        <v>0</v>
      </c>
      <c r="AB106" s="6">
        <f t="shared" si="24"/>
        <v>0</v>
      </c>
      <c r="AC106" s="6">
        <f t="shared" si="24"/>
        <v>0</v>
      </c>
      <c r="AD106" s="6">
        <f t="shared" si="24"/>
        <v>0</v>
      </c>
      <c r="AE106" s="6">
        <f t="shared" si="24"/>
        <v>0</v>
      </c>
      <c r="AF106" s="6">
        <f t="shared" si="24"/>
        <v>0</v>
      </c>
      <c r="AG106" s="6">
        <f t="shared" si="24"/>
        <v>0</v>
      </c>
      <c r="AH106" s="6">
        <f t="shared" si="24"/>
        <v>0</v>
      </c>
      <c r="AI106" s="6">
        <f t="shared" si="24"/>
        <v>0</v>
      </c>
      <c r="AJ106" s="6">
        <f t="shared" si="24"/>
        <v>0</v>
      </c>
      <c r="AK106" s="6">
        <f t="shared" si="24"/>
        <v>0</v>
      </c>
      <c r="AL106" s="6">
        <f t="shared" si="24"/>
        <v>0</v>
      </c>
      <c r="AM106" s="6">
        <f t="shared" si="24"/>
        <v>0</v>
      </c>
      <c r="AN106" s="6">
        <f t="shared" si="24"/>
        <v>0</v>
      </c>
      <c r="AO106" s="6">
        <f t="shared" si="24"/>
        <v>0</v>
      </c>
      <c r="AP106" s="6">
        <f t="shared" si="24"/>
        <v>0</v>
      </c>
      <c r="AQ106" s="6">
        <f t="shared" si="24"/>
        <v>0</v>
      </c>
      <c r="AR106" s="6">
        <f t="shared" si="24"/>
        <v>0</v>
      </c>
      <c r="AS106" s="6">
        <f t="shared" si="24"/>
        <v>0</v>
      </c>
      <c r="AT106" s="6">
        <f t="shared" si="24"/>
        <v>0</v>
      </c>
      <c r="AU106" s="6">
        <f t="shared" si="24"/>
        <v>0</v>
      </c>
      <c r="AV106" s="6">
        <f t="shared" si="24"/>
        <v>0</v>
      </c>
      <c r="AW106" s="6">
        <f t="shared" si="24"/>
        <v>0</v>
      </c>
      <c r="AX106" s="6">
        <f t="shared" si="24"/>
        <v>0</v>
      </c>
      <c r="AY106" s="6">
        <f t="shared" si="24"/>
        <v>0</v>
      </c>
      <c r="AZ106" s="6">
        <f t="shared" si="24"/>
        <v>0</v>
      </c>
      <c r="BA106" s="6">
        <f t="shared" si="24"/>
        <v>0</v>
      </c>
      <c r="BB106" s="6">
        <f t="shared" si="24"/>
        <v>0</v>
      </c>
      <c r="BC106" s="6">
        <f t="shared" si="24"/>
        <v>0</v>
      </c>
      <c r="BD106" s="6">
        <f t="shared" si="24"/>
        <v>0</v>
      </c>
    </row>
    <row r="107" spans="1:56" x14ac:dyDescent="0.2">
      <c r="A107" s="26" t="s">
        <v>493</v>
      </c>
      <c r="B107" t="s">
        <v>1525</v>
      </c>
      <c r="C107" s="26" t="s">
        <v>935</v>
      </c>
      <c r="D107" s="26">
        <v>120</v>
      </c>
      <c r="E107" s="26" t="s">
        <v>945</v>
      </c>
      <c r="F107" s="28">
        <v>9700</v>
      </c>
      <c r="G107" s="30">
        <v>37104</v>
      </c>
      <c r="H107" s="15" t="s">
        <v>1113</v>
      </c>
      <c r="I107" s="6">
        <f t="shared" si="23"/>
        <v>0</v>
      </c>
      <c r="J107" s="6">
        <f t="shared" si="24"/>
        <v>0</v>
      </c>
      <c r="K107" s="6">
        <f t="shared" si="24"/>
        <v>0</v>
      </c>
      <c r="L107" s="6">
        <f t="shared" si="24"/>
        <v>0</v>
      </c>
      <c r="M107" s="6">
        <f t="shared" si="24"/>
        <v>0</v>
      </c>
      <c r="N107" s="6">
        <f t="shared" si="24"/>
        <v>0</v>
      </c>
      <c r="O107" s="6">
        <f t="shared" si="24"/>
        <v>0</v>
      </c>
      <c r="P107" s="6">
        <f t="shared" si="24"/>
        <v>0</v>
      </c>
      <c r="Q107" s="6">
        <f t="shared" si="24"/>
        <v>152.06400000000036</v>
      </c>
      <c r="R107" s="6">
        <f t="shared" si="24"/>
        <v>152.06400000000036</v>
      </c>
      <c r="S107" s="6">
        <f t="shared" si="24"/>
        <v>152.06400000000036</v>
      </c>
      <c r="T107" s="6">
        <f t="shared" si="24"/>
        <v>152.06400000000036</v>
      </c>
      <c r="U107" s="6">
        <f t="shared" si="24"/>
        <v>152.06400000000036</v>
      </c>
      <c r="V107" s="6">
        <f t="shared" si="24"/>
        <v>152.06400000000036</v>
      </c>
      <c r="W107" s="6">
        <f t="shared" si="24"/>
        <v>152.06400000000036</v>
      </c>
      <c r="X107" s="6">
        <f t="shared" si="24"/>
        <v>152.06400000000036</v>
      </c>
      <c r="Y107" s="6">
        <f t="shared" si="24"/>
        <v>152.06400000000036</v>
      </c>
      <c r="Z107" s="6">
        <f t="shared" si="24"/>
        <v>152.06400000000036</v>
      </c>
      <c r="AA107" s="6">
        <f t="shared" si="24"/>
        <v>152.06400000000036</v>
      </c>
      <c r="AB107" s="6">
        <f t="shared" si="24"/>
        <v>152.06400000000036</v>
      </c>
      <c r="AC107" s="6">
        <f t="shared" si="24"/>
        <v>0</v>
      </c>
      <c r="AD107" s="6">
        <f t="shared" si="24"/>
        <v>0</v>
      </c>
      <c r="AE107" s="6">
        <f t="shared" si="24"/>
        <v>0</v>
      </c>
      <c r="AF107" s="6">
        <f t="shared" si="24"/>
        <v>0</v>
      </c>
      <c r="AG107" s="6">
        <f t="shared" si="24"/>
        <v>0</v>
      </c>
      <c r="AH107" s="6">
        <f t="shared" si="24"/>
        <v>0</v>
      </c>
      <c r="AI107" s="6">
        <f t="shared" si="24"/>
        <v>0</v>
      </c>
      <c r="AJ107" s="6">
        <f t="shared" si="24"/>
        <v>0</v>
      </c>
      <c r="AK107" s="6">
        <f t="shared" si="24"/>
        <v>0</v>
      </c>
      <c r="AL107" s="6">
        <f t="shared" si="24"/>
        <v>0</v>
      </c>
      <c r="AM107" s="6">
        <f t="shared" si="24"/>
        <v>0</v>
      </c>
      <c r="AN107" s="6">
        <f t="shared" si="24"/>
        <v>0</v>
      </c>
      <c r="AO107" s="6">
        <f t="shared" si="24"/>
        <v>0</v>
      </c>
      <c r="AP107" s="6">
        <f t="shared" si="24"/>
        <v>0</v>
      </c>
      <c r="AQ107" s="6">
        <f t="shared" si="24"/>
        <v>0</v>
      </c>
      <c r="AR107" s="6">
        <f t="shared" ref="J107:BD113" si="25">IF(AND($F107&lt;AR$1,$G107&lt;AR$3,(DATE(YEAR($G107)+1,MONTH($G107)+1,1))&gt;AR$3),$D107*10.56*AR$2*(AR$1/1000-($F107/1000)),0)</f>
        <v>0</v>
      </c>
      <c r="AS107" s="6">
        <f t="shared" si="25"/>
        <v>0</v>
      </c>
      <c r="AT107" s="6">
        <f t="shared" si="25"/>
        <v>0</v>
      </c>
      <c r="AU107" s="6">
        <f t="shared" si="25"/>
        <v>0</v>
      </c>
      <c r="AV107" s="6">
        <f t="shared" si="25"/>
        <v>0</v>
      </c>
      <c r="AW107" s="6">
        <f t="shared" si="25"/>
        <v>0</v>
      </c>
      <c r="AX107" s="6">
        <f t="shared" si="25"/>
        <v>0</v>
      </c>
      <c r="AY107" s="6">
        <f t="shared" si="25"/>
        <v>0</v>
      </c>
      <c r="AZ107" s="6">
        <f t="shared" si="25"/>
        <v>0</v>
      </c>
      <c r="BA107" s="6">
        <f t="shared" si="25"/>
        <v>0</v>
      </c>
      <c r="BB107" s="6">
        <f t="shared" si="25"/>
        <v>0</v>
      </c>
      <c r="BC107" s="6">
        <f t="shared" si="25"/>
        <v>0</v>
      </c>
      <c r="BD107" s="6">
        <f t="shared" si="25"/>
        <v>0</v>
      </c>
    </row>
    <row r="108" spans="1:56" x14ac:dyDescent="0.2">
      <c r="A108" s="26" t="s">
        <v>493</v>
      </c>
      <c r="B108" t="s">
        <v>1525</v>
      </c>
      <c r="C108" s="26" t="s">
        <v>935</v>
      </c>
      <c r="D108" s="26">
        <v>120</v>
      </c>
      <c r="E108" s="26" t="s">
        <v>945</v>
      </c>
      <c r="F108" s="28">
        <v>9700</v>
      </c>
      <c r="G108" s="30">
        <v>37120</v>
      </c>
      <c r="H108" s="15" t="s">
        <v>1113</v>
      </c>
      <c r="I108" s="6">
        <f t="shared" si="23"/>
        <v>0</v>
      </c>
      <c r="J108" s="6">
        <f t="shared" si="25"/>
        <v>0</v>
      </c>
      <c r="K108" s="6">
        <f t="shared" si="25"/>
        <v>0</v>
      </c>
      <c r="L108" s="6">
        <f t="shared" si="25"/>
        <v>0</v>
      </c>
      <c r="M108" s="6">
        <f t="shared" si="25"/>
        <v>0</v>
      </c>
      <c r="N108" s="6">
        <f t="shared" si="25"/>
        <v>0</v>
      </c>
      <c r="O108" s="6">
        <f t="shared" si="25"/>
        <v>0</v>
      </c>
      <c r="P108" s="6">
        <f t="shared" si="25"/>
        <v>0</v>
      </c>
      <c r="Q108" s="6">
        <f t="shared" si="25"/>
        <v>152.06400000000036</v>
      </c>
      <c r="R108" s="6">
        <f t="shared" si="25"/>
        <v>152.06400000000036</v>
      </c>
      <c r="S108" s="6">
        <f t="shared" si="25"/>
        <v>152.06400000000036</v>
      </c>
      <c r="T108" s="6">
        <f t="shared" si="25"/>
        <v>152.06400000000036</v>
      </c>
      <c r="U108" s="6">
        <f t="shared" si="25"/>
        <v>152.06400000000036</v>
      </c>
      <c r="V108" s="6">
        <f t="shared" si="25"/>
        <v>152.06400000000036</v>
      </c>
      <c r="W108" s="6">
        <f t="shared" si="25"/>
        <v>152.06400000000036</v>
      </c>
      <c r="X108" s="6">
        <f t="shared" si="25"/>
        <v>152.06400000000036</v>
      </c>
      <c r="Y108" s="6">
        <f t="shared" si="25"/>
        <v>152.06400000000036</v>
      </c>
      <c r="Z108" s="6">
        <f t="shared" si="25"/>
        <v>152.06400000000036</v>
      </c>
      <c r="AA108" s="6">
        <f t="shared" si="25"/>
        <v>152.06400000000036</v>
      </c>
      <c r="AB108" s="6">
        <f t="shared" si="25"/>
        <v>152.06400000000036</v>
      </c>
      <c r="AC108" s="6">
        <f t="shared" si="25"/>
        <v>0</v>
      </c>
      <c r="AD108" s="6">
        <f t="shared" si="25"/>
        <v>0</v>
      </c>
      <c r="AE108" s="6">
        <f t="shared" si="25"/>
        <v>0</v>
      </c>
      <c r="AF108" s="6">
        <f t="shared" si="25"/>
        <v>0</v>
      </c>
      <c r="AG108" s="6">
        <f t="shared" si="25"/>
        <v>0</v>
      </c>
      <c r="AH108" s="6">
        <f t="shared" si="25"/>
        <v>0</v>
      </c>
      <c r="AI108" s="6">
        <f t="shared" si="25"/>
        <v>0</v>
      </c>
      <c r="AJ108" s="6">
        <f t="shared" si="25"/>
        <v>0</v>
      </c>
      <c r="AK108" s="6">
        <f t="shared" si="25"/>
        <v>0</v>
      </c>
      <c r="AL108" s="6">
        <f t="shared" si="25"/>
        <v>0</v>
      </c>
      <c r="AM108" s="6">
        <f t="shared" si="25"/>
        <v>0</v>
      </c>
      <c r="AN108" s="6">
        <f t="shared" si="25"/>
        <v>0</v>
      </c>
      <c r="AO108" s="6">
        <f t="shared" si="25"/>
        <v>0</v>
      </c>
      <c r="AP108" s="6">
        <f t="shared" si="25"/>
        <v>0</v>
      </c>
      <c r="AQ108" s="6">
        <f t="shared" si="25"/>
        <v>0</v>
      </c>
      <c r="AR108" s="6">
        <f t="shared" si="25"/>
        <v>0</v>
      </c>
      <c r="AS108" s="6">
        <f t="shared" si="25"/>
        <v>0</v>
      </c>
      <c r="AT108" s="6">
        <f t="shared" si="25"/>
        <v>0</v>
      </c>
      <c r="AU108" s="6">
        <f t="shared" si="25"/>
        <v>0</v>
      </c>
      <c r="AV108" s="6">
        <f t="shared" si="25"/>
        <v>0</v>
      </c>
      <c r="AW108" s="6">
        <f t="shared" si="25"/>
        <v>0</v>
      </c>
      <c r="AX108" s="6">
        <f t="shared" si="25"/>
        <v>0</v>
      </c>
      <c r="AY108" s="6">
        <f t="shared" si="25"/>
        <v>0</v>
      </c>
      <c r="AZ108" s="6">
        <f t="shared" si="25"/>
        <v>0</v>
      </c>
      <c r="BA108" s="6">
        <f t="shared" si="25"/>
        <v>0</v>
      </c>
      <c r="BB108" s="6">
        <f t="shared" si="25"/>
        <v>0</v>
      </c>
      <c r="BC108" s="6">
        <f t="shared" si="25"/>
        <v>0</v>
      </c>
      <c r="BD108" s="6">
        <f t="shared" si="25"/>
        <v>0</v>
      </c>
    </row>
    <row r="109" spans="1:56" x14ac:dyDescent="0.2">
      <c r="A109" t="s">
        <v>347</v>
      </c>
      <c r="B109" s="3" t="s">
        <v>1109</v>
      </c>
      <c r="C109" s="3" t="s">
        <v>927</v>
      </c>
      <c r="D109">
        <v>14.8</v>
      </c>
      <c r="E109" t="s">
        <v>1105</v>
      </c>
      <c r="F109" s="23">
        <v>0</v>
      </c>
      <c r="G109" s="22">
        <v>37148</v>
      </c>
      <c r="H109" s="15" t="s">
        <v>1113</v>
      </c>
      <c r="I109" s="6">
        <f t="shared" si="23"/>
        <v>0</v>
      </c>
      <c r="J109" s="6">
        <f t="shared" si="25"/>
        <v>0</v>
      </c>
      <c r="K109" s="6">
        <f t="shared" si="25"/>
        <v>0</v>
      </c>
      <c r="L109" s="6">
        <f t="shared" si="25"/>
        <v>0</v>
      </c>
      <c r="M109" s="6">
        <f t="shared" si="25"/>
        <v>0</v>
      </c>
      <c r="N109" s="6">
        <f t="shared" si="25"/>
        <v>0</v>
      </c>
      <c r="O109" s="6">
        <f t="shared" si="25"/>
        <v>0</v>
      </c>
      <c r="P109" s="6">
        <f t="shared" si="25"/>
        <v>0</v>
      </c>
      <c r="Q109" s="6">
        <f t="shared" si="25"/>
        <v>0</v>
      </c>
      <c r="R109" s="6">
        <f t="shared" si="25"/>
        <v>625.15200000000004</v>
      </c>
      <c r="S109" s="6">
        <f t="shared" si="25"/>
        <v>625.15200000000004</v>
      </c>
      <c r="T109" s="6">
        <f t="shared" si="25"/>
        <v>625.15200000000004</v>
      </c>
      <c r="U109" s="6">
        <f t="shared" si="25"/>
        <v>625.15200000000004</v>
      </c>
      <c r="V109" s="6">
        <f t="shared" si="25"/>
        <v>625.15200000000004</v>
      </c>
      <c r="W109" s="6">
        <f t="shared" si="25"/>
        <v>625.15200000000004</v>
      </c>
      <c r="X109" s="6">
        <f t="shared" si="25"/>
        <v>625.15200000000004</v>
      </c>
      <c r="Y109" s="6">
        <f t="shared" si="25"/>
        <v>625.15200000000004</v>
      </c>
      <c r="Z109" s="6">
        <f t="shared" si="25"/>
        <v>625.15200000000004</v>
      </c>
      <c r="AA109" s="6">
        <f t="shared" si="25"/>
        <v>625.15200000000004</v>
      </c>
      <c r="AB109" s="6">
        <f t="shared" si="25"/>
        <v>625.15200000000004</v>
      </c>
      <c r="AC109" s="6">
        <f t="shared" si="25"/>
        <v>625.15200000000004</v>
      </c>
      <c r="AD109" s="6">
        <f t="shared" si="25"/>
        <v>0</v>
      </c>
      <c r="AE109" s="6">
        <f t="shared" si="25"/>
        <v>0</v>
      </c>
      <c r="AF109" s="6">
        <f t="shared" si="25"/>
        <v>0</v>
      </c>
      <c r="AG109" s="6">
        <f t="shared" si="25"/>
        <v>0</v>
      </c>
      <c r="AH109" s="6">
        <f t="shared" si="25"/>
        <v>0</v>
      </c>
      <c r="AI109" s="6">
        <f t="shared" si="25"/>
        <v>0</v>
      </c>
      <c r="AJ109" s="6">
        <f t="shared" si="25"/>
        <v>0</v>
      </c>
      <c r="AK109" s="6">
        <f t="shared" si="25"/>
        <v>0</v>
      </c>
      <c r="AL109" s="6">
        <f t="shared" si="25"/>
        <v>0</v>
      </c>
      <c r="AM109" s="6">
        <f t="shared" si="25"/>
        <v>0</v>
      </c>
      <c r="AN109" s="6">
        <f t="shared" si="25"/>
        <v>0</v>
      </c>
      <c r="AO109" s="6">
        <f t="shared" si="25"/>
        <v>0</v>
      </c>
      <c r="AP109" s="6">
        <f t="shared" si="25"/>
        <v>0</v>
      </c>
      <c r="AQ109" s="6">
        <f t="shared" si="25"/>
        <v>0</v>
      </c>
      <c r="AR109" s="6">
        <f t="shared" si="25"/>
        <v>0</v>
      </c>
      <c r="AS109" s="6">
        <f t="shared" si="25"/>
        <v>0</v>
      </c>
      <c r="AT109" s="6">
        <f t="shared" si="25"/>
        <v>0</v>
      </c>
      <c r="AU109" s="6">
        <f t="shared" si="25"/>
        <v>0</v>
      </c>
      <c r="AV109" s="6">
        <f t="shared" si="25"/>
        <v>0</v>
      </c>
      <c r="AW109" s="6">
        <f t="shared" si="25"/>
        <v>0</v>
      </c>
      <c r="AX109" s="6">
        <f t="shared" si="25"/>
        <v>0</v>
      </c>
      <c r="AY109" s="6">
        <f t="shared" si="25"/>
        <v>0</v>
      </c>
      <c r="AZ109" s="6">
        <f t="shared" si="25"/>
        <v>0</v>
      </c>
      <c r="BA109" s="6">
        <f t="shared" si="25"/>
        <v>0</v>
      </c>
      <c r="BB109" s="6">
        <f t="shared" si="25"/>
        <v>0</v>
      </c>
      <c r="BC109" s="6">
        <f t="shared" si="25"/>
        <v>0</v>
      </c>
      <c r="BD109" s="6">
        <f t="shared" si="25"/>
        <v>0</v>
      </c>
    </row>
    <row r="110" spans="1:56" x14ac:dyDescent="0.2">
      <c r="A110" t="s">
        <v>347</v>
      </c>
      <c r="B110" s="3" t="s">
        <v>1109</v>
      </c>
      <c r="C110" s="3" t="s">
        <v>927</v>
      </c>
      <c r="D110">
        <v>5.6</v>
      </c>
      <c r="E110" t="s">
        <v>1105</v>
      </c>
      <c r="F110" s="23">
        <v>0</v>
      </c>
      <c r="G110" s="22">
        <v>37162</v>
      </c>
      <c r="H110" s="15" t="s">
        <v>1113</v>
      </c>
      <c r="I110" s="6">
        <f t="shared" si="23"/>
        <v>0</v>
      </c>
      <c r="J110" s="6">
        <f t="shared" si="25"/>
        <v>0</v>
      </c>
      <c r="K110" s="6">
        <f t="shared" si="25"/>
        <v>0</v>
      </c>
      <c r="L110" s="6">
        <f t="shared" si="25"/>
        <v>0</v>
      </c>
      <c r="M110" s="6">
        <f t="shared" si="25"/>
        <v>0</v>
      </c>
      <c r="N110" s="6">
        <f t="shared" si="25"/>
        <v>0</v>
      </c>
      <c r="O110" s="6">
        <f t="shared" si="25"/>
        <v>0</v>
      </c>
      <c r="P110" s="6">
        <f t="shared" si="25"/>
        <v>0</v>
      </c>
      <c r="Q110" s="6">
        <f t="shared" si="25"/>
        <v>0</v>
      </c>
      <c r="R110" s="6">
        <f t="shared" si="25"/>
        <v>236.54399999999998</v>
      </c>
      <c r="S110" s="6">
        <f t="shared" si="25"/>
        <v>236.54399999999998</v>
      </c>
      <c r="T110" s="6">
        <f t="shared" si="25"/>
        <v>236.54399999999998</v>
      </c>
      <c r="U110" s="6">
        <f t="shared" si="25"/>
        <v>236.54399999999998</v>
      </c>
      <c r="V110" s="6">
        <f t="shared" si="25"/>
        <v>236.54399999999998</v>
      </c>
      <c r="W110" s="6">
        <f t="shared" si="25"/>
        <v>236.54399999999998</v>
      </c>
      <c r="X110" s="6">
        <f t="shared" si="25"/>
        <v>236.54399999999998</v>
      </c>
      <c r="Y110" s="6">
        <f t="shared" si="25"/>
        <v>236.54399999999998</v>
      </c>
      <c r="Z110" s="6">
        <f t="shared" si="25"/>
        <v>236.54399999999998</v>
      </c>
      <c r="AA110" s="6">
        <f t="shared" si="25"/>
        <v>236.54399999999998</v>
      </c>
      <c r="AB110" s="6">
        <f t="shared" si="25"/>
        <v>236.54399999999998</v>
      </c>
      <c r="AC110" s="6">
        <f t="shared" si="25"/>
        <v>236.54399999999998</v>
      </c>
      <c r="AD110" s="6">
        <f t="shared" si="25"/>
        <v>0</v>
      </c>
      <c r="AE110" s="6">
        <f t="shared" si="25"/>
        <v>0</v>
      </c>
      <c r="AF110" s="6">
        <f t="shared" si="25"/>
        <v>0</v>
      </c>
      <c r="AG110" s="6">
        <f t="shared" si="25"/>
        <v>0</v>
      </c>
      <c r="AH110" s="6">
        <f t="shared" si="25"/>
        <v>0</v>
      </c>
      <c r="AI110" s="6">
        <f t="shared" si="25"/>
        <v>0</v>
      </c>
      <c r="AJ110" s="6">
        <f t="shared" si="25"/>
        <v>0</v>
      </c>
      <c r="AK110" s="6">
        <f t="shared" si="25"/>
        <v>0</v>
      </c>
      <c r="AL110" s="6">
        <f t="shared" si="25"/>
        <v>0</v>
      </c>
      <c r="AM110" s="6">
        <f t="shared" si="25"/>
        <v>0</v>
      </c>
      <c r="AN110" s="6">
        <f t="shared" si="25"/>
        <v>0</v>
      </c>
      <c r="AO110" s="6">
        <f t="shared" si="25"/>
        <v>0</v>
      </c>
      <c r="AP110" s="6">
        <f t="shared" si="25"/>
        <v>0</v>
      </c>
      <c r="AQ110" s="6">
        <f t="shared" si="25"/>
        <v>0</v>
      </c>
      <c r="AR110" s="6">
        <f t="shared" si="25"/>
        <v>0</v>
      </c>
      <c r="AS110" s="6">
        <f t="shared" si="25"/>
        <v>0</v>
      </c>
      <c r="AT110" s="6">
        <f t="shared" si="25"/>
        <v>0</v>
      </c>
      <c r="AU110" s="6">
        <f t="shared" si="25"/>
        <v>0</v>
      </c>
      <c r="AV110" s="6">
        <f t="shared" si="25"/>
        <v>0</v>
      </c>
      <c r="AW110" s="6">
        <f t="shared" si="25"/>
        <v>0</v>
      </c>
      <c r="AX110" s="6">
        <f t="shared" si="25"/>
        <v>0</v>
      </c>
      <c r="AY110" s="6">
        <f t="shared" si="25"/>
        <v>0</v>
      </c>
      <c r="AZ110" s="6">
        <f t="shared" si="25"/>
        <v>0</v>
      </c>
      <c r="BA110" s="6">
        <f t="shared" si="25"/>
        <v>0</v>
      </c>
      <c r="BB110" s="6">
        <f t="shared" si="25"/>
        <v>0</v>
      </c>
      <c r="BC110" s="6">
        <f t="shared" si="25"/>
        <v>0</v>
      </c>
      <c r="BD110" s="6">
        <f t="shared" si="25"/>
        <v>0</v>
      </c>
    </row>
    <row r="111" spans="1:56" x14ac:dyDescent="0.2">
      <c r="A111" t="s">
        <v>1079</v>
      </c>
      <c r="B111" s="3" t="s">
        <v>1109</v>
      </c>
      <c r="C111" s="3" t="s">
        <v>927</v>
      </c>
      <c r="D111">
        <v>1000</v>
      </c>
      <c r="E111" t="s">
        <v>945</v>
      </c>
      <c r="F111">
        <v>6707</v>
      </c>
      <c r="G111" s="22">
        <v>37773</v>
      </c>
      <c r="H111" s="15" t="s">
        <v>1113</v>
      </c>
      <c r="I111" s="6">
        <f t="shared" si="23"/>
        <v>0</v>
      </c>
      <c r="J111" s="6">
        <f t="shared" si="25"/>
        <v>0</v>
      </c>
      <c r="K111" s="6">
        <f t="shared" si="25"/>
        <v>0</v>
      </c>
      <c r="L111" s="6">
        <f t="shared" si="25"/>
        <v>0</v>
      </c>
      <c r="M111" s="6">
        <f t="shared" si="25"/>
        <v>0</v>
      </c>
      <c r="N111" s="6">
        <f t="shared" si="25"/>
        <v>0</v>
      </c>
      <c r="O111" s="6">
        <f t="shared" si="25"/>
        <v>0</v>
      </c>
      <c r="P111" s="6">
        <f t="shared" si="25"/>
        <v>0</v>
      </c>
      <c r="Q111" s="6">
        <f t="shared" si="25"/>
        <v>0</v>
      </c>
      <c r="R111" s="6">
        <f t="shared" si="25"/>
        <v>0</v>
      </c>
      <c r="S111" s="6">
        <f t="shared" si="25"/>
        <v>0</v>
      </c>
      <c r="T111" s="6">
        <f t="shared" si="25"/>
        <v>0</v>
      </c>
      <c r="U111" s="6">
        <f t="shared" si="25"/>
        <v>0</v>
      </c>
      <c r="V111" s="6">
        <f t="shared" si="25"/>
        <v>0</v>
      </c>
      <c r="W111" s="6">
        <f t="shared" si="25"/>
        <v>0</v>
      </c>
      <c r="X111" s="6">
        <f t="shared" si="25"/>
        <v>0</v>
      </c>
      <c r="Y111" s="6">
        <f t="shared" si="25"/>
        <v>0</v>
      </c>
      <c r="Z111" s="6">
        <f t="shared" si="25"/>
        <v>0</v>
      </c>
      <c r="AA111" s="6">
        <f t="shared" si="25"/>
        <v>0</v>
      </c>
      <c r="AB111" s="6">
        <f t="shared" si="25"/>
        <v>0</v>
      </c>
      <c r="AC111" s="6">
        <f t="shared" si="25"/>
        <v>0</v>
      </c>
      <c r="AD111" s="6">
        <f t="shared" si="25"/>
        <v>0</v>
      </c>
      <c r="AE111" s="6">
        <f t="shared" si="25"/>
        <v>0</v>
      </c>
      <c r="AF111" s="6">
        <f t="shared" si="25"/>
        <v>0</v>
      </c>
      <c r="AG111" s="6">
        <f t="shared" si="25"/>
        <v>0</v>
      </c>
      <c r="AH111" s="6">
        <f t="shared" si="25"/>
        <v>0</v>
      </c>
      <c r="AI111" s="6">
        <f t="shared" si="25"/>
        <v>0</v>
      </c>
      <c r="AJ111" s="6">
        <f t="shared" si="25"/>
        <v>0</v>
      </c>
      <c r="AK111" s="6">
        <f t="shared" si="25"/>
        <v>0</v>
      </c>
      <c r="AL111" s="6">
        <f t="shared" si="25"/>
        <v>0</v>
      </c>
      <c r="AM111" s="6">
        <f t="shared" si="25"/>
        <v>13909.632000000001</v>
      </c>
      <c r="AN111" s="6">
        <f t="shared" si="25"/>
        <v>13909.632000000001</v>
      </c>
      <c r="AO111" s="6">
        <f t="shared" si="25"/>
        <v>13909.632000000001</v>
      </c>
      <c r="AP111" s="6">
        <f t="shared" si="25"/>
        <v>13909.632000000001</v>
      </c>
      <c r="AQ111" s="6">
        <f t="shared" si="25"/>
        <v>13909.632000000001</v>
      </c>
      <c r="AR111" s="6">
        <f t="shared" si="25"/>
        <v>13909.632000000001</v>
      </c>
      <c r="AS111" s="6">
        <f t="shared" si="25"/>
        <v>13909.632000000001</v>
      </c>
      <c r="AT111" s="6">
        <f t="shared" si="25"/>
        <v>13909.632000000001</v>
      </c>
      <c r="AU111" s="6">
        <f t="shared" si="25"/>
        <v>13909.632000000001</v>
      </c>
      <c r="AV111" s="6">
        <f t="shared" si="25"/>
        <v>13909.632000000001</v>
      </c>
      <c r="AW111" s="6">
        <f t="shared" si="25"/>
        <v>13909.632000000001</v>
      </c>
      <c r="AX111" s="6">
        <f t="shared" si="25"/>
        <v>13909.632000000001</v>
      </c>
      <c r="AY111" s="6">
        <f t="shared" si="25"/>
        <v>0</v>
      </c>
      <c r="AZ111" s="6">
        <f t="shared" si="25"/>
        <v>0</v>
      </c>
      <c r="BA111" s="6">
        <f t="shared" si="25"/>
        <v>0</v>
      </c>
      <c r="BB111" s="6">
        <f t="shared" si="25"/>
        <v>0</v>
      </c>
      <c r="BC111" s="6">
        <f t="shared" si="25"/>
        <v>0</v>
      </c>
      <c r="BD111" s="6">
        <f t="shared" si="25"/>
        <v>0</v>
      </c>
    </row>
    <row r="112" spans="1:56" x14ac:dyDescent="0.2">
      <c r="A112" t="s">
        <v>1084</v>
      </c>
      <c r="B112" s="3" t="s">
        <v>1109</v>
      </c>
      <c r="C112" s="3" t="s">
        <v>927</v>
      </c>
      <c r="D112">
        <v>750</v>
      </c>
      <c r="E112" t="s">
        <v>945</v>
      </c>
      <c r="F112">
        <v>7000</v>
      </c>
      <c r="G112" s="22">
        <v>37622</v>
      </c>
      <c r="H112" s="15" t="s">
        <v>1113</v>
      </c>
      <c r="I112" s="6">
        <f t="shared" si="23"/>
        <v>0</v>
      </c>
      <c r="J112" s="6">
        <f t="shared" si="25"/>
        <v>0</v>
      </c>
      <c r="K112" s="6">
        <f t="shared" si="25"/>
        <v>0</v>
      </c>
      <c r="L112" s="6">
        <f t="shared" si="25"/>
        <v>0</v>
      </c>
      <c r="M112" s="6">
        <f t="shared" si="25"/>
        <v>0</v>
      </c>
      <c r="N112" s="6">
        <f t="shared" si="25"/>
        <v>0</v>
      </c>
      <c r="O112" s="6">
        <f t="shared" si="25"/>
        <v>0</v>
      </c>
      <c r="P112" s="6">
        <f t="shared" si="25"/>
        <v>0</v>
      </c>
      <c r="Q112" s="6">
        <f t="shared" si="25"/>
        <v>0</v>
      </c>
      <c r="R112" s="6">
        <f t="shared" si="25"/>
        <v>0</v>
      </c>
      <c r="S112" s="6">
        <f t="shared" si="25"/>
        <v>0</v>
      </c>
      <c r="T112" s="6">
        <f t="shared" si="25"/>
        <v>0</v>
      </c>
      <c r="U112" s="6">
        <f t="shared" si="25"/>
        <v>0</v>
      </c>
      <c r="V112" s="6">
        <f t="shared" si="25"/>
        <v>0</v>
      </c>
      <c r="W112" s="6">
        <f t="shared" si="25"/>
        <v>0</v>
      </c>
      <c r="X112" s="6">
        <f t="shared" si="25"/>
        <v>0</v>
      </c>
      <c r="Y112" s="6">
        <f t="shared" si="25"/>
        <v>0</v>
      </c>
      <c r="Z112" s="6">
        <f t="shared" si="25"/>
        <v>0</v>
      </c>
      <c r="AA112" s="6">
        <f t="shared" si="25"/>
        <v>0</v>
      </c>
      <c r="AB112" s="6">
        <f t="shared" si="25"/>
        <v>0</v>
      </c>
      <c r="AC112" s="6">
        <f t="shared" si="25"/>
        <v>0</v>
      </c>
      <c r="AD112" s="6">
        <f t="shared" si="25"/>
        <v>0</v>
      </c>
      <c r="AE112" s="6">
        <f t="shared" si="25"/>
        <v>0</v>
      </c>
      <c r="AF112" s="6">
        <f t="shared" si="25"/>
        <v>0</v>
      </c>
      <c r="AG112" s="6">
        <f t="shared" si="25"/>
        <v>0</v>
      </c>
      <c r="AH112" s="6">
        <f t="shared" si="25"/>
        <v>9504</v>
      </c>
      <c r="AI112" s="6">
        <f t="shared" si="25"/>
        <v>9504</v>
      </c>
      <c r="AJ112" s="6">
        <f t="shared" si="25"/>
        <v>9504</v>
      </c>
      <c r="AK112" s="6">
        <f t="shared" si="25"/>
        <v>9504</v>
      </c>
      <c r="AL112" s="6">
        <f t="shared" si="25"/>
        <v>9504</v>
      </c>
      <c r="AM112" s="6">
        <f t="shared" si="25"/>
        <v>9504</v>
      </c>
      <c r="AN112" s="6">
        <f t="shared" si="25"/>
        <v>9504</v>
      </c>
      <c r="AO112" s="6">
        <f t="shared" si="25"/>
        <v>9504</v>
      </c>
      <c r="AP112" s="6">
        <f t="shared" si="25"/>
        <v>9504</v>
      </c>
      <c r="AQ112" s="6">
        <f t="shared" si="25"/>
        <v>9504</v>
      </c>
      <c r="AR112" s="6">
        <f t="shared" si="25"/>
        <v>9504</v>
      </c>
      <c r="AS112" s="6">
        <f t="shared" si="25"/>
        <v>9504</v>
      </c>
      <c r="AT112" s="6">
        <f t="shared" si="25"/>
        <v>0</v>
      </c>
      <c r="AU112" s="6">
        <f t="shared" si="25"/>
        <v>0</v>
      </c>
      <c r="AV112" s="6">
        <f t="shared" si="25"/>
        <v>0</v>
      </c>
      <c r="AW112" s="6">
        <f t="shared" si="25"/>
        <v>0</v>
      </c>
      <c r="AX112" s="6">
        <f t="shared" si="25"/>
        <v>0</v>
      </c>
      <c r="AY112" s="6">
        <f t="shared" si="25"/>
        <v>0</v>
      </c>
      <c r="AZ112" s="6">
        <f t="shared" si="25"/>
        <v>0</v>
      </c>
      <c r="BA112" s="6">
        <f t="shared" si="25"/>
        <v>0</v>
      </c>
      <c r="BB112" s="6">
        <f t="shared" si="25"/>
        <v>0</v>
      </c>
      <c r="BC112" s="6">
        <f t="shared" si="25"/>
        <v>0</v>
      </c>
      <c r="BD112" s="6">
        <f t="shared" si="25"/>
        <v>0</v>
      </c>
    </row>
    <row r="113" spans="1:56" x14ac:dyDescent="0.2">
      <c r="A113" t="s">
        <v>985</v>
      </c>
      <c r="B113" s="3" t="s">
        <v>1109</v>
      </c>
      <c r="C113" s="3" t="s">
        <v>927</v>
      </c>
      <c r="D113">
        <v>520</v>
      </c>
      <c r="E113" t="s">
        <v>945</v>
      </c>
      <c r="F113">
        <v>7000</v>
      </c>
      <c r="G113" s="22">
        <v>37712</v>
      </c>
      <c r="H113" s="15" t="s">
        <v>1113</v>
      </c>
      <c r="I113" s="6">
        <f t="shared" si="23"/>
        <v>0</v>
      </c>
      <c r="J113" s="6">
        <f t="shared" si="25"/>
        <v>0</v>
      </c>
      <c r="K113" s="6">
        <f t="shared" si="25"/>
        <v>0</v>
      </c>
      <c r="L113" s="6">
        <f t="shared" si="25"/>
        <v>0</v>
      </c>
      <c r="M113" s="6">
        <f t="shared" si="25"/>
        <v>0</v>
      </c>
      <c r="N113" s="6">
        <f t="shared" si="25"/>
        <v>0</v>
      </c>
      <c r="O113" s="6">
        <f t="shared" si="25"/>
        <v>0</v>
      </c>
      <c r="P113" s="6">
        <f t="shared" si="25"/>
        <v>0</v>
      </c>
      <c r="Q113" s="6">
        <f t="shared" ref="J113:BD118" si="26">IF(AND($F113&lt;Q$1,$G113&lt;Q$3,(DATE(YEAR($G113)+1,MONTH($G113)+1,1))&gt;Q$3),$D113*10.56*Q$2*(Q$1/1000-($F113/1000)),0)</f>
        <v>0</v>
      </c>
      <c r="R113" s="6">
        <f t="shared" si="26"/>
        <v>0</v>
      </c>
      <c r="S113" s="6">
        <f t="shared" si="26"/>
        <v>0</v>
      </c>
      <c r="T113" s="6">
        <f t="shared" si="26"/>
        <v>0</v>
      </c>
      <c r="U113" s="6">
        <f t="shared" si="26"/>
        <v>0</v>
      </c>
      <c r="V113" s="6">
        <f t="shared" si="26"/>
        <v>0</v>
      </c>
      <c r="W113" s="6">
        <f t="shared" si="26"/>
        <v>0</v>
      </c>
      <c r="X113" s="6">
        <f t="shared" si="26"/>
        <v>0</v>
      </c>
      <c r="Y113" s="6">
        <f t="shared" si="26"/>
        <v>0</v>
      </c>
      <c r="Z113" s="6">
        <f t="shared" si="26"/>
        <v>0</v>
      </c>
      <c r="AA113" s="6">
        <f t="shared" si="26"/>
        <v>0</v>
      </c>
      <c r="AB113" s="6">
        <f t="shared" si="26"/>
        <v>0</v>
      </c>
      <c r="AC113" s="6">
        <f t="shared" si="26"/>
        <v>0</v>
      </c>
      <c r="AD113" s="6">
        <f t="shared" si="26"/>
        <v>0</v>
      </c>
      <c r="AE113" s="6">
        <f t="shared" si="26"/>
        <v>0</v>
      </c>
      <c r="AF113" s="6">
        <f t="shared" si="26"/>
        <v>0</v>
      </c>
      <c r="AG113" s="6">
        <f t="shared" si="26"/>
        <v>0</v>
      </c>
      <c r="AH113" s="6">
        <f t="shared" si="26"/>
        <v>0</v>
      </c>
      <c r="AI113" s="6">
        <f t="shared" si="26"/>
        <v>0</v>
      </c>
      <c r="AJ113" s="6">
        <f t="shared" si="26"/>
        <v>0</v>
      </c>
      <c r="AK113" s="6">
        <f t="shared" si="26"/>
        <v>6589.4400000000005</v>
      </c>
      <c r="AL113" s="6">
        <f t="shared" si="26"/>
        <v>6589.4400000000005</v>
      </c>
      <c r="AM113" s="6">
        <f t="shared" si="26"/>
        <v>6589.4400000000005</v>
      </c>
      <c r="AN113" s="6">
        <f t="shared" si="26"/>
        <v>6589.4400000000005</v>
      </c>
      <c r="AO113" s="6">
        <f t="shared" si="26"/>
        <v>6589.4400000000005</v>
      </c>
      <c r="AP113" s="6">
        <f t="shared" si="26"/>
        <v>6589.4400000000005</v>
      </c>
      <c r="AQ113" s="6">
        <f t="shared" si="26"/>
        <v>6589.4400000000005</v>
      </c>
      <c r="AR113" s="6">
        <f t="shared" si="26"/>
        <v>6589.4400000000005</v>
      </c>
      <c r="AS113" s="6">
        <f t="shared" si="26"/>
        <v>6589.4400000000005</v>
      </c>
      <c r="AT113" s="6">
        <f t="shared" si="26"/>
        <v>6589.4400000000005</v>
      </c>
      <c r="AU113" s="6">
        <f t="shared" si="26"/>
        <v>6589.4400000000005</v>
      </c>
      <c r="AV113" s="6">
        <f t="shared" si="26"/>
        <v>6589.4400000000005</v>
      </c>
      <c r="AW113" s="6">
        <f t="shared" si="26"/>
        <v>0</v>
      </c>
      <c r="AX113" s="6">
        <f t="shared" si="26"/>
        <v>0</v>
      </c>
      <c r="AY113" s="6">
        <f t="shared" si="26"/>
        <v>0</v>
      </c>
      <c r="AZ113" s="6">
        <f t="shared" si="26"/>
        <v>0</v>
      </c>
      <c r="BA113" s="6">
        <f t="shared" si="26"/>
        <v>0</v>
      </c>
      <c r="BB113" s="6">
        <f t="shared" si="26"/>
        <v>0</v>
      </c>
      <c r="BC113" s="6">
        <f t="shared" si="26"/>
        <v>0</v>
      </c>
      <c r="BD113" s="6">
        <f t="shared" si="26"/>
        <v>0</v>
      </c>
    </row>
    <row r="114" spans="1:56" x14ac:dyDescent="0.2">
      <c r="A114" t="s">
        <v>1066</v>
      </c>
      <c r="B114" s="3" t="s">
        <v>1109</v>
      </c>
      <c r="C114" s="3" t="s">
        <v>927</v>
      </c>
      <c r="D114">
        <v>765</v>
      </c>
      <c r="E114" t="s">
        <v>945</v>
      </c>
      <c r="F114">
        <v>7000</v>
      </c>
      <c r="G114" s="22">
        <v>37803</v>
      </c>
      <c r="H114" s="15" t="s">
        <v>1113</v>
      </c>
      <c r="I114" s="6">
        <f t="shared" si="23"/>
        <v>0</v>
      </c>
      <c r="J114" s="6">
        <f t="shared" si="26"/>
        <v>0</v>
      </c>
      <c r="K114" s="6">
        <f t="shared" si="26"/>
        <v>0</v>
      </c>
      <c r="L114" s="6">
        <f t="shared" si="26"/>
        <v>0</v>
      </c>
      <c r="M114" s="6">
        <f t="shared" si="26"/>
        <v>0</v>
      </c>
      <c r="N114" s="6">
        <f t="shared" si="26"/>
        <v>0</v>
      </c>
      <c r="O114" s="6">
        <f t="shared" si="26"/>
        <v>0</v>
      </c>
      <c r="P114" s="6">
        <f t="shared" si="26"/>
        <v>0</v>
      </c>
      <c r="Q114" s="6">
        <f t="shared" si="26"/>
        <v>0</v>
      </c>
      <c r="R114" s="6">
        <f t="shared" si="26"/>
        <v>0</v>
      </c>
      <c r="S114" s="6">
        <f t="shared" si="26"/>
        <v>0</v>
      </c>
      <c r="T114" s="6">
        <f t="shared" si="26"/>
        <v>0</v>
      </c>
      <c r="U114" s="6">
        <f t="shared" si="26"/>
        <v>0</v>
      </c>
      <c r="V114" s="6">
        <f t="shared" si="26"/>
        <v>0</v>
      </c>
      <c r="W114" s="6">
        <f t="shared" si="26"/>
        <v>0</v>
      </c>
      <c r="X114" s="6">
        <f t="shared" si="26"/>
        <v>0</v>
      </c>
      <c r="Y114" s="6">
        <f t="shared" si="26"/>
        <v>0</v>
      </c>
      <c r="Z114" s="6">
        <f t="shared" si="26"/>
        <v>0</v>
      </c>
      <c r="AA114" s="6">
        <f t="shared" si="26"/>
        <v>0</v>
      </c>
      <c r="AB114" s="6">
        <f t="shared" si="26"/>
        <v>0</v>
      </c>
      <c r="AC114" s="6">
        <f t="shared" si="26"/>
        <v>0</v>
      </c>
      <c r="AD114" s="6">
        <f t="shared" si="26"/>
        <v>0</v>
      </c>
      <c r="AE114" s="6">
        <f t="shared" si="26"/>
        <v>0</v>
      </c>
      <c r="AF114" s="6">
        <f t="shared" si="26"/>
        <v>0</v>
      </c>
      <c r="AG114" s="6">
        <f t="shared" si="26"/>
        <v>0</v>
      </c>
      <c r="AH114" s="6">
        <f t="shared" si="26"/>
        <v>0</v>
      </c>
      <c r="AI114" s="6">
        <f t="shared" si="26"/>
        <v>0</v>
      </c>
      <c r="AJ114" s="6">
        <f t="shared" si="26"/>
        <v>0</v>
      </c>
      <c r="AK114" s="6">
        <f t="shared" si="26"/>
        <v>0</v>
      </c>
      <c r="AL114" s="6">
        <f t="shared" si="26"/>
        <v>0</v>
      </c>
      <c r="AM114" s="6">
        <f t="shared" si="26"/>
        <v>0</v>
      </c>
      <c r="AN114" s="6">
        <f t="shared" si="26"/>
        <v>9694.0800000000017</v>
      </c>
      <c r="AO114" s="6">
        <f t="shared" si="26"/>
        <v>9694.0800000000017</v>
      </c>
      <c r="AP114" s="6">
        <f t="shared" si="26"/>
        <v>9694.0800000000017</v>
      </c>
      <c r="AQ114" s="6">
        <f t="shared" si="26"/>
        <v>9694.0800000000017</v>
      </c>
      <c r="AR114" s="6">
        <f t="shared" si="26"/>
        <v>9694.0800000000017</v>
      </c>
      <c r="AS114" s="6">
        <f t="shared" si="26"/>
        <v>9694.0800000000017</v>
      </c>
      <c r="AT114" s="6">
        <f t="shared" si="26"/>
        <v>9694.0800000000017</v>
      </c>
      <c r="AU114" s="6">
        <f t="shared" si="26"/>
        <v>9694.0800000000017</v>
      </c>
      <c r="AV114" s="6">
        <f t="shared" si="26"/>
        <v>9694.0800000000017</v>
      </c>
      <c r="AW114" s="6">
        <f t="shared" si="26"/>
        <v>9694.0800000000017</v>
      </c>
      <c r="AX114" s="6">
        <f t="shared" si="26"/>
        <v>9694.0800000000017</v>
      </c>
      <c r="AY114" s="6">
        <f t="shared" si="26"/>
        <v>9694.0800000000017</v>
      </c>
      <c r="AZ114" s="6">
        <f t="shared" si="26"/>
        <v>0</v>
      </c>
      <c r="BA114" s="6">
        <f t="shared" si="26"/>
        <v>0</v>
      </c>
      <c r="BB114" s="6">
        <f t="shared" si="26"/>
        <v>0</v>
      </c>
      <c r="BC114" s="6">
        <f t="shared" si="26"/>
        <v>0</v>
      </c>
      <c r="BD114" s="6">
        <f t="shared" si="26"/>
        <v>0</v>
      </c>
    </row>
    <row r="115" spans="1:56" x14ac:dyDescent="0.2">
      <c r="A115" t="s">
        <v>928</v>
      </c>
      <c r="B115" s="3" t="s">
        <v>1109</v>
      </c>
      <c r="C115" s="3" t="s">
        <v>927</v>
      </c>
      <c r="D115">
        <v>30</v>
      </c>
      <c r="E115" s="26" t="s">
        <v>945</v>
      </c>
      <c r="F115" s="23">
        <v>7100</v>
      </c>
      <c r="G115" s="22">
        <v>37073</v>
      </c>
      <c r="H115" s="15" t="s">
        <v>1113</v>
      </c>
      <c r="I115" s="6">
        <f t="shared" si="23"/>
        <v>0</v>
      </c>
      <c r="J115" s="6">
        <f t="shared" si="26"/>
        <v>0</v>
      </c>
      <c r="K115" s="6">
        <f t="shared" si="26"/>
        <v>0</v>
      </c>
      <c r="L115" s="6">
        <f t="shared" si="26"/>
        <v>0</v>
      </c>
      <c r="M115" s="6">
        <f t="shared" si="26"/>
        <v>0</v>
      </c>
      <c r="N115" s="6">
        <f t="shared" si="26"/>
        <v>0</v>
      </c>
      <c r="O115" s="6">
        <f t="shared" si="26"/>
        <v>0</v>
      </c>
      <c r="P115" s="6">
        <f t="shared" si="26"/>
        <v>367.48800000000006</v>
      </c>
      <c r="Q115" s="6">
        <f t="shared" si="26"/>
        <v>367.48800000000006</v>
      </c>
      <c r="R115" s="6">
        <f t="shared" si="26"/>
        <v>367.48800000000006</v>
      </c>
      <c r="S115" s="6">
        <f t="shared" si="26"/>
        <v>367.48800000000006</v>
      </c>
      <c r="T115" s="6">
        <f t="shared" si="26"/>
        <v>367.48800000000006</v>
      </c>
      <c r="U115" s="6">
        <f t="shared" si="26"/>
        <v>367.48800000000006</v>
      </c>
      <c r="V115" s="6">
        <f t="shared" si="26"/>
        <v>367.48800000000006</v>
      </c>
      <c r="W115" s="6">
        <f t="shared" si="26"/>
        <v>367.48800000000006</v>
      </c>
      <c r="X115" s="6">
        <f t="shared" si="26"/>
        <v>367.48800000000006</v>
      </c>
      <c r="Y115" s="6">
        <f t="shared" si="26"/>
        <v>367.48800000000006</v>
      </c>
      <c r="Z115" s="6">
        <f t="shared" si="26"/>
        <v>367.48800000000006</v>
      </c>
      <c r="AA115" s="6">
        <f t="shared" si="26"/>
        <v>367.48800000000006</v>
      </c>
      <c r="AB115" s="6">
        <f t="shared" si="26"/>
        <v>0</v>
      </c>
      <c r="AC115" s="6">
        <f t="shared" si="26"/>
        <v>0</v>
      </c>
      <c r="AD115" s="6">
        <f t="shared" si="26"/>
        <v>0</v>
      </c>
      <c r="AE115" s="6">
        <f t="shared" si="26"/>
        <v>0</v>
      </c>
      <c r="AF115" s="6">
        <f t="shared" si="26"/>
        <v>0</v>
      </c>
      <c r="AG115" s="6">
        <f t="shared" si="26"/>
        <v>0</v>
      </c>
      <c r="AH115" s="6">
        <f t="shared" si="26"/>
        <v>0</v>
      </c>
      <c r="AI115" s="6">
        <f t="shared" si="26"/>
        <v>0</v>
      </c>
      <c r="AJ115" s="6">
        <f t="shared" si="26"/>
        <v>0</v>
      </c>
      <c r="AK115" s="6">
        <f t="shared" si="26"/>
        <v>0</v>
      </c>
      <c r="AL115" s="6">
        <f t="shared" si="26"/>
        <v>0</v>
      </c>
      <c r="AM115" s="6">
        <f t="shared" si="26"/>
        <v>0</v>
      </c>
      <c r="AN115" s="6">
        <f t="shared" si="26"/>
        <v>0</v>
      </c>
      <c r="AO115" s="6">
        <f t="shared" si="26"/>
        <v>0</v>
      </c>
      <c r="AP115" s="6">
        <f t="shared" si="26"/>
        <v>0</v>
      </c>
      <c r="AQ115" s="6">
        <f t="shared" si="26"/>
        <v>0</v>
      </c>
      <c r="AR115" s="6">
        <f t="shared" si="26"/>
        <v>0</v>
      </c>
      <c r="AS115" s="6">
        <f t="shared" si="26"/>
        <v>0</v>
      </c>
      <c r="AT115" s="6">
        <f t="shared" si="26"/>
        <v>0</v>
      </c>
      <c r="AU115" s="6">
        <f t="shared" si="26"/>
        <v>0</v>
      </c>
      <c r="AV115" s="6">
        <f t="shared" si="26"/>
        <v>0</v>
      </c>
      <c r="AW115" s="6">
        <f t="shared" si="26"/>
        <v>0</v>
      </c>
      <c r="AX115" s="6">
        <f t="shared" si="26"/>
        <v>0</v>
      </c>
      <c r="AY115" s="6">
        <f t="shared" si="26"/>
        <v>0</v>
      </c>
      <c r="AZ115" s="6">
        <f t="shared" si="26"/>
        <v>0</v>
      </c>
      <c r="BA115" s="6">
        <f t="shared" si="26"/>
        <v>0</v>
      </c>
      <c r="BB115" s="6">
        <f t="shared" si="26"/>
        <v>0</v>
      </c>
      <c r="BC115" s="6">
        <f t="shared" si="26"/>
        <v>0</v>
      </c>
      <c r="BD115" s="6">
        <f t="shared" si="26"/>
        <v>0</v>
      </c>
    </row>
    <row r="116" spans="1:56" x14ac:dyDescent="0.2">
      <c r="A116" t="s">
        <v>928</v>
      </c>
      <c r="B116" s="3" t="s">
        <v>1109</v>
      </c>
      <c r="C116" s="3" t="s">
        <v>927</v>
      </c>
      <c r="D116">
        <v>240</v>
      </c>
      <c r="E116" s="26" t="s">
        <v>945</v>
      </c>
      <c r="F116" s="23">
        <v>7100</v>
      </c>
      <c r="G116" s="22">
        <v>37215</v>
      </c>
      <c r="H116" s="15" t="s">
        <v>1113</v>
      </c>
      <c r="I116" s="6">
        <f t="shared" si="23"/>
        <v>0</v>
      </c>
      <c r="J116" s="6">
        <f t="shared" si="26"/>
        <v>0</v>
      </c>
      <c r="K116" s="6">
        <f t="shared" si="26"/>
        <v>0</v>
      </c>
      <c r="L116" s="6">
        <f t="shared" si="26"/>
        <v>0</v>
      </c>
      <c r="M116" s="6">
        <f t="shared" si="26"/>
        <v>0</v>
      </c>
      <c r="N116" s="6">
        <f t="shared" si="26"/>
        <v>0</v>
      </c>
      <c r="O116" s="6">
        <f t="shared" si="26"/>
        <v>0</v>
      </c>
      <c r="P116" s="6">
        <f t="shared" si="26"/>
        <v>0</v>
      </c>
      <c r="Q116" s="6">
        <f t="shared" si="26"/>
        <v>0</v>
      </c>
      <c r="R116" s="6">
        <f t="shared" si="26"/>
        <v>0</v>
      </c>
      <c r="S116" s="6">
        <f t="shared" si="26"/>
        <v>0</v>
      </c>
      <c r="T116" s="6">
        <f t="shared" si="26"/>
        <v>2939.9040000000005</v>
      </c>
      <c r="U116" s="6">
        <f t="shared" si="26"/>
        <v>2939.9040000000005</v>
      </c>
      <c r="V116" s="6">
        <f t="shared" si="26"/>
        <v>2939.9040000000005</v>
      </c>
      <c r="W116" s="6">
        <f t="shared" si="26"/>
        <v>2939.9040000000005</v>
      </c>
      <c r="X116" s="6">
        <f t="shared" si="26"/>
        <v>2939.9040000000005</v>
      </c>
      <c r="Y116" s="6">
        <f t="shared" si="26"/>
        <v>2939.9040000000005</v>
      </c>
      <c r="Z116" s="6">
        <f t="shared" si="26"/>
        <v>2939.9040000000005</v>
      </c>
      <c r="AA116" s="6">
        <f t="shared" si="26"/>
        <v>2939.9040000000005</v>
      </c>
      <c r="AB116" s="6">
        <f t="shared" si="26"/>
        <v>2939.9040000000005</v>
      </c>
      <c r="AC116" s="6">
        <f t="shared" si="26"/>
        <v>2939.9040000000005</v>
      </c>
      <c r="AD116" s="6">
        <f t="shared" si="26"/>
        <v>2939.9040000000005</v>
      </c>
      <c r="AE116" s="6">
        <f t="shared" si="26"/>
        <v>2939.9040000000005</v>
      </c>
      <c r="AF116" s="6">
        <f t="shared" si="26"/>
        <v>0</v>
      </c>
      <c r="AG116" s="6">
        <f t="shared" si="26"/>
        <v>0</v>
      </c>
      <c r="AH116" s="6">
        <f t="shared" si="26"/>
        <v>0</v>
      </c>
      <c r="AI116" s="6">
        <f t="shared" si="26"/>
        <v>0</v>
      </c>
      <c r="AJ116" s="6">
        <f t="shared" si="26"/>
        <v>0</v>
      </c>
      <c r="AK116" s="6">
        <f t="shared" si="26"/>
        <v>0</v>
      </c>
      <c r="AL116" s="6">
        <f t="shared" si="26"/>
        <v>0</v>
      </c>
      <c r="AM116" s="6">
        <f t="shared" si="26"/>
        <v>0</v>
      </c>
      <c r="AN116" s="6">
        <f t="shared" si="26"/>
        <v>0</v>
      </c>
      <c r="AO116" s="6">
        <f t="shared" si="26"/>
        <v>0</v>
      </c>
      <c r="AP116" s="6">
        <f t="shared" si="26"/>
        <v>0</v>
      </c>
      <c r="AQ116" s="6">
        <f t="shared" si="26"/>
        <v>0</v>
      </c>
      <c r="AR116" s="6">
        <f t="shared" si="26"/>
        <v>0</v>
      </c>
      <c r="AS116" s="6">
        <f t="shared" si="26"/>
        <v>0</v>
      </c>
      <c r="AT116" s="6">
        <f t="shared" si="26"/>
        <v>0</v>
      </c>
      <c r="AU116" s="6">
        <f t="shared" si="26"/>
        <v>0</v>
      </c>
      <c r="AV116" s="6">
        <f t="shared" si="26"/>
        <v>0</v>
      </c>
      <c r="AW116" s="6">
        <f t="shared" si="26"/>
        <v>0</v>
      </c>
      <c r="AX116" s="6">
        <f t="shared" si="26"/>
        <v>0</v>
      </c>
      <c r="AY116" s="6">
        <f t="shared" si="26"/>
        <v>0</v>
      </c>
      <c r="AZ116" s="6">
        <f t="shared" si="26"/>
        <v>0</v>
      </c>
      <c r="BA116" s="6">
        <f t="shared" si="26"/>
        <v>0</v>
      </c>
      <c r="BB116" s="6">
        <f t="shared" si="26"/>
        <v>0</v>
      </c>
      <c r="BC116" s="6">
        <f t="shared" si="26"/>
        <v>0</v>
      </c>
      <c r="BD116" s="6">
        <f t="shared" si="26"/>
        <v>0</v>
      </c>
    </row>
    <row r="117" spans="1:56" x14ac:dyDescent="0.2">
      <c r="A117" t="s">
        <v>1101</v>
      </c>
      <c r="B117" s="3" t="s">
        <v>1109</v>
      </c>
      <c r="C117" s="3" t="s">
        <v>927</v>
      </c>
      <c r="D117">
        <v>1</v>
      </c>
      <c r="E117" t="s">
        <v>1108</v>
      </c>
      <c r="F117">
        <v>7100</v>
      </c>
      <c r="G117" s="22">
        <v>37377</v>
      </c>
      <c r="H117" s="15" t="s">
        <v>1113</v>
      </c>
      <c r="I117" s="6">
        <f t="shared" si="23"/>
        <v>0</v>
      </c>
      <c r="J117" s="6">
        <f t="shared" si="26"/>
        <v>0</v>
      </c>
      <c r="K117" s="6">
        <f t="shared" si="26"/>
        <v>0</v>
      </c>
      <c r="L117" s="6">
        <f t="shared" si="26"/>
        <v>0</v>
      </c>
      <c r="M117" s="6">
        <f t="shared" si="26"/>
        <v>0</v>
      </c>
      <c r="N117" s="6">
        <f t="shared" si="26"/>
        <v>0</v>
      </c>
      <c r="O117" s="6">
        <f t="shared" si="26"/>
        <v>0</v>
      </c>
      <c r="P117" s="6">
        <f t="shared" si="26"/>
        <v>0</v>
      </c>
      <c r="Q117" s="6">
        <f t="shared" si="26"/>
        <v>0</v>
      </c>
      <c r="R117" s="6">
        <f t="shared" si="26"/>
        <v>0</v>
      </c>
      <c r="S117" s="6">
        <f t="shared" si="26"/>
        <v>0</v>
      </c>
      <c r="T117" s="6">
        <f t="shared" si="26"/>
        <v>0</v>
      </c>
      <c r="U117" s="6">
        <f t="shared" si="26"/>
        <v>0</v>
      </c>
      <c r="V117" s="6">
        <f t="shared" si="26"/>
        <v>0</v>
      </c>
      <c r="W117" s="6">
        <f t="shared" si="26"/>
        <v>0</v>
      </c>
      <c r="X117" s="6">
        <f t="shared" si="26"/>
        <v>0</v>
      </c>
      <c r="Y117" s="6">
        <f t="shared" si="26"/>
        <v>0</v>
      </c>
      <c r="Z117" s="6">
        <f t="shared" si="26"/>
        <v>12.249600000000003</v>
      </c>
      <c r="AA117" s="6">
        <f t="shared" si="26"/>
        <v>12.249600000000003</v>
      </c>
      <c r="AB117" s="6">
        <f t="shared" si="26"/>
        <v>12.249600000000003</v>
      </c>
      <c r="AC117" s="6">
        <f t="shared" si="26"/>
        <v>12.249600000000003</v>
      </c>
      <c r="AD117" s="6">
        <f t="shared" si="26"/>
        <v>12.249600000000003</v>
      </c>
      <c r="AE117" s="6">
        <f t="shared" si="26"/>
        <v>12.249600000000003</v>
      </c>
      <c r="AF117" s="6">
        <f t="shared" si="26"/>
        <v>12.249600000000003</v>
      </c>
      <c r="AG117" s="6">
        <f t="shared" si="26"/>
        <v>12.249600000000003</v>
      </c>
      <c r="AH117" s="6">
        <f t="shared" si="26"/>
        <v>12.249600000000003</v>
      </c>
      <c r="AI117" s="6">
        <f t="shared" si="26"/>
        <v>12.249600000000003</v>
      </c>
      <c r="AJ117" s="6">
        <f t="shared" si="26"/>
        <v>12.249600000000003</v>
      </c>
      <c r="AK117" s="6">
        <f t="shared" si="26"/>
        <v>12.249600000000003</v>
      </c>
      <c r="AL117" s="6">
        <f t="shared" si="26"/>
        <v>0</v>
      </c>
      <c r="AM117" s="6">
        <f t="shared" si="26"/>
        <v>0</v>
      </c>
      <c r="AN117" s="6">
        <f t="shared" si="26"/>
        <v>0</v>
      </c>
      <c r="AO117" s="6">
        <f t="shared" si="26"/>
        <v>0</v>
      </c>
      <c r="AP117" s="6">
        <f t="shared" si="26"/>
        <v>0</v>
      </c>
      <c r="AQ117" s="6">
        <f t="shared" si="26"/>
        <v>0</v>
      </c>
      <c r="AR117" s="6">
        <f t="shared" si="26"/>
        <v>0</v>
      </c>
      <c r="AS117" s="6">
        <f t="shared" si="26"/>
        <v>0</v>
      </c>
      <c r="AT117" s="6">
        <f t="shared" si="26"/>
        <v>0</v>
      </c>
      <c r="AU117" s="6">
        <f t="shared" si="26"/>
        <v>0</v>
      </c>
      <c r="AV117" s="6">
        <f t="shared" si="26"/>
        <v>0</v>
      </c>
      <c r="AW117" s="6">
        <f t="shared" si="26"/>
        <v>0</v>
      </c>
      <c r="AX117" s="6">
        <f t="shared" si="26"/>
        <v>0</v>
      </c>
      <c r="AY117" s="6">
        <f t="shared" si="26"/>
        <v>0</v>
      </c>
      <c r="AZ117" s="6">
        <f t="shared" si="26"/>
        <v>0</v>
      </c>
      <c r="BA117" s="6">
        <f t="shared" si="26"/>
        <v>0</v>
      </c>
      <c r="BB117" s="6">
        <f t="shared" si="26"/>
        <v>0</v>
      </c>
      <c r="BC117" s="6">
        <f t="shared" si="26"/>
        <v>0</v>
      </c>
      <c r="BD117" s="6">
        <f t="shared" si="26"/>
        <v>0</v>
      </c>
    </row>
    <row r="118" spans="1:56" x14ac:dyDescent="0.2">
      <c r="A118" t="s">
        <v>870</v>
      </c>
      <c r="B118" s="3" t="s">
        <v>1109</v>
      </c>
      <c r="C118" s="3" t="s">
        <v>927</v>
      </c>
      <c r="D118">
        <v>580</v>
      </c>
      <c r="E118" t="s">
        <v>945</v>
      </c>
      <c r="F118">
        <v>7100</v>
      </c>
      <c r="G118" s="22">
        <v>37803</v>
      </c>
      <c r="H118" s="15" t="s">
        <v>1113</v>
      </c>
      <c r="I118" s="6">
        <f t="shared" si="23"/>
        <v>0</v>
      </c>
      <c r="J118" s="6">
        <f t="shared" si="26"/>
        <v>0</v>
      </c>
      <c r="K118" s="6">
        <f t="shared" si="26"/>
        <v>0</v>
      </c>
      <c r="L118" s="6">
        <f t="shared" si="26"/>
        <v>0</v>
      </c>
      <c r="M118" s="6">
        <f t="shared" si="26"/>
        <v>0</v>
      </c>
      <c r="N118" s="6">
        <f t="shared" si="26"/>
        <v>0</v>
      </c>
      <c r="O118" s="6">
        <f t="shared" si="26"/>
        <v>0</v>
      </c>
      <c r="P118" s="6">
        <f t="shared" si="26"/>
        <v>0</v>
      </c>
      <c r="Q118" s="6">
        <f t="shared" si="26"/>
        <v>0</v>
      </c>
      <c r="R118" s="6">
        <f t="shared" si="26"/>
        <v>0</v>
      </c>
      <c r="S118" s="6">
        <f t="shared" si="26"/>
        <v>0</v>
      </c>
      <c r="T118" s="6">
        <f t="shared" si="26"/>
        <v>0</v>
      </c>
      <c r="U118" s="6">
        <f t="shared" si="26"/>
        <v>0</v>
      </c>
      <c r="V118" s="6">
        <f t="shared" si="26"/>
        <v>0</v>
      </c>
      <c r="W118" s="6">
        <f t="shared" si="26"/>
        <v>0</v>
      </c>
      <c r="X118" s="6">
        <f t="shared" si="26"/>
        <v>0</v>
      </c>
      <c r="Y118" s="6">
        <f t="shared" si="26"/>
        <v>0</v>
      </c>
      <c r="Z118" s="6">
        <f t="shared" si="26"/>
        <v>0</v>
      </c>
      <c r="AA118" s="6">
        <f t="shared" si="26"/>
        <v>0</v>
      </c>
      <c r="AB118" s="6">
        <f t="shared" si="26"/>
        <v>0</v>
      </c>
      <c r="AC118" s="6">
        <f t="shared" si="26"/>
        <v>0</v>
      </c>
      <c r="AD118" s="6">
        <f t="shared" si="26"/>
        <v>0</v>
      </c>
      <c r="AE118" s="6">
        <f t="shared" si="26"/>
        <v>0</v>
      </c>
      <c r="AF118" s="6">
        <f t="shared" si="26"/>
        <v>0</v>
      </c>
      <c r="AG118" s="6">
        <f t="shared" si="26"/>
        <v>0</v>
      </c>
      <c r="AH118" s="6">
        <f t="shared" si="26"/>
        <v>0</v>
      </c>
      <c r="AI118" s="6">
        <f t="shared" si="26"/>
        <v>0</v>
      </c>
      <c r="AJ118" s="6">
        <f t="shared" si="26"/>
        <v>0</v>
      </c>
      <c r="AK118" s="6">
        <f t="shared" ref="J118:BD123" si="27">IF(AND($F118&lt;AK$1,$G118&lt;AK$3,(DATE(YEAR($G118)+1,MONTH($G118)+1,1))&gt;AK$3),$D118*10.56*AK$2*(AK$1/1000-($F118/1000)),0)</f>
        <v>0</v>
      </c>
      <c r="AL118" s="6">
        <f t="shared" si="27"/>
        <v>0</v>
      </c>
      <c r="AM118" s="6">
        <f t="shared" si="27"/>
        <v>0</v>
      </c>
      <c r="AN118" s="6">
        <f t="shared" si="27"/>
        <v>7104.7680000000009</v>
      </c>
      <c r="AO118" s="6">
        <f t="shared" si="27"/>
        <v>7104.7680000000009</v>
      </c>
      <c r="AP118" s="6">
        <f t="shared" si="27"/>
        <v>7104.7680000000009</v>
      </c>
      <c r="AQ118" s="6">
        <f t="shared" si="27"/>
        <v>7104.7680000000009</v>
      </c>
      <c r="AR118" s="6">
        <f t="shared" si="27"/>
        <v>7104.7680000000009</v>
      </c>
      <c r="AS118" s="6">
        <f t="shared" si="27"/>
        <v>7104.7680000000009</v>
      </c>
      <c r="AT118" s="6">
        <f t="shared" si="27"/>
        <v>7104.7680000000009</v>
      </c>
      <c r="AU118" s="6">
        <f t="shared" si="27"/>
        <v>7104.7680000000009</v>
      </c>
      <c r="AV118" s="6">
        <f t="shared" si="27"/>
        <v>7104.7680000000009</v>
      </c>
      <c r="AW118" s="6">
        <f t="shared" si="27"/>
        <v>7104.7680000000009</v>
      </c>
      <c r="AX118" s="6">
        <f t="shared" si="27"/>
        <v>7104.7680000000009</v>
      </c>
      <c r="AY118" s="6">
        <f t="shared" si="27"/>
        <v>7104.7680000000009</v>
      </c>
      <c r="AZ118" s="6">
        <f t="shared" si="27"/>
        <v>0</v>
      </c>
      <c r="BA118" s="6">
        <f t="shared" si="27"/>
        <v>0</v>
      </c>
      <c r="BB118" s="6">
        <f t="shared" si="27"/>
        <v>0</v>
      </c>
      <c r="BC118" s="6">
        <f t="shared" si="27"/>
        <v>0</v>
      </c>
      <c r="BD118" s="6">
        <f t="shared" si="27"/>
        <v>0</v>
      </c>
    </row>
    <row r="119" spans="1:56" x14ac:dyDescent="0.2">
      <c r="A119" t="s">
        <v>1102</v>
      </c>
      <c r="B119" s="3" t="s">
        <v>1109</v>
      </c>
      <c r="C119" s="3" t="s">
        <v>927</v>
      </c>
      <c r="D119">
        <v>80</v>
      </c>
      <c r="E119" t="s">
        <v>945</v>
      </c>
      <c r="F119">
        <v>7860</v>
      </c>
      <c r="G119" s="22">
        <v>37742</v>
      </c>
      <c r="H119" s="15" t="s">
        <v>1113</v>
      </c>
      <c r="I119" s="6">
        <f t="shared" si="23"/>
        <v>0</v>
      </c>
      <c r="J119" s="6">
        <f t="shared" si="27"/>
        <v>0</v>
      </c>
      <c r="K119" s="6">
        <f t="shared" si="27"/>
        <v>0</v>
      </c>
      <c r="L119" s="6">
        <f t="shared" si="27"/>
        <v>0</v>
      </c>
      <c r="M119" s="6">
        <f t="shared" si="27"/>
        <v>0</v>
      </c>
      <c r="N119" s="6">
        <f t="shared" si="27"/>
        <v>0</v>
      </c>
      <c r="O119" s="6">
        <f t="shared" si="27"/>
        <v>0</v>
      </c>
      <c r="P119" s="6">
        <f t="shared" si="27"/>
        <v>0</v>
      </c>
      <c r="Q119" s="6">
        <f t="shared" si="27"/>
        <v>0</v>
      </c>
      <c r="R119" s="6">
        <f t="shared" si="27"/>
        <v>0</v>
      </c>
      <c r="S119" s="6">
        <f t="shared" si="27"/>
        <v>0</v>
      </c>
      <c r="T119" s="6">
        <f t="shared" si="27"/>
        <v>0</v>
      </c>
      <c r="U119" s="6">
        <f t="shared" si="27"/>
        <v>0</v>
      </c>
      <c r="V119" s="6">
        <f t="shared" si="27"/>
        <v>0</v>
      </c>
      <c r="W119" s="6">
        <f t="shared" si="27"/>
        <v>0</v>
      </c>
      <c r="X119" s="6">
        <f t="shared" si="27"/>
        <v>0</v>
      </c>
      <c r="Y119" s="6">
        <f t="shared" si="27"/>
        <v>0</v>
      </c>
      <c r="Z119" s="6">
        <f t="shared" si="27"/>
        <v>0</v>
      </c>
      <c r="AA119" s="6">
        <f t="shared" si="27"/>
        <v>0</v>
      </c>
      <c r="AB119" s="6">
        <f t="shared" si="27"/>
        <v>0</v>
      </c>
      <c r="AC119" s="6">
        <f t="shared" si="27"/>
        <v>0</v>
      </c>
      <c r="AD119" s="6">
        <f t="shared" si="27"/>
        <v>0</v>
      </c>
      <c r="AE119" s="6">
        <f t="shared" si="27"/>
        <v>0</v>
      </c>
      <c r="AF119" s="6">
        <f t="shared" si="27"/>
        <v>0</v>
      </c>
      <c r="AG119" s="6">
        <f t="shared" si="27"/>
        <v>0</v>
      </c>
      <c r="AH119" s="6">
        <f t="shared" si="27"/>
        <v>0</v>
      </c>
      <c r="AI119" s="6">
        <f t="shared" si="27"/>
        <v>0</v>
      </c>
      <c r="AJ119" s="6">
        <f t="shared" si="27"/>
        <v>0</v>
      </c>
      <c r="AK119" s="6">
        <f t="shared" si="27"/>
        <v>0</v>
      </c>
      <c r="AL119" s="6">
        <f t="shared" si="27"/>
        <v>723.14880000000005</v>
      </c>
      <c r="AM119" s="6">
        <f t="shared" si="27"/>
        <v>723.14880000000005</v>
      </c>
      <c r="AN119" s="6">
        <f t="shared" si="27"/>
        <v>723.14880000000005</v>
      </c>
      <c r="AO119" s="6">
        <f t="shared" si="27"/>
        <v>723.14880000000005</v>
      </c>
      <c r="AP119" s="6">
        <f t="shared" si="27"/>
        <v>723.14880000000005</v>
      </c>
      <c r="AQ119" s="6">
        <f t="shared" si="27"/>
        <v>723.14880000000005</v>
      </c>
      <c r="AR119" s="6">
        <f t="shared" si="27"/>
        <v>723.14880000000005</v>
      </c>
      <c r="AS119" s="6">
        <f t="shared" si="27"/>
        <v>723.14880000000005</v>
      </c>
      <c r="AT119" s="6">
        <f t="shared" si="27"/>
        <v>723.14880000000005</v>
      </c>
      <c r="AU119" s="6">
        <f t="shared" si="27"/>
        <v>723.14880000000005</v>
      </c>
      <c r="AV119" s="6">
        <f t="shared" si="27"/>
        <v>723.14880000000005</v>
      </c>
      <c r="AW119" s="6">
        <f t="shared" si="27"/>
        <v>723.14880000000005</v>
      </c>
      <c r="AX119" s="6">
        <f t="shared" si="27"/>
        <v>0</v>
      </c>
      <c r="AY119" s="6">
        <f t="shared" si="27"/>
        <v>0</v>
      </c>
      <c r="AZ119" s="6">
        <f t="shared" si="27"/>
        <v>0</v>
      </c>
      <c r="BA119" s="6">
        <f t="shared" si="27"/>
        <v>0</v>
      </c>
      <c r="BB119" s="6">
        <f t="shared" si="27"/>
        <v>0</v>
      </c>
      <c r="BC119" s="6">
        <f t="shared" si="27"/>
        <v>0</v>
      </c>
      <c r="BD119" s="6">
        <f t="shared" si="27"/>
        <v>0</v>
      </c>
    </row>
    <row r="120" spans="1:56" x14ac:dyDescent="0.2">
      <c r="A120" t="s">
        <v>970</v>
      </c>
      <c r="B120" s="3" t="s">
        <v>1109</v>
      </c>
      <c r="C120" s="3" t="s">
        <v>927</v>
      </c>
      <c r="D120">
        <v>47.4</v>
      </c>
      <c r="E120" s="26" t="s">
        <v>945</v>
      </c>
      <c r="F120" s="23">
        <v>9157</v>
      </c>
      <c r="G120" s="22">
        <v>37207</v>
      </c>
      <c r="H120" s="15" t="s">
        <v>1113</v>
      </c>
      <c r="I120" s="6">
        <f t="shared" si="23"/>
        <v>0</v>
      </c>
      <c r="J120" s="6">
        <f t="shared" si="27"/>
        <v>0</v>
      </c>
      <c r="K120" s="6">
        <f t="shared" si="27"/>
        <v>0</v>
      </c>
      <c r="L120" s="6">
        <f t="shared" si="27"/>
        <v>0</v>
      </c>
      <c r="M120" s="6">
        <f t="shared" si="27"/>
        <v>0</v>
      </c>
      <c r="N120" s="6">
        <f t="shared" si="27"/>
        <v>0</v>
      </c>
      <c r="O120" s="6">
        <f t="shared" si="27"/>
        <v>0</v>
      </c>
      <c r="P120" s="6">
        <f t="shared" si="27"/>
        <v>0</v>
      </c>
      <c r="Q120" s="6">
        <f t="shared" si="27"/>
        <v>0</v>
      </c>
      <c r="R120" s="6">
        <f t="shared" si="27"/>
        <v>0</v>
      </c>
      <c r="S120" s="6">
        <f t="shared" si="27"/>
        <v>0</v>
      </c>
      <c r="T120" s="6">
        <f t="shared" si="27"/>
        <v>168.7834368</v>
      </c>
      <c r="U120" s="6">
        <f t="shared" si="27"/>
        <v>168.7834368</v>
      </c>
      <c r="V120" s="6">
        <f t="shared" si="27"/>
        <v>168.7834368</v>
      </c>
      <c r="W120" s="6">
        <f t="shared" si="27"/>
        <v>168.7834368</v>
      </c>
      <c r="X120" s="6">
        <f t="shared" si="27"/>
        <v>168.7834368</v>
      </c>
      <c r="Y120" s="6">
        <f t="shared" si="27"/>
        <v>168.7834368</v>
      </c>
      <c r="Z120" s="6">
        <f t="shared" si="27"/>
        <v>168.7834368</v>
      </c>
      <c r="AA120" s="6">
        <f t="shared" si="27"/>
        <v>168.7834368</v>
      </c>
      <c r="AB120" s="6">
        <f t="shared" si="27"/>
        <v>168.7834368</v>
      </c>
      <c r="AC120" s="6">
        <f t="shared" si="27"/>
        <v>168.7834368</v>
      </c>
      <c r="AD120" s="6">
        <f t="shared" si="27"/>
        <v>168.7834368</v>
      </c>
      <c r="AE120" s="6">
        <f t="shared" si="27"/>
        <v>168.7834368</v>
      </c>
      <c r="AF120" s="6">
        <f t="shared" si="27"/>
        <v>0</v>
      </c>
      <c r="AG120" s="6">
        <f t="shared" si="27"/>
        <v>0</v>
      </c>
      <c r="AH120" s="6">
        <f t="shared" si="27"/>
        <v>0</v>
      </c>
      <c r="AI120" s="6">
        <f t="shared" si="27"/>
        <v>0</v>
      </c>
      <c r="AJ120" s="6">
        <f t="shared" si="27"/>
        <v>0</v>
      </c>
      <c r="AK120" s="6">
        <f t="shared" si="27"/>
        <v>0</v>
      </c>
      <c r="AL120" s="6">
        <f t="shared" si="27"/>
        <v>0</v>
      </c>
      <c r="AM120" s="6">
        <f t="shared" si="27"/>
        <v>0</v>
      </c>
      <c r="AN120" s="6">
        <f t="shared" si="27"/>
        <v>0</v>
      </c>
      <c r="AO120" s="6">
        <f t="shared" si="27"/>
        <v>0</v>
      </c>
      <c r="AP120" s="6">
        <f t="shared" si="27"/>
        <v>0</v>
      </c>
      <c r="AQ120" s="6">
        <f t="shared" si="27"/>
        <v>0</v>
      </c>
      <c r="AR120" s="6">
        <f t="shared" si="27"/>
        <v>0</v>
      </c>
      <c r="AS120" s="6">
        <f t="shared" si="27"/>
        <v>0</v>
      </c>
      <c r="AT120" s="6">
        <f t="shared" si="27"/>
        <v>0</v>
      </c>
      <c r="AU120" s="6">
        <f t="shared" si="27"/>
        <v>0</v>
      </c>
      <c r="AV120" s="6">
        <f t="shared" si="27"/>
        <v>0</v>
      </c>
      <c r="AW120" s="6">
        <f t="shared" si="27"/>
        <v>0</v>
      </c>
      <c r="AX120" s="6">
        <f t="shared" si="27"/>
        <v>0</v>
      </c>
      <c r="AY120" s="6">
        <f t="shared" si="27"/>
        <v>0</v>
      </c>
      <c r="AZ120" s="6">
        <f t="shared" si="27"/>
        <v>0</v>
      </c>
      <c r="BA120" s="6">
        <f t="shared" si="27"/>
        <v>0</v>
      </c>
      <c r="BB120" s="6">
        <f t="shared" si="27"/>
        <v>0</v>
      </c>
      <c r="BC120" s="6">
        <f t="shared" si="27"/>
        <v>0</v>
      </c>
      <c r="BD120" s="6">
        <f t="shared" si="27"/>
        <v>0</v>
      </c>
    </row>
    <row r="121" spans="1:56" x14ac:dyDescent="0.2">
      <c r="A121" t="s">
        <v>952</v>
      </c>
      <c r="B121" s="3" t="s">
        <v>1109</v>
      </c>
      <c r="C121" s="3" t="s">
        <v>927</v>
      </c>
      <c r="D121">
        <v>44</v>
      </c>
      <c r="E121" s="26" t="s">
        <v>945</v>
      </c>
      <c r="F121" s="23">
        <v>9700</v>
      </c>
      <c r="G121" s="22">
        <v>37012</v>
      </c>
      <c r="H121" s="15" t="s">
        <v>1113</v>
      </c>
      <c r="I121" s="6">
        <f t="shared" si="23"/>
        <v>0</v>
      </c>
      <c r="J121" s="6">
        <f t="shared" si="27"/>
        <v>0</v>
      </c>
      <c r="K121" s="6">
        <f t="shared" si="27"/>
        <v>0</v>
      </c>
      <c r="L121" s="6">
        <f t="shared" si="27"/>
        <v>0</v>
      </c>
      <c r="M121" s="6">
        <f t="shared" si="27"/>
        <v>0</v>
      </c>
      <c r="N121" s="6">
        <f t="shared" si="27"/>
        <v>55.75680000000014</v>
      </c>
      <c r="O121" s="6">
        <f t="shared" si="27"/>
        <v>55.75680000000014</v>
      </c>
      <c r="P121" s="6">
        <f t="shared" si="27"/>
        <v>55.75680000000014</v>
      </c>
      <c r="Q121" s="6">
        <f t="shared" si="27"/>
        <v>55.75680000000014</v>
      </c>
      <c r="R121" s="6">
        <f t="shared" si="27"/>
        <v>55.75680000000014</v>
      </c>
      <c r="S121" s="6">
        <f t="shared" si="27"/>
        <v>55.75680000000014</v>
      </c>
      <c r="T121" s="6">
        <f t="shared" si="27"/>
        <v>55.75680000000014</v>
      </c>
      <c r="U121" s="6">
        <f t="shared" si="27"/>
        <v>55.75680000000014</v>
      </c>
      <c r="V121" s="6">
        <f t="shared" si="27"/>
        <v>55.75680000000014</v>
      </c>
      <c r="W121" s="6">
        <f t="shared" si="27"/>
        <v>55.75680000000014</v>
      </c>
      <c r="X121" s="6">
        <f t="shared" si="27"/>
        <v>55.75680000000014</v>
      </c>
      <c r="Y121" s="6">
        <f t="shared" si="27"/>
        <v>55.75680000000014</v>
      </c>
      <c r="Z121" s="6">
        <f t="shared" si="27"/>
        <v>0</v>
      </c>
      <c r="AA121" s="6">
        <f t="shared" si="27"/>
        <v>0</v>
      </c>
      <c r="AB121" s="6">
        <f t="shared" si="27"/>
        <v>0</v>
      </c>
      <c r="AC121" s="6">
        <f t="shared" si="27"/>
        <v>0</v>
      </c>
      <c r="AD121" s="6">
        <f t="shared" si="27"/>
        <v>0</v>
      </c>
      <c r="AE121" s="6">
        <f t="shared" si="27"/>
        <v>0</v>
      </c>
      <c r="AF121" s="6">
        <f t="shared" si="27"/>
        <v>0</v>
      </c>
      <c r="AG121" s="6">
        <f t="shared" si="27"/>
        <v>0</v>
      </c>
      <c r="AH121" s="6">
        <f t="shared" si="27"/>
        <v>0</v>
      </c>
      <c r="AI121" s="6">
        <f t="shared" si="27"/>
        <v>0</v>
      </c>
      <c r="AJ121" s="6">
        <f t="shared" si="27"/>
        <v>0</v>
      </c>
      <c r="AK121" s="6">
        <f t="shared" si="27"/>
        <v>0</v>
      </c>
      <c r="AL121" s="6">
        <f t="shared" si="27"/>
        <v>0</v>
      </c>
      <c r="AM121" s="6">
        <f t="shared" si="27"/>
        <v>0</v>
      </c>
      <c r="AN121" s="6">
        <f t="shared" si="27"/>
        <v>0</v>
      </c>
      <c r="AO121" s="6">
        <f t="shared" si="27"/>
        <v>0</v>
      </c>
      <c r="AP121" s="6">
        <f t="shared" si="27"/>
        <v>0</v>
      </c>
      <c r="AQ121" s="6">
        <f t="shared" si="27"/>
        <v>0</v>
      </c>
      <c r="AR121" s="6">
        <f t="shared" si="27"/>
        <v>0</v>
      </c>
      <c r="AS121" s="6">
        <f t="shared" si="27"/>
        <v>0</v>
      </c>
      <c r="AT121" s="6">
        <f t="shared" si="27"/>
        <v>0</v>
      </c>
      <c r="AU121" s="6">
        <f t="shared" si="27"/>
        <v>0</v>
      </c>
      <c r="AV121" s="6">
        <f t="shared" si="27"/>
        <v>0</v>
      </c>
      <c r="AW121" s="6">
        <f t="shared" si="27"/>
        <v>0</v>
      </c>
      <c r="AX121" s="6">
        <f t="shared" si="27"/>
        <v>0</v>
      </c>
      <c r="AY121" s="6">
        <f t="shared" si="27"/>
        <v>0</v>
      </c>
      <c r="AZ121" s="6">
        <f t="shared" si="27"/>
        <v>0</v>
      </c>
      <c r="BA121" s="6">
        <f t="shared" si="27"/>
        <v>0</v>
      </c>
      <c r="BB121" s="6">
        <f t="shared" si="27"/>
        <v>0</v>
      </c>
      <c r="BC121" s="6">
        <f t="shared" si="27"/>
        <v>0</v>
      </c>
      <c r="BD121" s="6">
        <f t="shared" si="27"/>
        <v>0</v>
      </c>
    </row>
    <row r="122" spans="1:56" x14ac:dyDescent="0.2">
      <c r="A122" t="s">
        <v>933</v>
      </c>
      <c r="B122" s="3" t="s">
        <v>1109</v>
      </c>
      <c r="C122" s="3" t="s">
        <v>927</v>
      </c>
      <c r="D122">
        <v>90</v>
      </c>
      <c r="E122" s="26" t="s">
        <v>945</v>
      </c>
      <c r="F122" s="23">
        <v>9700</v>
      </c>
      <c r="G122" s="22">
        <v>37085</v>
      </c>
      <c r="H122" s="15" t="s">
        <v>1113</v>
      </c>
      <c r="I122" s="6">
        <f t="shared" si="23"/>
        <v>0</v>
      </c>
      <c r="J122" s="6">
        <f t="shared" si="27"/>
        <v>0</v>
      </c>
      <c r="K122" s="6">
        <f t="shared" si="27"/>
        <v>0</v>
      </c>
      <c r="L122" s="6">
        <f t="shared" si="27"/>
        <v>0</v>
      </c>
      <c r="M122" s="6">
        <f t="shared" si="27"/>
        <v>0</v>
      </c>
      <c r="N122" s="6">
        <f t="shared" si="27"/>
        <v>0</v>
      </c>
      <c r="O122" s="6">
        <f t="shared" si="27"/>
        <v>0</v>
      </c>
      <c r="P122" s="6">
        <f t="shared" si="27"/>
        <v>114.0480000000003</v>
      </c>
      <c r="Q122" s="6">
        <f t="shared" si="27"/>
        <v>114.0480000000003</v>
      </c>
      <c r="R122" s="6">
        <f t="shared" si="27"/>
        <v>114.0480000000003</v>
      </c>
      <c r="S122" s="6">
        <f t="shared" si="27"/>
        <v>114.0480000000003</v>
      </c>
      <c r="T122" s="6">
        <f t="shared" si="27"/>
        <v>114.0480000000003</v>
      </c>
      <c r="U122" s="6">
        <f t="shared" si="27"/>
        <v>114.0480000000003</v>
      </c>
      <c r="V122" s="6">
        <f t="shared" si="27"/>
        <v>114.0480000000003</v>
      </c>
      <c r="W122" s="6">
        <f t="shared" si="27"/>
        <v>114.0480000000003</v>
      </c>
      <c r="X122" s="6">
        <f t="shared" si="27"/>
        <v>114.0480000000003</v>
      </c>
      <c r="Y122" s="6">
        <f t="shared" si="27"/>
        <v>114.0480000000003</v>
      </c>
      <c r="Z122" s="6">
        <f t="shared" si="27"/>
        <v>114.0480000000003</v>
      </c>
      <c r="AA122" s="6">
        <f t="shared" si="27"/>
        <v>114.0480000000003</v>
      </c>
      <c r="AB122" s="6">
        <f t="shared" si="27"/>
        <v>0</v>
      </c>
      <c r="AC122" s="6">
        <f t="shared" si="27"/>
        <v>0</v>
      </c>
      <c r="AD122" s="6">
        <f t="shared" si="27"/>
        <v>0</v>
      </c>
      <c r="AE122" s="6">
        <f t="shared" si="27"/>
        <v>0</v>
      </c>
      <c r="AF122" s="6">
        <f t="shared" si="27"/>
        <v>0</v>
      </c>
      <c r="AG122" s="6">
        <f t="shared" si="27"/>
        <v>0</v>
      </c>
      <c r="AH122" s="6">
        <f t="shared" si="27"/>
        <v>0</v>
      </c>
      <c r="AI122" s="6">
        <f t="shared" si="27"/>
        <v>0</v>
      </c>
      <c r="AJ122" s="6">
        <f t="shared" si="27"/>
        <v>0</v>
      </c>
      <c r="AK122" s="6">
        <f t="shared" si="27"/>
        <v>0</v>
      </c>
      <c r="AL122" s="6">
        <f t="shared" si="27"/>
        <v>0</v>
      </c>
      <c r="AM122" s="6">
        <f t="shared" si="27"/>
        <v>0</v>
      </c>
      <c r="AN122" s="6">
        <f t="shared" si="27"/>
        <v>0</v>
      </c>
      <c r="AO122" s="6">
        <f t="shared" si="27"/>
        <v>0</v>
      </c>
      <c r="AP122" s="6">
        <f t="shared" si="27"/>
        <v>0</v>
      </c>
      <c r="AQ122" s="6">
        <f t="shared" si="27"/>
        <v>0</v>
      </c>
      <c r="AR122" s="6">
        <f t="shared" si="27"/>
        <v>0</v>
      </c>
      <c r="AS122" s="6">
        <f t="shared" si="27"/>
        <v>0</v>
      </c>
      <c r="AT122" s="6">
        <f t="shared" si="27"/>
        <v>0</v>
      </c>
      <c r="AU122" s="6">
        <f t="shared" si="27"/>
        <v>0</v>
      </c>
      <c r="AV122" s="6">
        <f t="shared" si="27"/>
        <v>0</v>
      </c>
      <c r="AW122" s="6">
        <f t="shared" si="27"/>
        <v>0</v>
      </c>
      <c r="AX122" s="6">
        <f t="shared" si="27"/>
        <v>0</v>
      </c>
      <c r="AY122" s="6">
        <f t="shared" si="27"/>
        <v>0</v>
      </c>
      <c r="AZ122" s="6">
        <f t="shared" si="27"/>
        <v>0</v>
      </c>
      <c r="BA122" s="6">
        <f t="shared" si="27"/>
        <v>0</v>
      </c>
      <c r="BB122" s="6">
        <f t="shared" si="27"/>
        <v>0</v>
      </c>
      <c r="BC122" s="6">
        <f t="shared" si="27"/>
        <v>0</v>
      </c>
      <c r="BD122" s="6">
        <f t="shared" si="27"/>
        <v>0</v>
      </c>
    </row>
    <row r="123" spans="1:56" x14ac:dyDescent="0.2">
      <c r="A123" t="s">
        <v>929</v>
      </c>
      <c r="B123" s="3" t="s">
        <v>1109</v>
      </c>
      <c r="C123" s="3" t="s">
        <v>927</v>
      </c>
      <c r="D123">
        <v>90</v>
      </c>
      <c r="E123" s="26" t="s">
        <v>945</v>
      </c>
      <c r="F123" s="23">
        <v>9700</v>
      </c>
      <c r="G123" s="22">
        <v>37098</v>
      </c>
      <c r="H123" s="15" t="s">
        <v>1113</v>
      </c>
      <c r="I123" s="6">
        <f t="shared" si="23"/>
        <v>0</v>
      </c>
      <c r="J123" s="6">
        <f t="shared" si="27"/>
        <v>0</v>
      </c>
      <c r="K123" s="6">
        <f t="shared" si="27"/>
        <v>0</v>
      </c>
      <c r="L123" s="6">
        <f t="shared" si="27"/>
        <v>0</v>
      </c>
      <c r="M123" s="6">
        <f t="shared" si="27"/>
        <v>0</v>
      </c>
      <c r="N123" s="6">
        <f t="shared" si="27"/>
        <v>0</v>
      </c>
      <c r="O123" s="6">
        <f t="shared" si="27"/>
        <v>0</v>
      </c>
      <c r="P123" s="6">
        <f t="shared" si="27"/>
        <v>114.0480000000003</v>
      </c>
      <c r="Q123" s="6">
        <f t="shared" si="27"/>
        <v>114.0480000000003</v>
      </c>
      <c r="R123" s="6">
        <f t="shared" si="27"/>
        <v>114.0480000000003</v>
      </c>
      <c r="S123" s="6">
        <f t="shared" si="27"/>
        <v>114.0480000000003</v>
      </c>
      <c r="T123" s="6">
        <f t="shared" si="27"/>
        <v>114.0480000000003</v>
      </c>
      <c r="U123" s="6">
        <f t="shared" si="27"/>
        <v>114.0480000000003</v>
      </c>
      <c r="V123" s="6">
        <f t="shared" si="27"/>
        <v>114.0480000000003</v>
      </c>
      <c r="W123" s="6">
        <f t="shared" si="27"/>
        <v>114.0480000000003</v>
      </c>
      <c r="X123" s="6">
        <f t="shared" si="27"/>
        <v>114.0480000000003</v>
      </c>
      <c r="Y123" s="6">
        <f t="shared" si="27"/>
        <v>114.0480000000003</v>
      </c>
      <c r="Z123" s="6">
        <f t="shared" si="27"/>
        <v>114.0480000000003</v>
      </c>
      <c r="AA123" s="6">
        <f t="shared" si="27"/>
        <v>114.0480000000003</v>
      </c>
      <c r="AB123" s="6">
        <f t="shared" si="27"/>
        <v>0</v>
      </c>
      <c r="AC123" s="6">
        <f t="shared" si="27"/>
        <v>0</v>
      </c>
      <c r="AD123" s="6">
        <f t="shared" si="27"/>
        <v>0</v>
      </c>
      <c r="AE123" s="6">
        <f t="shared" si="27"/>
        <v>0</v>
      </c>
      <c r="AF123" s="6">
        <f t="shared" si="27"/>
        <v>0</v>
      </c>
      <c r="AG123" s="6">
        <f t="shared" si="27"/>
        <v>0</v>
      </c>
      <c r="AH123" s="6">
        <f t="shared" si="27"/>
        <v>0</v>
      </c>
      <c r="AI123" s="6">
        <f t="shared" si="27"/>
        <v>0</v>
      </c>
      <c r="AJ123" s="6">
        <f t="shared" si="27"/>
        <v>0</v>
      </c>
      <c r="AK123" s="6">
        <f t="shared" si="27"/>
        <v>0</v>
      </c>
      <c r="AL123" s="6">
        <f t="shared" si="27"/>
        <v>0</v>
      </c>
      <c r="AM123" s="6">
        <f t="shared" si="27"/>
        <v>0</v>
      </c>
      <c r="AN123" s="6">
        <f t="shared" si="27"/>
        <v>0</v>
      </c>
      <c r="AO123" s="6">
        <f t="shared" si="27"/>
        <v>0</v>
      </c>
      <c r="AP123" s="6">
        <f t="shared" si="27"/>
        <v>0</v>
      </c>
      <c r="AQ123" s="6">
        <f t="shared" si="27"/>
        <v>0</v>
      </c>
      <c r="AR123" s="6">
        <f t="shared" si="27"/>
        <v>0</v>
      </c>
      <c r="AS123" s="6">
        <f t="shared" si="27"/>
        <v>0</v>
      </c>
      <c r="AT123" s="6">
        <f t="shared" si="27"/>
        <v>0</v>
      </c>
      <c r="AU123" s="6">
        <f t="shared" si="27"/>
        <v>0</v>
      </c>
      <c r="AV123" s="6">
        <f t="shared" si="27"/>
        <v>0</v>
      </c>
      <c r="AW123" s="6">
        <f t="shared" si="27"/>
        <v>0</v>
      </c>
      <c r="AX123" s="6">
        <f t="shared" si="27"/>
        <v>0</v>
      </c>
      <c r="AY123" s="6">
        <f t="shared" si="27"/>
        <v>0</v>
      </c>
      <c r="AZ123" s="6">
        <f t="shared" si="27"/>
        <v>0</v>
      </c>
      <c r="BA123" s="6">
        <f t="shared" si="27"/>
        <v>0</v>
      </c>
      <c r="BB123" s="6">
        <f t="shared" si="27"/>
        <v>0</v>
      </c>
      <c r="BC123" s="6">
        <f t="shared" si="27"/>
        <v>0</v>
      </c>
      <c r="BD123" s="6">
        <f t="shared" si="27"/>
        <v>0</v>
      </c>
    </row>
    <row r="124" spans="1:56" x14ac:dyDescent="0.2">
      <c r="A124" t="s">
        <v>898</v>
      </c>
      <c r="B124" s="3" t="s">
        <v>1109</v>
      </c>
      <c r="C124" s="3" t="s">
        <v>927</v>
      </c>
      <c r="D124">
        <v>40</v>
      </c>
      <c r="E124" s="26" t="s">
        <v>945</v>
      </c>
      <c r="F124" s="23">
        <v>9700</v>
      </c>
      <c r="G124" s="22">
        <v>37118</v>
      </c>
      <c r="H124" s="15" t="s">
        <v>1113</v>
      </c>
      <c r="I124" s="6">
        <f t="shared" si="23"/>
        <v>0</v>
      </c>
      <c r="J124" s="6">
        <f t="shared" ref="J124:BD129" si="28">IF(AND($F124&lt;J$1,$G124&lt;J$3,(DATE(YEAR($G124)+1,MONTH($G124)+1,1))&gt;J$3),$D124*10.56*J$2*(J$1/1000-($F124/1000)),0)</f>
        <v>0</v>
      </c>
      <c r="K124" s="6">
        <f t="shared" si="28"/>
        <v>0</v>
      </c>
      <c r="L124" s="6">
        <f t="shared" si="28"/>
        <v>0</v>
      </c>
      <c r="M124" s="6">
        <f t="shared" si="28"/>
        <v>0</v>
      </c>
      <c r="N124" s="6">
        <f t="shared" si="28"/>
        <v>0</v>
      </c>
      <c r="O124" s="6">
        <f t="shared" si="28"/>
        <v>0</v>
      </c>
      <c r="P124" s="6">
        <f t="shared" si="28"/>
        <v>0</v>
      </c>
      <c r="Q124" s="6">
        <f t="shared" si="28"/>
        <v>50.68800000000013</v>
      </c>
      <c r="R124" s="6">
        <f t="shared" si="28"/>
        <v>50.68800000000013</v>
      </c>
      <c r="S124" s="6">
        <f t="shared" si="28"/>
        <v>50.68800000000013</v>
      </c>
      <c r="T124" s="6">
        <f t="shared" si="28"/>
        <v>50.68800000000013</v>
      </c>
      <c r="U124" s="6">
        <f t="shared" si="28"/>
        <v>50.68800000000013</v>
      </c>
      <c r="V124" s="6">
        <f t="shared" si="28"/>
        <v>50.68800000000013</v>
      </c>
      <c r="W124" s="6">
        <f t="shared" si="28"/>
        <v>50.68800000000013</v>
      </c>
      <c r="X124" s="6">
        <f t="shared" si="28"/>
        <v>50.68800000000013</v>
      </c>
      <c r="Y124" s="6">
        <f t="shared" si="28"/>
        <v>50.68800000000013</v>
      </c>
      <c r="Z124" s="6">
        <f t="shared" si="28"/>
        <v>50.68800000000013</v>
      </c>
      <c r="AA124" s="6">
        <f t="shared" si="28"/>
        <v>50.68800000000013</v>
      </c>
      <c r="AB124" s="6">
        <f t="shared" si="28"/>
        <v>50.68800000000013</v>
      </c>
      <c r="AC124" s="6">
        <f t="shared" si="28"/>
        <v>0</v>
      </c>
      <c r="AD124" s="6">
        <f t="shared" si="28"/>
        <v>0</v>
      </c>
      <c r="AE124" s="6">
        <f t="shared" si="28"/>
        <v>0</v>
      </c>
      <c r="AF124" s="6">
        <f t="shared" si="28"/>
        <v>0</v>
      </c>
      <c r="AG124" s="6">
        <f t="shared" si="28"/>
        <v>0</v>
      </c>
      <c r="AH124" s="6">
        <f t="shared" si="28"/>
        <v>0</v>
      </c>
      <c r="AI124" s="6">
        <f t="shared" si="28"/>
        <v>0</v>
      </c>
      <c r="AJ124" s="6">
        <f t="shared" si="28"/>
        <v>0</v>
      </c>
      <c r="AK124" s="6">
        <f t="shared" si="28"/>
        <v>0</v>
      </c>
      <c r="AL124" s="6">
        <f t="shared" si="28"/>
        <v>0</v>
      </c>
      <c r="AM124" s="6">
        <f t="shared" si="28"/>
        <v>0</v>
      </c>
      <c r="AN124" s="6">
        <f t="shared" si="28"/>
        <v>0</v>
      </c>
      <c r="AO124" s="6">
        <f t="shared" si="28"/>
        <v>0</v>
      </c>
      <c r="AP124" s="6">
        <f t="shared" si="28"/>
        <v>0</v>
      </c>
      <c r="AQ124" s="6">
        <f t="shared" si="28"/>
        <v>0</v>
      </c>
      <c r="AR124" s="6">
        <f t="shared" si="28"/>
        <v>0</v>
      </c>
      <c r="AS124" s="6">
        <f t="shared" si="28"/>
        <v>0</v>
      </c>
      <c r="AT124" s="6">
        <f t="shared" si="28"/>
        <v>0</v>
      </c>
      <c r="AU124" s="6">
        <f t="shared" si="28"/>
        <v>0</v>
      </c>
      <c r="AV124" s="6">
        <f t="shared" si="28"/>
        <v>0</v>
      </c>
      <c r="AW124" s="6">
        <f t="shared" si="28"/>
        <v>0</v>
      </c>
      <c r="AX124" s="6">
        <f t="shared" si="28"/>
        <v>0</v>
      </c>
      <c r="AY124" s="6">
        <f t="shared" si="28"/>
        <v>0</v>
      </c>
      <c r="AZ124" s="6">
        <f t="shared" si="28"/>
        <v>0</v>
      </c>
      <c r="BA124" s="6">
        <f t="shared" si="28"/>
        <v>0</v>
      </c>
      <c r="BB124" s="6">
        <f t="shared" si="28"/>
        <v>0</v>
      </c>
      <c r="BC124" s="6">
        <f t="shared" si="28"/>
        <v>0</v>
      </c>
      <c r="BD124" s="6">
        <f t="shared" si="28"/>
        <v>0</v>
      </c>
    </row>
    <row r="125" spans="1:56" x14ac:dyDescent="0.2">
      <c r="A125" t="s">
        <v>959</v>
      </c>
      <c r="B125" s="3" t="s">
        <v>1109</v>
      </c>
      <c r="C125" s="3" t="s">
        <v>927</v>
      </c>
      <c r="D125">
        <v>49.5</v>
      </c>
      <c r="E125" s="26" t="s">
        <v>945</v>
      </c>
      <c r="F125" s="23">
        <v>9700</v>
      </c>
      <c r="G125" s="22">
        <v>37120</v>
      </c>
      <c r="H125" s="15" t="s">
        <v>1113</v>
      </c>
      <c r="I125" s="6">
        <f t="shared" si="23"/>
        <v>0</v>
      </c>
      <c r="J125" s="6">
        <f t="shared" si="28"/>
        <v>0</v>
      </c>
      <c r="K125" s="6">
        <f t="shared" si="28"/>
        <v>0</v>
      </c>
      <c r="L125" s="6">
        <f t="shared" si="28"/>
        <v>0</v>
      </c>
      <c r="M125" s="6">
        <f t="shared" si="28"/>
        <v>0</v>
      </c>
      <c r="N125" s="6">
        <f t="shared" si="28"/>
        <v>0</v>
      </c>
      <c r="O125" s="6">
        <f t="shared" si="28"/>
        <v>0</v>
      </c>
      <c r="P125" s="6">
        <f t="shared" si="28"/>
        <v>0</v>
      </c>
      <c r="Q125" s="6">
        <f t="shared" si="28"/>
        <v>62.726400000000154</v>
      </c>
      <c r="R125" s="6">
        <f t="shared" si="28"/>
        <v>62.726400000000154</v>
      </c>
      <c r="S125" s="6">
        <f t="shared" si="28"/>
        <v>62.726400000000154</v>
      </c>
      <c r="T125" s="6">
        <f t="shared" si="28"/>
        <v>62.726400000000154</v>
      </c>
      <c r="U125" s="6">
        <f t="shared" si="28"/>
        <v>62.726400000000154</v>
      </c>
      <c r="V125" s="6">
        <f t="shared" si="28"/>
        <v>62.726400000000154</v>
      </c>
      <c r="W125" s="6">
        <f t="shared" si="28"/>
        <v>62.726400000000154</v>
      </c>
      <c r="X125" s="6">
        <f t="shared" si="28"/>
        <v>62.726400000000154</v>
      </c>
      <c r="Y125" s="6">
        <f t="shared" si="28"/>
        <v>62.726400000000154</v>
      </c>
      <c r="Z125" s="6">
        <f t="shared" si="28"/>
        <v>62.726400000000154</v>
      </c>
      <c r="AA125" s="6">
        <f t="shared" si="28"/>
        <v>62.726400000000154</v>
      </c>
      <c r="AB125" s="6">
        <f t="shared" si="28"/>
        <v>62.726400000000154</v>
      </c>
      <c r="AC125" s="6">
        <f t="shared" si="28"/>
        <v>0</v>
      </c>
      <c r="AD125" s="6">
        <f t="shared" si="28"/>
        <v>0</v>
      </c>
      <c r="AE125" s="6">
        <f t="shared" si="28"/>
        <v>0</v>
      </c>
      <c r="AF125" s="6">
        <f t="shared" si="28"/>
        <v>0</v>
      </c>
      <c r="AG125" s="6">
        <f t="shared" si="28"/>
        <v>0</v>
      </c>
      <c r="AH125" s="6">
        <f t="shared" si="28"/>
        <v>0</v>
      </c>
      <c r="AI125" s="6">
        <f t="shared" si="28"/>
        <v>0</v>
      </c>
      <c r="AJ125" s="6">
        <f t="shared" si="28"/>
        <v>0</v>
      </c>
      <c r="AK125" s="6">
        <f t="shared" si="28"/>
        <v>0</v>
      </c>
      <c r="AL125" s="6">
        <f t="shared" si="28"/>
        <v>0</v>
      </c>
      <c r="AM125" s="6">
        <f t="shared" si="28"/>
        <v>0</v>
      </c>
      <c r="AN125" s="6">
        <f t="shared" si="28"/>
        <v>0</v>
      </c>
      <c r="AO125" s="6">
        <f t="shared" si="28"/>
        <v>0</v>
      </c>
      <c r="AP125" s="6">
        <f t="shared" si="28"/>
        <v>0</v>
      </c>
      <c r="AQ125" s="6">
        <f t="shared" si="28"/>
        <v>0</v>
      </c>
      <c r="AR125" s="6">
        <f t="shared" si="28"/>
        <v>0</v>
      </c>
      <c r="AS125" s="6">
        <f t="shared" si="28"/>
        <v>0</v>
      </c>
      <c r="AT125" s="6">
        <f t="shared" si="28"/>
        <v>0</v>
      </c>
      <c r="AU125" s="6">
        <f t="shared" si="28"/>
        <v>0</v>
      </c>
      <c r="AV125" s="6">
        <f t="shared" si="28"/>
        <v>0</v>
      </c>
      <c r="AW125" s="6">
        <f t="shared" si="28"/>
        <v>0</v>
      </c>
      <c r="AX125" s="6">
        <f t="shared" si="28"/>
        <v>0</v>
      </c>
      <c r="AY125" s="6">
        <f t="shared" si="28"/>
        <v>0</v>
      </c>
      <c r="AZ125" s="6">
        <f t="shared" si="28"/>
        <v>0</v>
      </c>
      <c r="BA125" s="6">
        <f t="shared" si="28"/>
        <v>0</v>
      </c>
      <c r="BB125" s="6">
        <f t="shared" si="28"/>
        <v>0</v>
      </c>
      <c r="BC125" s="6">
        <f t="shared" si="28"/>
        <v>0</v>
      </c>
      <c r="BD125" s="6">
        <f t="shared" si="28"/>
        <v>0</v>
      </c>
    </row>
    <row r="126" spans="1:56" x14ac:dyDescent="0.2">
      <c r="A126" t="s">
        <v>929</v>
      </c>
      <c r="B126" s="3" t="s">
        <v>1109</v>
      </c>
      <c r="C126" s="3" t="s">
        <v>927</v>
      </c>
      <c r="D126">
        <v>45</v>
      </c>
      <c r="E126" s="26" t="s">
        <v>945</v>
      </c>
      <c r="F126" s="23">
        <v>9700</v>
      </c>
      <c r="G126" s="22">
        <v>37144</v>
      </c>
      <c r="H126" s="15" t="s">
        <v>1113</v>
      </c>
      <c r="I126" s="6">
        <f t="shared" si="23"/>
        <v>0</v>
      </c>
      <c r="J126" s="6">
        <f t="shared" si="28"/>
        <v>0</v>
      </c>
      <c r="K126" s="6">
        <f t="shared" si="28"/>
        <v>0</v>
      </c>
      <c r="L126" s="6">
        <f t="shared" si="28"/>
        <v>0</v>
      </c>
      <c r="M126" s="6">
        <f t="shared" si="28"/>
        <v>0</v>
      </c>
      <c r="N126" s="6">
        <f t="shared" si="28"/>
        <v>0</v>
      </c>
      <c r="O126" s="6">
        <f t="shared" si="28"/>
        <v>0</v>
      </c>
      <c r="P126" s="6">
        <f t="shared" si="28"/>
        <v>0</v>
      </c>
      <c r="Q126" s="6">
        <f t="shared" si="28"/>
        <v>0</v>
      </c>
      <c r="R126" s="6">
        <f t="shared" si="28"/>
        <v>57.02400000000015</v>
      </c>
      <c r="S126" s="6">
        <f t="shared" si="28"/>
        <v>57.02400000000015</v>
      </c>
      <c r="T126" s="6">
        <f t="shared" si="28"/>
        <v>57.02400000000015</v>
      </c>
      <c r="U126" s="6">
        <f t="shared" si="28"/>
        <v>57.02400000000015</v>
      </c>
      <c r="V126" s="6">
        <f t="shared" si="28"/>
        <v>57.02400000000015</v>
      </c>
      <c r="W126" s="6">
        <f t="shared" si="28"/>
        <v>57.02400000000015</v>
      </c>
      <c r="X126" s="6">
        <f t="shared" si="28"/>
        <v>57.02400000000015</v>
      </c>
      <c r="Y126" s="6">
        <f t="shared" si="28"/>
        <v>57.02400000000015</v>
      </c>
      <c r="Z126" s="6">
        <f t="shared" si="28"/>
        <v>57.02400000000015</v>
      </c>
      <c r="AA126" s="6">
        <f t="shared" si="28"/>
        <v>57.02400000000015</v>
      </c>
      <c r="AB126" s="6">
        <f t="shared" si="28"/>
        <v>57.02400000000015</v>
      </c>
      <c r="AC126" s="6">
        <f t="shared" si="28"/>
        <v>57.02400000000015</v>
      </c>
      <c r="AD126" s="6">
        <f t="shared" si="28"/>
        <v>0</v>
      </c>
      <c r="AE126" s="6">
        <f t="shared" si="28"/>
        <v>0</v>
      </c>
      <c r="AF126" s="6">
        <f t="shared" si="28"/>
        <v>0</v>
      </c>
      <c r="AG126" s="6">
        <f t="shared" si="28"/>
        <v>0</v>
      </c>
      <c r="AH126" s="6">
        <f t="shared" si="28"/>
        <v>0</v>
      </c>
      <c r="AI126" s="6">
        <f t="shared" si="28"/>
        <v>0</v>
      </c>
      <c r="AJ126" s="6">
        <f t="shared" si="28"/>
        <v>0</v>
      </c>
      <c r="AK126" s="6">
        <f t="shared" si="28"/>
        <v>0</v>
      </c>
      <c r="AL126" s="6">
        <f t="shared" si="28"/>
        <v>0</v>
      </c>
      <c r="AM126" s="6">
        <f t="shared" si="28"/>
        <v>0</v>
      </c>
      <c r="AN126" s="6">
        <f t="shared" si="28"/>
        <v>0</v>
      </c>
      <c r="AO126" s="6">
        <f t="shared" si="28"/>
        <v>0</v>
      </c>
      <c r="AP126" s="6">
        <f t="shared" si="28"/>
        <v>0</v>
      </c>
      <c r="AQ126" s="6">
        <f t="shared" si="28"/>
        <v>0</v>
      </c>
      <c r="AR126" s="6">
        <f t="shared" si="28"/>
        <v>0</v>
      </c>
      <c r="AS126" s="6">
        <f t="shared" si="28"/>
        <v>0</v>
      </c>
      <c r="AT126" s="6">
        <f t="shared" si="28"/>
        <v>0</v>
      </c>
      <c r="AU126" s="6">
        <f t="shared" si="28"/>
        <v>0</v>
      </c>
      <c r="AV126" s="6">
        <f t="shared" si="28"/>
        <v>0</v>
      </c>
      <c r="AW126" s="6">
        <f t="shared" si="28"/>
        <v>0</v>
      </c>
      <c r="AX126" s="6">
        <f t="shared" si="28"/>
        <v>0</v>
      </c>
      <c r="AY126" s="6">
        <f t="shared" si="28"/>
        <v>0</v>
      </c>
      <c r="AZ126" s="6">
        <f t="shared" si="28"/>
        <v>0</v>
      </c>
      <c r="BA126" s="6">
        <f t="shared" si="28"/>
        <v>0</v>
      </c>
      <c r="BB126" s="6">
        <f t="shared" si="28"/>
        <v>0</v>
      </c>
      <c r="BC126" s="6">
        <f t="shared" si="28"/>
        <v>0</v>
      </c>
      <c r="BD126" s="6">
        <f t="shared" si="28"/>
        <v>0</v>
      </c>
    </row>
    <row r="127" spans="1:56" x14ac:dyDescent="0.2">
      <c r="A127" t="s">
        <v>897</v>
      </c>
      <c r="B127" s="3" t="s">
        <v>1109</v>
      </c>
      <c r="C127" s="3" t="s">
        <v>927</v>
      </c>
      <c r="D127">
        <v>40</v>
      </c>
      <c r="E127" s="26" t="s">
        <v>945</v>
      </c>
      <c r="F127" s="23">
        <v>9700</v>
      </c>
      <c r="G127" s="22">
        <v>37145</v>
      </c>
      <c r="H127" s="15" t="s">
        <v>1113</v>
      </c>
      <c r="I127" s="6">
        <f t="shared" si="23"/>
        <v>0</v>
      </c>
      <c r="J127" s="6">
        <f t="shared" si="28"/>
        <v>0</v>
      </c>
      <c r="K127" s="6">
        <f t="shared" si="28"/>
        <v>0</v>
      </c>
      <c r="L127" s="6">
        <f t="shared" si="28"/>
        <v>0</v>
      </c>
      <c r="M127" s="6">
        <f t="shared" si="28"/>
        <v>0</v>
      </c>
      <c r="N127" s="6">
        <f t="shared" si="28"/>
        <v>0</v>
      </c>
      <c r="O127" s="6">
        <f t="shared" si="28"/>
        <v>0</v>
      </c>
      <c r="P127" s="6">
        <f t="shared" si="28"/>
        <v>0</v>
      </c>
      <c r="Q127" s="6">
        <f t="shared" si="28"/>
        <v>0</v>
      </c>
      <c r="R127" s="6">
        <f t="shared" si="28"/>
        <v>50.68800000000013</v>
      </c>
      <c r="S127" s="6">
        <f t="shared" si="28"/>
        <v>50.68800000000013</v>
      </c>
      <c r="T127" s="6">
        <f t="shared" si="28"/>
        <v>50.68800000000013</v>
      </c>
      <c r="U127" s="6">
        <f t="shared" si="28"/>
        <v>50.68800000000013</v>
      </c>
      <c r="V127" s="6">
        <f t="shared" si="28"/>
        <v>50.68800000000013</v>
      </c>
      <c r="W127" s="6">
        <f t="shared" si="28"/>
        <v>50.68800000000013</v>
      </c>
      <c r="X127" s="6">
        <f t="shared" si="28"/>
        <v>50.68800000000013</v>
      </c>
      <c r="Y127" s="6">
        <f t="shared" si="28"/>
        <v>50.68800000000013</v>
      </c>
      <c r="Z127" s="6">
        <f t="shared" si="28"/>
        <v>50.68800000000013</v>
      </c>
      <c r="AA127" s="6">
        <f t="shared" si="28"/>
        <v>50.68800000000013</v>
      </c>
      <c r="AB127" s="6">
        <f t="shared" si="28"/>
        <v>50.68800000000013</v>
      </c>
      <c r="AC127" s="6">
        <f t="shared" si="28"/>
        <v>50.68800000000013</v>
      </c>
      <c r="AD127" s="6">
        <f t="shared" si="28"/>
        <v>0</v>
      </c>
      <c r="AE127" s="6">
        <f t="shared" si="28"/>
        <v>0</v>
      </c>
      <c r="AF127" s="6">
        <f t="shared" si="28"/>
        <v>0</v>
      </c>
      <c r="AG127" s="6">
        <f t="shared" si="28"/>
        <v>0</v>
      </c>
      <c r="AH127" s="6">
        <f t="shared" si="28"/>
        <v>0</v>
      </c>
      <c r="AI127" s="6">
        <f t="shared" si="28"/>
        <v>0</v>
      </c>
      <c r="AJ127" s="6">
        <f t="shared" si="28"/>
        <v>0</v>
      </c>
      <c r="AK127" s="6">
        <f t="shared" si="28"/>
        <v>0</v>
      </c>
      <c r="AL127" s="6">
        <f t="shared" si="28"/>
        <v>0</v>
      </c>
      <c r="AM127" s="6">
        <f t="shared" si="28"/>
        <v>0</v>
      </c>
      <c r="AN127" s="6">
        <f t="shared" si="28"/>
        <v>0</v>
      </c>
      <c r="AO127" s="6">
        <f t="shared" si="28"/>
        <v>0</v>
      </c>
      <c r="AP127" s="6">
        <f t="shared" si="28"/>
        <v>0</v>
      </c>
      <c r="AQ127" s="6">
        <f t="shared" si="28"/>
        <v>0</v>
      </c>
      <c r="AR127" s="6">
        <f t="shared" si="28"/>
        <v>0</v>
      </c>
      <c r="AS127" s="6">
        <f t="shared" si="28"/>
        <v>0</v>
      </c>
      <c r="AT127" s="6">
        <f t="shared" si="28"/>
        <v>0</v>
      </c>
      <c r="AU127" s="6">
        <f t="shared" si="28"/>
        <v>0</v>
      </c>
      <c r="AV127" s="6">
        <f t="shared" si="28"/>
        <v>0</v>
      </c>
      <c r="AW127" s="6">
        <f t="shared" si="28"/>
        <v>0</v>
      </c>
      <c r="AX127" s="6">
        <f t="shared" si="28"/>
        <v>0</v>
      </c>
      <c r="AY127" s="6">
        <f t="shared" si="28"/>
        <v>0</v>
      </c>
      <c r="AZ127" s="6">
        <f t="shared" si="28"/>
        <v>0</v>
      </c>
      <c r="BA127" s="6">
        <f t="shared" si="28"/>
        <v>0</v>
      </c>
      <c r="BB127" s="6">
        <f t="shared" si="28"/>
        <v>0</v>
      </c>
      <c r="BC127" s="6">
        <f t="shared" si="28"/>
        <v>0</v>
      </c>
      <c r="BD127" s="6">
        <f t="shared" si="28"/>
        <v>0</v>
      </c>
    </row>
    <row r="128" spans="1:56" x14ac:dyDescent="0.2">
      <c r="A128" t="s">
        <v>902</v>
      </c>
      <c r="B128" s="3" t="s">
        <v>1109</v>
      </c>
      <c r="C128" s="3" t="s">
        <v>927</v>
      </c>
      <c r="D128">
        <v>49.9</v>
      </c>
      <c r="E128" s="26" t="s">
        <v>945</v>
      </c>
      <c r="F128" s="23">
        <v>9700</v>
      </c>
      <c r="G128" s="22">
        <v>37164</v>
      </c>
      <c r="H128" s="15" t="s">
        <v>1113</v>
      </c>
      <c r="I128" s="6">
        <f t="shared" si="23"/>
        <v>0</v>
      </c>
      <c r="J128" s="6">
        <f t="shared" si="28"/>
        <v>0</v>
      </c>
      <c r="K128" s="6">
        <f t="shared" si="28"/>
        <v>0</v>
      </c>
      <c r="L128" s="6">
        <f t="shared" si="28"/>
        <v>0</v>
      </c>
      <c r="M128" s="6">
        <f t="shared" si="28"/>
        <v>0</v>
      </c>
      <c r="N128" s="6">
        <f t="shared" si="28"/>
        <v>0</v>
      </c>
      <c r="O128" s="6">
        <f t="shared" si="28"/>
        <v>0</v>
      </c>
      <c r="P128" s="6">
        <f t="shared" si="28"/>
        <v>0</v>
      </c>
      <c r="Q128" s="6">
        <f t="shared" si="28"/>
        <v>0</v>
      </c>
      <c r="R128" s="6">
        <f t="shared" si="28"/>
        <v>63.23328000000015</v>
      </c>
      <c r="S128" s="6">
        <f t="shared" si="28"/>
        <v>63.23328000000015</v>
      </c>
      <c r="T128" s="6">
        <f t="shared" si="28"/>
        <v>63.23328000000015</v>
      </c>
      <c r="U128" s="6">
        <f t="shared" si="28"/>
        <v>63.23328000000015</v>
      </c>
      <c r="V128" s="6">
        <f t="shared" si="28"/>
        <v>63.23328000000015</v>
      </c>
      <c r="W128" s="6">
        <f t="shared" si="28"/>
        <v>63.23328000000015</v>
      </c>
      <c r="X128" s="6">
        <f t="shared" si="28"/>
        <v>63.23328000000015</v>
      </c>
      <c r="Y128" s="6">
        <f t="shared" si="28"/>
        <v>63.23328000000015</v>
      </c>
      <c r="Z128" s="6">
        <f t="shared" si="28"/>
        <v>63.23328000000015</v>
      </c>
      <c r="AA128" s="6">
        <f t="shared" si="28"/>
        <v>63.23328000000015</v>
      </c>
      <c r="AB128" s="6">
        <f t="shared" si="28"/>
        <v>63.23328000000015</v>
      </c>
      <c r="AC128" s="6">
        <f t="shared" si="28"/>
        <v>63.23328000000015</v>
      </c>
      <c r="AD128" s="6">
        <f t="shared" si="28"/>
        <v>0</v>
      </c>
      <c r="AE128" s="6">
        <f t="shared" si="28"/>
        <v>0</v>
      </c>
      <c r="AF128" s="6">
        <f t="shared" si="28"/>
        <v>0</v>
      </c>
      <c r="AG128" s="6">
        <f t="shared" si="28"/>
        <v>0</v>
      </c>
      <c r="AH128" s="6">
        <f t="shared" si="28"/>
        <v>0</v>
      </c>
      <c r="AI128" s="6">
        <f t="shared" si="28"/>
        <v>0</v>
      </c>
      <c r="AJ128" s="6">
        <f t="shared" si="28"/>
        <v>0</v>
      </c>
      <c r="AK128" s="6">
        <f t="shared" si="28"/>
        <v>0</v>
      </c>
      <c r="AL128" s="6">
        <f t="shared" si="28"/>
        <v>0</v>
      </c>
      <c r="AM128" s="6">
        <f t="shared" si="28"/>
        <v>0</v>
      </c>
      <c r="AN128" s="6">
        <f t="shared" si="28"/>
        <v>0</v>
      </c>
      <c r="AO128" s="6">
        <f t="shared" si="28"/>
        <v>0</v>
      </c>
      <c r="AP128" s="6">
        <f t="shared" si="28"/>
        <v>0</v>
      </c>
      <c r="AQ128" s="6">
        <f t="shared" si="28"/>
        <v>0</v>
      </c>
      <c r="AR128" s="6">
        <f t="shared" si="28"/>
        <v>0</v>
      </c>
      <c r="AS128" s="6">
        <f t="shared" si="28"/>
        <v>0</v>
      </c>
      <c r="AT128" s="6">
        <f t="shared" si="28"/>
        <v>0</v>
      </c>
      <c r="AU128" s="6">
        <f t="shared" si="28"/>
        <v>0</v>
      </c>
      <c r="AV128" s="6">
        <f t="shared" si="28"/>
        <v>0</v>
      </c>
      <c r="AW128" s="6">
        <f t="shared" si="28"/>
        <v>0</v>
      </c>
      <c r="AX128" s="6">
        <f t="shared" si="28"/>
        <v>0</v>
      </c>
      <c r="AY128" s="6">
        <f t="shared" si="28"/>
        <v>0</v>
      </c>
      <c r="AZ128" s="6">
        <f t="shared" si="28"/>
        <v>0</v>
      </c>
      <c r="BA128" s="6">
        <f t="shared" si="28"/>
        <v>0</v>
      </c>
      <c r="BB128" s="6">
        <f t="shared" si="28"/>
        <v>0</v>
      </c>
      <c r="BC128" s="6">
        <f t="shared" si="28"/>
        <v>0</v>
      </c>
      <c r="BD128" s="6">
        <f t="shared" si="28"/>
        <v>0</v>
      </c>
    </row>
    <row r="129" spans="1:56" x14ac:dyDescent="0.2">
      <c r="A129" t="s">
        <v>901</v>
      </c>
      <c r="B129" s="3" t="s">
        <v>1109</v>
      </c>
      <c r="C129" s="3" t="s">
        <v>927</v>
      </c>
      <c r="D129">
        <v>49.5</v>
      </c>
      <c r="E129" s="26" t="s">
        <v>945</v>
      </c>
      <c r="F129" s="23">
        <v>9700</v>
      </c>
      <c r="G129" s="22">
        <v>37190</v>
      </c>
      <c r="H129" s="15" t="s">
        <v>1113</v>
      </c>
      <c r="I129" s="6">
        <f t="shared" si="23"/>
        <v>0</v>
      </c>
      <c r="J129" s="6">
        <f t="shared" si="28"/>
        <v>0</v>
      </c>
      <c r="K129" s="6">
        <f t="shared" si="28"/>
        <v>0</v>
      </c>
      <c r="L129" s="6">
        <f t="shared" si="28"/>
        <v>0</v>
      </c>
      <c r="M129" s="6">
        <f t="shared" si="28"/>
        <v>0</v>
      </c>
      <c r="N129" s="6">
        <f t="shared" si="28"/>
        <v>0</v>
      </c>
      <c r="O129" s="6">
        <f t="shared" si="28"/>
        <v>0</v>
      </c>
      <c r="P129" s="6">
        <f t="shared" si="28"/>
        <v>0</v>
      </c>
      <c r="Q129" s="6">
        <f t="shared" si="28"/>
        <v>0</v>
      </c>
      <c r="R129" s="6">
        <f t="shared" si="28"/>
        <v>0</v>
      </c>
      <c r="S129" s="6">
        <f t="shared" si="28"/>
        <v>62.726400000000154</v>
      </c>
      <c r="T129" s="6">
        <f t="shared" si="28"/>
        <v>62.726400000000154</v>
      </c>
      <c r="U129" s="6">
        <f t="shared" si="28"/>
        <v>62.726400000000154</v>
      </c>
      <c r="V129" s="6">
        <f t="shared" si="28"/>
        <v>62.726400000000154</v>
      </c>
      <c r="W129" s="6">
        <f t="shared" si="28"/>
        <v>62.726400000000154</v>
      </c>
      <c r="X129" s="6">
        <f t="shared" si="28"/>
        <v>62.726400000000154</v>
      </c>
      <c r="Y129" s="6">
        <f t="shared" si="28"/>
        <v>62.726400000000154</v>
      </c>
      <c r="Z129" s="6">
        <f t="shared" si="28"/>
        <v>62.726400000000154</v>
      </c>
      <c r="AA129" s="6">
        <f t="shared" si="28"/>
        <v>62.726400000000154</v>
      </c>
      <c r="AB129" s="6">
        <f t="shared" si="28"/>
        <v>62.726400000000154</v>
      </c>
      <c r="AC129" s="6">
        <f t="shared" si="28"/>
        <v>62.726400000000154</v>
      </c>
      <c r="AD129" s="6">
        <f t="shared" ref="J129:BD135" si="29">IF(AND($F129&lt;AD$1,$G129&lt;AD$3,(DATE(YEAR($G129)+1,MONTH($G129)+1,1))&gt;AD$3),$D129*10.56*AD$2*(AD$1/1000-($F129/1000)),0)</f>
        <v>62.726400000000154</v>
      </c>
      <c r="AE129" s="6">
        <f t="shared" si="29"/>
        <v>0</v>
      </c>
      <c r="AF129" s="6">
        <f t="shared" si="29"/>
        <v>0</v>
      </c>
      <c r="AG129" s="6">
        <f t="shared" si="29"/>
        <v>0</v>
      </c>
      <c r="AH129" s="6">
        <f t="shared" si="29"/>
        <v>0</v>
      </c>
      <c r="AI129" s="6">
        <f t="shared" si="29"/>
        <v>0</v>
      </c>
      <c r="AJ129" s="6">
        <f t="shared" si="29"/>
        <v>0</v>
      </c>
      <c r="AK129" s="6">
        <f t="shared" si="29"/>
        <v>0</v>
      </c>
      <c r="AL129" s="6">
        <f t="shared" si="29"/>
        <v>0</v>
      </c>
      <c r="AM129" s="6">
        <f t="shared" si="29"/>
        <v>0</v>
      </c>
      <c r="AN129" s="6">
        <f t="shared" si="29"/>
        <v>0</v>
      </c>
      <c r="AO129" s="6">
        <f t="shared" si="29"/>
        <v>0</v>
      </c>
      <c r="AP129" s="6">
        <f t="shared" si="29"/>
        <v>0</v>
      </c>
      <c r="AQ129" s="6">
        <f t="shared" si="29"/>
        <v>0</v>
      </c>
      <c r="AR129" s="6">
        <f t="shared" si="29"/>
        <v>0</v>
      </c>
      <c r="AS129" s="6">
        <f t="shared" si="29"/>
        <v>0</v>
      </c>
      <c r="AT129" s="6">
        <f t="shared" si="29"/>
        <v>0</v>
      </c>
      <c r="AU129" s="6">
        <f t="shared" si="29"/>
        <v>0</v>
      </c>
      <c r="AV129" s="6">
        <f t="shared" si="29"/>
        <v>0</v>
      </c>
      <c r="AW129" s="6">
        <f t="shared" si="29"/>
        <v>0</v>
      </c>
      <c r="AX129" s="6">
        <f t="shared" si="29"/>
        <v>0</v>
      </c>
      <c r="AY129" s="6">
        <f t="shared" si="29"/>
        <v>0</v>
      </c>
      <c r="AZ129" s="6">
        <f t="shared" si="29"/>
        <v>0</v>
      </c>
      <c r="BA129" s="6">
        <f t="shared" si="29"/>
        <v>0</v>
      </c>
      <c r="BB129" s="6">
        <f t="shared" si="29"/>
        <v>0</v>
      </c>
      <c r="BC129" s="6">
        <f t="shared" si="29"/>
        <v>0</v>
      </c>
      <c r="BD129" s="6">
        <f t="shared" si="29"/>
        <v>0</v>
      </c>
    </row>
    <row r="130" spans="1:56" x14ac:dyDescent="0.2">
      <c r="A130" t="s">
        <v>1096</v>
      </c>
      <c r="B130" s="3" t="s">
        <v>1109</v>
      </c>
      <c r="C130" s="3" t="s">
        <v>927</v>
      </c>
      <c r="D130">
        <v>40</v>
      </c>
      <c r="E130" t="s">
        <v>945</v>
      </c>
      <c r="F130">
        <v>9700</v>
      </c>
      <c r="G130" s="22">
        <v>37412</v>
      </c>
      <c r="H130" s="15" t="s">
        <v>1113</v>
      </c>
      <c r="I130" s="6">
        <f t="shared" si="23"/>
        <v>0</v>
      </c>
      <c r="J130" s="6">
        <f t="shared" si="29"/>
        <v>0</v>
      </c>
      <c r="K130" s="6">
        <f t="shared" si="29"/>
        <v>0</v>
      </c>
      <c r="L130" s="6">
        <f t="shared" si="29"/>
        <v>0</v>
      </c>
      <c r="M130" s="6">
        <f t="shared" si="29"/>
        <v>0</v>
      </c>
      <c r="N130" s="6">
        <f t="shared" si="29"/>
        <v>0</v>
      </c>
      <c r="O130" s="6">
        <f t="shared" si="29"/>
        <v>0</v>
      </c>
      <c r="P130" s="6">
        <f t="shared" si="29"/>
        <v>0</v>
      </c>
      <c r="Q130" s="6">
        <f t="shared" si="29"/>
        <v>0</v>
      </c>
      <c r="R130" s="6">
        <f t="shared" si="29"/>
        <v>0</v>
      </c>
      <c r="S130" s="6">
        <f t="shared" si="29"/>
        <v>0</v>
      </c>
      <c r="T130" s="6">
        <f t="shared" si="29"/>
        <v>0</v>
      </c>
      <c r="U130" s="6">
        <f t="shared" si="29"/>
        <v>0</v>
      </c>
      <c r="V130" s="6">
        <f t="shared" si="29"/>
        <v>0</v>
      </c>
      <c r="W130" s="6">
        <f t="shared" si="29"/>
        <v>0</v>
      </c>
      <c r="X130" s="6">
        <f t="shared" si="29"/>
        <v>0</v>
      </c>
      <c r="Y130" s="6">
        <f t="shared" si="29"/>
        <v>0</v>
      </c>
      <c r="Z130" s="6">
        <f t="shared" si="29"/>
        <v>0</v>
      </c>
      <c r="AA130" s="6">
        <f t="shared" si="29"/>
        <v>50.68800000000013</v>
      </c>
      <c r="AB130" s="6">
        <f t="shared" si="29"/>
        <v>50.68800000000013</v>
      </c>
      <c r="AC130" s="6">
        <f t="shared" si="29"/>
        <v>50.68800000000013</v>
      </c>
      <c r="AD130" s="6">
        <f t="shared" si="29"/>
        <v>50.68800000000013</v>
      </c>
      <c r="AE130" s="6">
        <f t="shared" si="29"/>
        <v>50.68800000000013</v>
      </c>
      <c r="AF130" s="6">
        <f t="shared" si="29"/>
        <v>50.68800000000013</v>
      </c>
      <c r="AG130" s="6">
        <f t="shared" si="29"/>
        <v>50.68800000000013</v>
      </c>
      <c r="AH130" s="6">
        <f t="shared" si="29"/>
        <v>50.68800000000013</v>
      </c>
      <c r="AI130" s="6">
        <f t="shared" si="29"/>
        <v>50.68800000000013</v>
      </c>
      <c r="AJ130" s="6">
        <f t="shared" si="29"/>
        <v>50.68800000000013</v>
      </c>
      <c r="AK130" s="6">
        <f t="shared" si="29"/>
        <v>50.68800000000013</v>
      </c>
      <c r="AL130" s="6">
        <f t="shared" si="29"/>
        <v>50.68800000000013</v>
      </c>
      <c r="AM130" s="6">
        <f t="shared" si="29"/>
        <v>0</v>
      </c>
      <c r="AN130" s="6">
        <f t="shared" si="29"/>
        <v>0</v>
      </c>
      <c r="AO130" s="6">
        <f t="shared" si="29"/>
        <v>0</v>
      </c>
      <c r="AP130" s="6">
        <f t="shared" si="29"/>
        <v>0</v>
      </c>
      <c r="AQ130" s="6">
        <f t="shared" si="29"/>
        <v>0</v>
      </c>
      <c r="AR130" s="6">
        <f t="shared" si="29"/>
        <v>0</v>
      </c>
      <c r="AS130" s="6">
        <f t="shared" si="29"/>
        <v>0</v>
      </c>
      <c r="AT130" s="6">
        <f t="shared" si="29"/>
        <v>0</v>
      </c>
      <c r="AU130" s="6">
        <f t="shared" si="29"/>
        <v>0</v>
      </c>
      <c r="AV130" s="6">
        <f t="shared" si="29"/>
        <v>0</v>
      </c>
      <c r="AW130" s="6">
        <f t="shared" si="29"/>
        <v>0</v>
      </c>
      <c r="AX130" s="6">
        <f t="shared" si="29"/>
        <v>0</v>
      </c>
      <c r="AY130" s="6">
        <f t="shared" si="29"/>
        <v>0</v>
      </c>
      <c r="AZ130" s="6">
        <f t="shared" si="29"/>
        <v>0</v>
      </c>
      <c r="BA130" s="6">
        <f t="shared" si="29"/>
        <v>0</v>
      </c>
      <c r="BB130" s="6">
        <f t="shared" si="29"/>
        <v>0</v>
      </c>
      <c r="BC130" s="6">
        <f t="shared" si="29"/>
        <v>0</v>
      </c>
      <c r="BD130" s="6">
        <f t="shared" si="29"/>
        <v>0</v>
      </c>
    </row>
    <row r="131" spans="1:56" x14ac:dyDescent="0.2">
      <c r="A131" s="26" t="s">
        <v>1097</v>
      </c>
      <c r="B131" s="26" t="s">
        <v>1110</v>
      </c>
      <c r="C131" s="26" t="s">
        <v>927</v>
      </c>
      <c r="D131" s="26">
        <v>265</v>
      </c>
      <c r="E131" s="3" t="s">
        <v>945</v>
      </c>
      <c r="F131" s="26">
        <v>7000</v>
      </c>
      <c r="G131" s="30">
        <v>37834</v>
      </c>
      <c r="H131" s="15" t="s">
        <v>1113</v>
      </c>
      <c r="I131" s="6">
        <f t="shared" si="23"/>
        <v>0</v>
      </c>
      <c r="J131" s="6">
        <f t="shared" si="29"/>
        <v>0</v>
      </c>
      <c r="K131" s="6">
        <f t="shared" si="29"/>
        <v>0</v>
      </c>
      <c r="L131" s="6">
        <f t="shared" si="29"/>
        <v>0</v>
      </c>
      <c r="M131" s="6">
        <f t="shared" si="29"/>
        <v>0</v>
      </c>
      <c r="N131" s="6">
        <f t="shared" si="29"/>
        <v>0</v>
      </c>
      <c r="O131" s="6">
        <f t="shared" si="29"/>
        <v>0</v>
      </c>
      <c r="P131" s="6">
        <f t="shared" si="29"/>
        <v>0</v>
      </c>
      <c r="Q131" s="6">
        <f t="shared" si="29"/>
        <v>0</v>
      </c>
      <c r="R131" s="6">
        <f t="shared" si="29"/>
        <v>0</v>
      </c>
      <c r="S131" s="6">
        <f t="shared" si="29"/>
        <v>0</v>
      </c>
      <c r="T131" s="6">
        <f t="shared" si="29"/>
        <v>0</v>
      </c>
      <c r="U131" s="6">
        <f t="shared" si="29"/>
        <v>0</v>
      </c>
      <c r="V131" s="6">
        <f t="shared" si="29"/>
        <v>0</v>
      </c>
      <c r="W131" s="6">
        <f t="shared" si="29"/>
        <v>0</v>
      </c>
      <c r="X131" s="6">
        <f t="shared" si="29"/>
        <v>0</v>
      </c>
      <c r="Y131" s="6">
        <f t="shared" si="29"/>
        <v>0</v>
      </c>
      <c r="Z131" s="6">
        <f t="shared" si="29"/>
        <v>0</v>
      </c>
      <c r="AA131" s="6">
        <f t="shared" si="29"/>
        <v>0</v>
      </c>
      <c r="AB131" s="6">
        <f t="shared" si="29"/>
        <v>0</v>
      </c>
      <c r="AC131" s="6">
        <f t="shared" si="29"/>
        <v>0</v>
      </c>
      <c r="AD131" s="6">
        <f t="shared" si="29"/>
        <v>0</v>
      </c>
      <c r="AE131" s="6">
        <f t="shared" si="29"/>
        <v>0</v>
      </c>
      <c r="AF131" s="6">
        <f t="shared" si="29"/>
        <v>0</v>
      </c>
      <c r="AG131" s="6">
        <f t="shared" si="29"/>
        <v>0</v>
      </c>
      <c r="AH131" s="6">
        <f t="shared" si="29"/>
        <v>0</v>
      </c>
      <c r="AI131" s="6">
        <f t="shared" si="29"/>
        <v>0</v>
      </c>
      <c r="AJ131" s="6">
        <f t="shared" si="29"/>
        <v>0</v>
      </c>
      <c r="AK131" s="6">
        <f t="shared" si="29"/>
        <v>0</v>
      </c>
      <c r="AL131" s="6">
        <f t="shared" si="29"/>
        <v>0</v>
      </c>
      <c r="AM131" s="6">
        <f t="shared" si="29"/>
        <v>0</v>
      </c>
      <c r="AN131" s="6">
        <f t="shared" si="29"/>
        <v>0</v>
      </c>
      <c r="AO131" s="6">
        <f t="shared" si="29"/>
        <v>3358.0800000000004</v>
      </c>
      <c r="AP131" s="6">
        <f t="shared" si="29"/>
        <v>3358.0800000000004</v>
      </c>
      <c r="AQ131" s="6">
        <f t="shared" si="29"/>
        <v>3358.0800000000004</v>
      </c>
      <c r="AR131" s="6">
        <f t="shared" si="29"/>
        <v>3358.0800000000004</v>
      </c>
      <c r="AS131" s="6">
        <f t="shared" si="29"/>
        <v>3358.0800000000004</v>
      </c>
      <c r="AT131" s="6">
        <f t="shared" si="29"/>
        <v>3358.0800000000004</v>
      </c>
      <c r="AU131" s="6">
        <f t="shared" si="29"/>
        <v>3358.0800000000004</v>
      </c>
      <c r="AV131" s="6">
        <f t="shared" si="29"/>
        <v>3358.0800000000004</v>
      </c>
      <c r="AW131" s="6">
        <f t="shared" si="29"/>
        <v>3358.0800000000004</v>
      </c>
      <c r="AX131" s="6">
        <f t="shared" si="29"/>
        <v>3358.0800000000004</v>
      </c>
      <c r="AY131" s="6">
        <f t="shared" si="29"/>
        <v>3358.0800000000004</v>
      </c>
      <c r="AZ131" s="6">
        <f t="shared" si="29"/>
        <v>3358.0800000000004</v>
      </c>
      <c r="BA131" s="6">
        <f t="shared" si="29"/>
        <v>0</v>
      </c>
      <c r="BB131" s="6">
        <f t="shared" si="29"/>
        <v>0</v>
      </c>
      <c r="BC131" s="6">
        <f t="shared" si="29"/>
        <v>0</v>
      </c>
      <c r="BD131" s="6">
        <f t="shared" si="29"/>
        <v>0</v>
      </c>
    </row>
    <row r="132" spans="1:56" x14ac:dyDescent="0.2">
      <c r="A132" s="8" t="s">
        <v>1123</v>
      </c>
      <c r="B132" s="3" t="s">
        <v>1110</v>
      </c>
      <c r="C132" s="3" t="s">
        <v>927</v>
      </c>
      <c r="D132" s="27">
        <v>524</v>
      </c>
      <c r="E132" s="26" t="s">
        <v>945</v>
      </c>
      <c r="F132" s="2">
        <v>7100</v>
      </c>
      <c r="G132" s="13">
        <v>37438</v>
      </c>
      <c r="H132" s="15" t="s">
        <v>1113</v>
      </c>
      <c r="I132" s="6">
        <f t="shared" ref="I132:I137" si="30">IF(AND($F132&lt;I$1,$G132&lt;I$3,(DATE(YEAR($G132)+1,MONTH($G132)+1,1))&gt;I$3),$D132*10.56*I$2*(I$1/1000-($F132/1000)),0)</f>
        <v>0</v>
      </c>
      <c r="J132" s="6">
        <f t="shared" si="29"/>
        <v>0</v>
      </c>
      <c r="K132" s="6">
        <f t="shared" si="29"/>
        <v>0</v>
      </c>
      <c r="L132" s="6">
        <f t="shared" si="29"/>
        <v>0</v>
      </c>
      <c r="M132" s="6">
        <f t="shared" si="29"/>
        <v>0</v>
      </c>
      <c r="N132" s="6">
        <f t="shared" si="29"/>
        <v>0</v>
      </c>
      <c r="O132" s="6">
        <f t="shared" si="29"/>
        <v>0</v>
      </c>
      <c r="P132" s="6">
        <f t="shared" si="29"/>
        <v>0</v>
      </c>
      <c r="Q132" s="6">
        <f t="shared" si="29"/>
        <v>0</v>
      </c>
      <c r="R132" s="6">
        <f t="shared" si="29"/>
        <v>0</v>
      </c>
      <c r="S132" s="6">
        <f t="shared" si="29"/>
        <v>0</v>
      </c>
      <c r="T132" s="6">
        <f t="shared" si="29"/>
        <v>0</v>
      </c>
      <c r="U132" s="6">
        <f t="shared" si="29"/>
        <v>0</v>
      </c>
      <c r="V132" s="6">
        <f t="shared" si="29"/>
        <v>0</v>
      </c>
      <c r="W132" s="6">
        <f t="shared" si="29"/>
        <v>0</v>
      </c>
      <c r="X132" s="6">
        <f t="shared" si="29"/>
        <v>0</v>
      </c>
      <c r="Y132" s="6">
        <f t="shared" si="29"/>
        <v>0</v>
      </c>
      <c r="Z132" s="6">
        <f t="shared" si="29"/>
        <v>0</v>
      </c>
      <c r="AA132" s="6">
        <f t="shared" si="29"/>
        <v>0</v>
      </c>
      <c r="AB132" s="6">
        <f t="shared" si="29"/>
        <v>6418.7904000000017</v>
      </c>
      <c r="AC132" s="6">
        <f t="shared" si="29"/>
        <v>6418.7904000000017</v>
      </c>
      <c r="AD132" s="6">
        <f t="shared" si="29"/>
        <v>6418.7904000000017</v>
      </c>
      <c r="AE132" s="6">
        <f t="shared" si="29"/>
        <v>6418.7904000000017</v>
      </c>
      <c r="AF132" s="6">
        <f t="shared" si="29"/>
        <v>6418.7904000000017</v>
      </c>
      <c r="AG132" s="6">
        <f t="shared" si="29"/>
        <v>6418.7904000000017</v>
      </c>
      <c r="AH132" s="6">
        <f t="shared" si="29"/>
        <v>6418.7904000000017</v>
      </c>
      <c r="AI132" s="6">
        <f t="shared" si="29"/>
        <v>6418.7904000000017</v>
      </c>
      <c r="AJ132" s="6">
        <f t="shared" si="29"/>
        <v>6418.7904000000017</v>
      </c>
      <c r="AK132" s="6">
        <f t="shared" si="29"/>
        <v>6418.7904000000017</v>
      </c>
      <c r="AL132" s="6">
        <f t="shared" si="29"/>
        <v>6418.7904000000017</v>
      </c>
      <c r="AM132" s="6">
        <f t="shared" si="29"/>
        <v>6418.7904000000017</v>
      </c>
      <c r="AN132" s="6">
        <f t="shared" si="29"/>
        <v>0</v>
      </c>
      <c r="AO132" s="6">
        <f t="shared" si="29"/>
        <v>0</v>
      </c>
      <c r="AP132" s="6">
        <f t="shared" si="29"/>
        <v>0</v>
      </c>
      <c r="AQ132" s="6">
        <f t="shared" si="29"/>
        <v>0</v>
      </c>
      <c r="AR132" s="6">
        <f t="shared" si="29"/>
        <v>0</v>
      </c>
      <c r="AS132" s="6">
        <f t="shared" si="29"/>
        <v>0</v>
      </c>
      <c r="AT132" s="6">
        <f t="shared" si="29"/>
        <v>0</v>
      </c>
      <c r="AU132" s="6">
        <f t="shared" si="29"/>
        <v>0</v>
      </c>
      <c r="AV132" s="6">
        <f t="shared" si="29"/>
        <v>0</v>
      </c>
      <c r="AW132" s="6">
        <f t="shared" si="29"/>
        <v>0</v>
      </c>
      <c r="AX132" s="6">
        <f t="shared" si="29"/>
        <v>0</v>
      </c>
      <c r="AY132" s="6">
        <f t="shared" si="29"/>
        <v>0</v>
      </c>
      <c r="AZ132" s="6">
        <f t="shared" si="29"/>
        <v>0</v>
      </c>
      <c r="BA132" s="6">
        <f t="shared" si="29"/>
        <v>0</v>
      </c>
      <c r="BB132" s="6">
        <f t="shared" si="29"/>
        <v>0</v>
      </c>
      <c r="BC132" s="6">
        <f t="shared" si="29"/>
        <v>0</v>
      </c>
      <c r="BD132" s="6">
        <f t="shared" si="29"/>
        <v>0</v>
      </c>
    </row>
    <row r="133" spans="1:56" x14ac:dyDescent="0.2">
      <c r="A133" s="8" t="s">
        <v>1124</v>
      </c>
      <c r="B133" s="8" t="s">
        <v>1110</v>
      </c>
      <c r="C133" s="8" t="s">
        <v>927</v>
      </c>
      <c r="D133" s="27">
        <v>524</v>
      </c>
      <c r="E133" s="26" t="s">
        <v>945</v>
      </c>
      <c r="F133" s="27">
        <v>7100</v>
      </c>
      <c r="G133" s="29">
        <v>37530</v>
      </c>
      <c r="H133" s="15" t="s">
        <v>1113</v>
      </c>
      <c r="I133" s="6">
        <f t="shared" si="30"/>
        <v>0</v>
      </c>
      <c r="J133" s="6">
        <f t="shared" ref="J133:X133" si="31">IF(AND($F133&lt;J$1,$G133&lt;J$3,(DATE(YEAR($G133)+1,MONTH($G133)+1,1))&gt;J$3),$D133*10.56*J$2*(J$1/1000-($F133/1000)),0)</f>
        <v>0</v>
      </c>
      <c r="K133" s="6">
        <f t="shared" si="31"/>
        <v>0</v>
      </c>
      <c r="L133" s="6">
        <f t="shared" si="31"/>
        <v>0</v>
      </c>
      <c r="M133" s="6">
        <f t="shared" si="31"/>
        <v>0</v>
      </c>
      <c r="N133" s="6">
        <f t="shared" si="31"/>
        <v>0</v>
      </c>
      <c r="O133" s="6">
        <f t="shared" si="31"/>
        <v>0</v>
      </c>
      <c r="P133" s="6">
        <f t="shared" si="31"/>
        <v>0</v>
      </c>
      <c r="Q133" s="6">
        <f t="shared" si="31"/>
        <v>0</v>
      </c>
      <c r="R133" s="6">
        <f t="shared" si="31"/>
        <v>0</v>
      </c>
      <c r="S133" s="6">
        <f t="shared" si="31"/>
        <v>0</v>
      </c>
      <c r="T133" s="6">
        <f t="shared" si="31"/>
        <v>0</v>
      </c>
      <c r="U133" s="6">
        <f t="shared" si="31"/>
        <v>0</v>
      </c>
      <c r="V133" s="6">
        <f t="shared" si="31"/>
        <v>0</v>
      </c>
      <c r="W133" s="6">
        <f t="shared" si="31"/>
        <v>0</v>
      </c>
      <c r="X133" s="6">
        <f t="shared" si="31"/>
        <v>0</v>
      </c>
      <c r="Y133" s="6">
        <f t="shared" si="29"/>
        <v>0</v>
      </c>
      <c r="Z133" s="6">
        <f t="shared" si="29"/>
        <v>0</v>
      </c>
      <c r="AA133" s="6">
        <f t="shared" si="29"/>
        <v>0</v>
      </c>
      <c r="AB133" s="6">
        <f t="shared" si="29"/>
        <v>0</v>
      </c>
      <c r="AC133" s="6">
        <f t="shared" si="29"/>
        <v>0</v>
      </c>
      <c r="AD133" s="6">
        <f t="shared" si="29"/>
        <v>0</v>
      </c>
      <c r="AE133" s="6">
        <f t="shared" si="29"/>
        <v>6418.7904000000017</v>
      </c>
      <c r="AF133" s="6">
        <f t="shared" si="29"/>
        <v>6418.7904000000017</v>
      </c>
      <c r="AG133" s="6">
        <f t="shared" si="29"/>
        <v>6418.7904000000017</v>
      </c>
      <c r="AH133" s="6">
        <f t="shared" si="29"/>
        <v>6418.7904000000017</v>
      </c>
      <c r="AI133" s="6">
        <f t="shared" si="29"/>
        <v>6418.7904000000017</v>
      </c>
      <c r="AJ133" s="6">
        <f t="shared" si="29"/>
        <v>6418.7904000000017</v>
      </c>
      <c r="AK133" s="6">
        <f t="shared" si="29"/>
        <v>6418.7904000000017</v>
      </c>
      <c r="AL133" s="6">
        <f t="shared" si="29"/>
        <v>6418.7904000000017</v>
      </c>
      <c r="AM133" s="6">
        <f t="shared" si="29"/>
        <v>6418.7904000000017</v>
      </c>
      <c r="AN133" s="6">
        <f t="shared" si="29"/>
        <v>6418.7904000000017</v>
      </c>
      <c r="AO133" s="6">
        <f t="shared" si="29"/>
        <v>6418.7904000000017</v>
      </c>
      <c r="AP133" s="6">
        <f t="shared" si="29"/>
        <v>6418.7904000000017</v>
      </c>
      <c r="AQ133" s="6">
        <f t="shared" si="29"/>
        <v>0</v>
      </c>
      <c r="AR133" s="6">
        <f t="shared" si="29"/>
        <v>0</v>
      </c>
      <c r="AS133" s="6">
        <f t="shared" si="29"/>
        <v>0</v>
      </c>
      <c r="AT133" s="6">
        <f t="shared" si="29"/>
        <v>0</v>
      </c>
      <c r="AU133" s="6">
        <f t="shared" si="29"/>
        <v>0</v>
      </c>
      <c r="AV133" s="6">
        <f t="shared" si="29"/>
        <v>0</v>
      </c>
      <c r="AW133" s="6">
        <f t="shared" si="29"/>
        <v>0</v>
      </c>
      <c r="AX133" s="6">
        <f t="shared" si="29"/>
        <v>0</v>
      </c>
      <c r="AY133" s="6">
        <f t="shared" si="29"/>
        <v>0</v>
      </c>
      <c r="AZ133" s="6">
        <f t="shared" si="29"/>
        <v>0</v>
      </c>
      <c r="BA133" s="6">
        <f t="shared" si="29"/>
        <v>0</v>
      </c>
      <c r="BB133" s="6">
        <f t="shared" si="29"/>
        <v>0</v>
      </c>
      <c r="BC133" s="6">
        <f t="shared" si="29"/>
        <v>0</v>
      </c>
      <c r="BD133" s="6">
        <f t="shared" si="29"/>
        <v>0</v>
      </c>
    </row>
    <row r="134" spans="1:56" x14ac:dyDescent="0.2">
      <c r="A134" s="8" t="s">
        <v>871</v>
      </c>
      <c r="B134" s="3" t="s">
        <v>1110</v>
      </c>
      <c r="C134" s="3" t="s">
        <v>927</v>
      </c>
      <c r="D134" s="27">
        <v>550</v>
      </c>
      <c r="E134" s="26" t="s">
        <v>945</v>
      </c>
      <c r="F134" s="2">
        <v>7100</v>
      </c>
      <c r="G134" s="13">
        <v>37681</v>
      </c>
      <c r="H134" s="15" t="s">
        <v>1113</v>
      </c>
      <c r="I134" s="6">
        <f t="shared" si="30"/>
        <v>0</v>
      </c>
      <c r="J134" s="6">
        <f t="shared" si="29"/>
        <v>0</v>
      </c>
      <c r="K134" s="6">
        <f t="shared" si="29"/>
        <v>0</v>
      </c>
      <c r="L134" s="6">
        <f t="shared" si="29"/>
        <v>0</v>
      </c>
      <c r="M134" s="6">
        <f t="shared" si="29"/>
        <v>0</v>
      </c>
      <c r="N134" s="6">
        <f t="shared" si="29"/>
        <v>0</v>
      </c>
      <c r="O134" s="6">
        <f t="shared" si="29"/>
        <v>0</v>
      </c>
      <c r="P134" s="6">
        <f t="shared" si="29"/>
        <v>0</v>
      </c>
      <c r="Q134" s="6">
        <f t="shared" si="29"/>
        <v>0</v>
      </c>
      <c r="R134" s="6">
        <f t="shared" si="29"/>
        <v>0</v>
      </c>
      <c r="S134" s="6">
        <f t="shared" si="29"/>
        <v>0</v>
      </c>
      <c r="T134" s="6">
        <f t="shared" si="29"/>
        <v>0</v>
      </c>
      <c r="U134" s="6">
        <f t="shared" si="29"/>
        <v>0</v>
      </c>
      <c r="V134" s="6">
        <f t="shared" si="29"/>
        <v>0</v>
      </c>
      <c r="W134" s="6">
        <f t="shared" si="29"/>
        <v>0</v>
      </c>
      <c r="X134" s="6">
        <f t="shared" si="29"/>
        <v>0</v>
      </c>
      <c r="Y134" s="6">
        <f t="shared" si="29"/>
        <v>0</v>
      </c>
      <c r="Z134" s="6">
        <f t="shared" si="29"/>
        <v>0</v>
      </c>
      <c r="AA134" s="6">
        <f t="shared" si="29"/>
        <v>0</v>
      </c>
      <c r="AB134" s="6">
        <f t="shared" si="29"/>
        <v>0</v>
      </c>
      <c r="AC134" s="6">
        <f t="shared" si="29"/>
        <v>0</v>
      </c>
      <c r="AD134" s="6">
        <f t="shared" si="29"/>
        <v>0</v>
      </c>
      <c r="AE134" s="6">
        <f t="shared" si="29"/>
        <v>0</v>
      </c>
      <c r="AF134" s="6">
        <f t="shared" si="29"/>
        <v>0</v>
      </c>
      <c r="AG134" s="6">
        <f t="shared" si="29"/>
        <v>0</v>
      </c>
      <c r="AH134" s="6">
        <f t="shared" si="29"/>
        <v>0</v>
      </c>
      <c r="AI134" s="6">
        <f t="shared" si="29"/>
        <v>0</v>
      </c>
      <c r="AJ134" s="6">
        <f t="shared" si="29"/>
        <v>6737.2800000000016</v>
      </c>
      <c r="AK134" s="6">
        <f t="shared" si="29"/>
        <v>6737.2800000000016</v>
      </c>
      <c r="AL134" s="6">
        <f t="shared" si="29"/>
        <v>6737.2800000000016</v>
      </c>
      <c r="AM134" s="6">
        <f t="shared" si="29"/>
        <v>6737.2800000000016</v>
      </c>
      <c r="AN134" s="6">
        <f t="shared" si="29"/>
        <v>6737.2800000000016</v>
      </c>
      <c r="AO134" s="6">
        <f t="shared" si="29"/>
        <v>6737.2800000000016</v>
      </c>
      <c r="AP134" s="6">
        <f t="shared" si="29"/>
        <v>6737.2800000000016</v>
      </c>
      <c r="AQ134" s="6">
        <f t="shared" si="29"/>
        <v>6737.2800000000016</v>
      </c>
      <c r="AR134" s="6">
        <f t="shared" si="29"/>
        <v>6737.2800000000016</v>
      </c>
      <c r="AS134" s="6">
        <f t="shared" si="29"/>
        <v>6737.2800000000016</v>
      </c>
      <c r="AT134" s="6">
        <f t="shared" si="29"/>
        <v>6737.2800000000016</v>
      </c>
      <c r="AU134" s="6">
        <f t="shared" si="29"/>
        <v>6737.2800000000016</v>
      </c>
      <c r="AV134" s="6">
        <f t="shared" si="29"/>
        <v>0</v>
      </c>
      <c r="AW134" s="6">
        <f t="shared" si="29"/>
        <v>0</v>
      </c>
      <c r="AX134" s="6">
        <f t="shared" si="29"/>
        <v>0</v>
      </c>
      <c r="AY134" s="6">
        <f t="shared" si="29"/>
        <v>0</v>
      </c>
      <c r="AZ134" s="6">
        <f t="shared" si="29"/>
        <v>0</v>
      </c>
      <c r="BA134" s="6">
        <f t="shared" si="29"/>
        <v>0</v>
      </c>
      <c r="BB134" s="6">
        <f t="shared" si="29"/>
        <v>0</v>
      </c>
      <c r="BC134" s="6">
        <f t="shared" si="29"/>
        <v>0</v>
      </c>
      <c r="BD134" s="6">
        <f t="shared" si="29"/>
        <v>0</v>
      </c>
    </row>
    <row r="135" spans="1:56" x14ac:dyDescent="0.2">
      <c r="A135" t="s">
        <v>912</v>
      </c>
      <c r="B135" s="3" t="s">
        <v>1110</v>
      </c>
      <c r="C135" s="3" t="s">
        <v>927</v>
      </c>
      <c r="D135" s="2">
        <v>49</v>
      </c>
      <c r="E135" s="3" t="s">
        <v>945</v>
      </c>
      <c r="F135" s="2">
        <v>9700</v>
      </c>
      <c r="G135" s="13">
        <v>37056</v>
      </c>
      <c r="H135" s="15" t="s">
        <v>1113</v>
      </c>
      <c r="I135" s="6">
        <f t="shared" si="30"/>
        <v>0</v>
      </c>
      <c r="J135" s="6">
        <f t="shared" si="29"/>
        <v>0</v>
      </c>
      <c r="K135" s="6">
        <f t="shared" si="29"/>
        <v>0</v>
      </c>
      <c r="L135" s="6">
        <f t="shared" si="29"/>
        <v>0</v>
      </c>
      <c r="M135" s="6">
        <f t="shared" si="29"/>
        <v>0</v>
      </c>
      <c r="N135" s="6">
        <f t="shared" si="29"/>
        <v>0</v>
      </c>
      <c r="O135" s="6">
        <f t="shared" si="29"/>
        <v>62.092800000000153</v>
      </c>
      <c r="P135" s="6">
        <f t="shared" si="29"/>
        <v>62.092800000000153</v>
      </c>
      <c r="Q135" s="6">
        <f t="shared" si="29"/>
        <v>62.092800000000153</v>
      </c>
      <c r="R135" s="6">
        <f t="shared" ref="J135:BD137" si="32">IF(AND($F135&lt;R$1,$G135&lt;R$3,(DATE(YEAR($G135)+1,MONTH($G135)+1,1))&gt;R$3),$D135*10.56*R$2*(R$1/1000-($F135/1000)),0)</f>
        <v>62.092800000000153</v>
      </c>
      <c r="S135" s="6">
        <f t="shared" si="32"/>
        <v>62.092800000000153</v>
      </c>
      <c r="T135" s="6">
        <f t="shared" si="32"/>
        <v>62.092800000000153</v>
      </c>
      <c r="U135" s="6">
        <f t="shared" si="32"/>
        <v>62.092800000000153</v>
      </c>
      <c r="V135" s="6">
        <f t="shared" si="32"/>
        <v>62.092800000000153</v>
      </c>
      <c r="W135" s="6">
        <f t="shared" si="32"/>
        <v>62.092800000000153</v>
      </c>
      <c r="X135" s="6">
        <f t="shared" si="32"/>
        <v>62.092800000000153</v>
      </c>
      <c r="Y135" s="6">
        <f t="shared" si="32"/>
        <v>62.092800000000153</v>
      </c>
      <c r="Z135" s="6">
        <f t="shared" si="32"/>
        <v>62.092800000000153</v>
      </c>
      <c r="AA135" s="6">
        <f t="shared" si="32"/>
        <v>0</v>
      </c>
      <c r="AB135" s="6">
        <f t="shared" si="32"/>
        <v>0</v>
      </c>
      <c r="AC135" s="6">
        <f t="shared" si="32"/>
        <v>0</v>
      </c>
      <c r="AD135" s="6">
        <f t="shared" si="32"/>
        <v>0</v>
      </c>
      <c r="AE135" s="6">
        <f t="shared" si="32"/>
        <v>0</v>
      </c>
      <c r="AF135" s="6">
        <f t="shared" si="32"/>
        <v>0</v>
      </c>
      <c r="AG135" s="6">
        <f t="shared" si="32"/>
        <v>0</v>
      </c>
      <c r="AH135" s="6">
        <f t="shared" si="32"/>
        <v>0</v>
      </c>
      <c r="AI135" s="6">
        <f t="shared" si="32"/>
        <v>0</v>
      </c>
      <c r="AJ135" s="6">
        <f t="shared" si="32"/>
        <v>0</v>
      </c>
      <c r="AK135" s="6">
        <f t="shared" si="32"/>
        <v>0</v>
      </c>
      <c r="AL135" s="6">
        <f t="shared" si="32"/>
        <v>0</v>
      </c>
      <c r="AM135" s="6">
        <f t="shared" si="32"/>
        <v>0</v>
      </c>
      <c r="AN135" s="6">
        <f t="shared" si="32"/>
        <v>0</v>
      </c>
      <c r="AO135" s="6">
        <f t="shared" si="32"/>
        <v>0</v>
      </c>
      <c r="AP135" s="6">
        <f t="shared" si="32"/>
        <v>0</v>
      </c>
      <c r="AQ135" s="6">
        <f t="shared" si="32"/>
        <v>0</v>
      </c>
      <c r="AR135" s="6">
        <f t="shared" si="32"/>
        <v>0</v>
      </c>
      <c r="AS135" s="6">
        <f t="shared" si="32"/>
        <v>0</v>
      </c>
      <c r="AT135" s="6">
        <f t="shared" si="32"/>
        <v>0</v>
      </c>
      <c r="AU135" s="6">
        <f t="shared" si="32"/>
        <v>0</v>
      </c>
      <c r="AV135" s="6">
        <f t="shared" si="32"/>
        <v>0</v>
      </c>
      <c r="AW135" s="6">
        <f t="shared" si="32"/>
        <v>0</v>
      </c>
      <c r="AX135" s="6">
        <f t="shared" si="32"/>
        <v>0</v>
      </c>
      <c r="AY135" s="6">
        <f t="shared" si="32"/>
        <v>0</v>
      </c>
      <c r="AZ135" s="6">
        <f t="shared" si="32"/>
        <v>0</v>
      </c>
      <c r="BA135" s="6">
        <f t="shared" si="32"/>
        <v>0</v>
      </c>
      <c r="BB135" s="6">
        <f t="shared" si="32"/>
        <v>0</v>
      </c>
      <c r="BC135" s="6">
        <f t="shared" si="32"/>
        <v>0</v>
      </c>
      <c r="BD135" s="6">
        <f t="shared" si="32"/>
        <v>0</v>
      </c>
    </row>
    <row r="136" spans="1:56" x14ac:dyDescent="0.2">
      <c r="A136" s="26" t="s">
        <v>926</v>
      </c>
      <c r="B136" s="3" t="s">
        <v>1110</v>
      </c>
      <c r="C136" s="3" t="s">
        <v>927</v>
      </c>
      <c r="D136" s="26">
        <v>95</v>
      </c>
      <c r="E136" s="3" t="s">
        <v>945</v>
      </c>
      <c r="F136" s="2">
        <v>9700</v>
      </c>
      <c r="G136" s="13">
        <v>37137</v>
      </c>
      <c r="H136" s="15" t="s">
        <v>1113</v>
      </c>
      <c r="I136" s="6">
        <f t="shared" si="30"/>
        <v>0</v>
      </c>
      <c r="J136" s="6">
        <f t="shared" si="32"/>
        <v>0</v>
      </c>
      <c r="K136" s="6">
        <f t="shared" si="32"/>
        <v>0</v>
      </c>
      <c r="L136" s="6">
        <f t="shared" si="32"/>
        <v>0</v>
      </c>
      <c r="M136" s="6">
        <f t="shared" si="32"/>
        <v>0</v>
      </c>
      <c r="N136" s="6">
        <f t="shared" si="32"/>
        <v>0</v>
      </c>
      <c r="O136" s="6">
        <f t="shared" si="32"/>
        <v>0</v>
      </c>
      <c r="P136" s="6">
        <f t="shared" si="32"/>
        <v>0</v>
      </c>
      <c r="Q136" s="6">
        <f t="shared" si="32"/>
        <v>0</v>
      </c>
      <c r="R136" s="6">
        <f t="shared" si="32"/>
        <v>120.3840000000003</v>
      </c>
      <c r="S136" s="6">
        <f t="shared" si="32"/>
        <v>120.3840000000003</v>
      </c>
      <c r="T136" s="6">
        <f t="shared" si="32"/>
        <v>120.3840000000003</v>
      </c>
      <c r="U136" s="6">
        <f t="shared" si="32"/>
        <v>120.3840000000003</v>
      </c>
      <c r="V136" s="6">
        <f t="shared" si="32"/>
        <v>120.3840000000003</v>
      </c>
      <c r="W136" s="6">
        <f t="shared" si="32"/>
        <v>120.3840000000003</v>
      </c>
      <c r="X136" s="6">
        <f t="shared" si="32"/>
        <v>120.3840000000003</v>
      </c>
      <c r="Y136" s="6">
        <f t="shared" si="32"/>
        <v>120.3840000000003</v>
      </c>
      <c r="Z136" s="6">
        <f t="shared" si="32"/>
        <v>120.3840000000003</v>
      </c>
      <c r="AA136" s="6">
        <f t="shared" si="32"/>
        <v>120.3840000000003</v>
      </c>
      <c r="AB136" s="6">
        <f t="shared" si="32"/>
        <v>120.3840000000003</v>
      </c>
      <c r="AC136" s="6">
        <f t="shared" si="32"/>
        <v>120.3840000000003</v>
      </c>
      <c r="AD136" s="6">
        <f t="shared" si="32"/>
        <v>0</v>
      </c>
      <c r="AE136" s="6">
        <f t="shared" si="32"/>
        <v>0</v>
      </c>
      <c r="AF136" s="6">
        <f t="shared" si="32"/>
        <v>0</v>
      </c>
      <c r="AG136" s="6">
        <f t="shared" si="32"/>
        <v>0</v>
      </c>
      <c r="AH136" s="6">
        <f t="shared" si="32"/>
        <v>0</v>
      </c>
      <c r="AI136" s="6">
        <f t="shared" si="32"/>
        <v>0</v>
      </c>
      <c r="AJ136" s="6">
        <f t="shared" si="32"/>
        <v>0</v>
      </c>
      <c r="AK136" s="6">
        <f t="shared" si="32"/>
        <v>0</v>
      </c>
      <c r="AL136" s="6">
        <f t="shared" si="32"/>
        <v>0</v>
      </c>
      <c r="AM136" s="6">
        <f t="shared" si="32"/>
        <v>0</v>
      </c>
      <c r="AN136" s="6">
        <f t="shared" si="32"/>
        <v>0</v>
      </c>
      <c r="AO136" s="6">
        <f t="shared" si="32"/>
        <v>0</v>
      </c>
      <c r="AP136" s="6">
        <f t="shared" si="32"/>
        <v>0</v>
      </c>
      <c r="AQ136" s="6">
        <f t="shared" si="32"/>
        <v>0</v>
      </c>
      <c r="AR136" s="6">
        <f t="shared" si="32"/>
        <v>0</v>
      </c>
      <c r="AS136" s="6">
        <f t="shared" si="32"/>
        <v>0</v>
      </c>
      <c r="AT136" s="6">
        <f t="shared" si="32"/>
        <v>0</v>
      </c>
      <c r="AU136" s="6">
        <f t="shared" si="32"/>
        <v>0</v>
      </c>
      <c r="AV136" s="6">
        <f t="shared" si="32"/>
        <v>0</v>
      </c>
      <c r="AW136" s="6">
        <f t="shared" si="32"/>
        <v>0</v>
      </c>
      <c r="AX136" s="6">
        <f t="shared" si="32"/>
        <v>0</v>
      </c>
      <c r="AY136" s="6">
        <f t="shared" si="32"/>
        <v>0</v>
      </c>
      <c r="AZ136" s="6">
        <f t="shared" si="32"/>
        <v>0</v>
      </c>
      <c r="BA136" s="6">
        <f t="shared" si="32"/>
        <v>0</v>
      </c>
      <c r="BB136" s="6">
        <f t="shared" si="32"/>
        <v>0</v>
      </c>
      <c r="BC136" s="6">
        <f t="shared" si="32"/>
        <v>0</v>
      </c>
      <c r="BD136" s="6">
        <f t="shared" si="32"/>
        <v>0</v>
      </c>
    </row>
    <row r="137" spans="1:56" x14ac:dyDescent="0.2">
      <c r="A137" s="26" t="s">
        <v>931</v>
      </c>
      <c r="B137" s="3" t="s">
        <v>1110</v>
      </c>
      <c r="C137" s="3" t="s">
        <v>927</v>
      </c>
      <c r="D137" s="26">
        <v>50</v>
      </c>
      <c r="E137" s="3" t="s">
        <v>945</v>
      </c>
      <c r="F137" s="2">
        <v>9700</v>
      </c>
      <c r="G137" s="13">
        <v>37270</v>
      </c>
      <c r="H137" s="15" t="s">
        <v>1113</v>
      </c>
      <c r="I137" s="6">
        <f t="shared" si="30"/>
        <v>0</v>
      </c>
      <c r="J137" s="6">
        <f t="shared" si="32"/>
        <v>0</v>
      </c>
      <c r="K137" s="6">
        <f t="shared" si="32"/>
        <v>0</v>
      </c>
      <c r="L137" s="6">
        <f t="shared" si="32"/>
        <v>0</v>
      </c>
      <c r="M137" s="6">
        <f t="shared" si="32"/>
        <v>0</v>
      </c>
      <c r="N137" s="6">
        <f t="shared" si="32"/>
        <v>0</v>
      </c>
      <c r="O137" s="6">
        <f t="shared" si="32"/>
        <v>0</v>
      </c>
      <c r="P137" s="6">
        <f t="shared" si="32"/>
        <v>0</v>
      </c>
      <c r="Q137" s="6">
        <f t="shared" si="32"/>
        <v>0</v>
      </c>
      <c r="R137" s="6">
        <f t="shared" si="32"/>
        <v>0</v>
      </c>
      <c r="S137" s="6">
        <f t="shared" si="32"/>
        <v>0</v>
      </c>
      <c r="T137" s="6">
        <f t="shared" si="32"/>
        <v>0</v>
      </c>
      <c r="U137" s="6">
        <f t="shared" si="32"/>
        <v>0</v>
      </c>
      <c r="V137" s="6">
        <f t="shared" si="32"/>
        <v>63.360000000000156</v>
      </c>
      <c r="W137" s="6">
        <f t="shared" si="32"/>
        <v>63.360000000000156</v>
      </c>
      <c r="X137" s="6">
        <f t="shared" si="32"/>
        <v>63.360000000000156</v>
      </c>
      <c r="Y137" s="6">
        <f t="shared" si="32"/>
        <v>63.360000000000156</v>
      </c>
      <c r="Z137" s="6">
        <f t="shared" si="32"/>
        <v>63.360000000000156</v>
      </c>
      <c r="AA137" s="6">
        <f t="shared" si="32"/>
        <v>63.360000000000156</v>
      </c>
      <c r="AB137" s="6">
        <f t="shared" si="32"/>
        <v>63.360000000000156</v>
      </c>
      <c r="AC137" s="6">
        <f t="shared" si="32"/>
        <v>63.360000000000156</v>
      </c>
      <c r="AD137" s="6">
        <f t="shared" si="32"/>
        <v>63.360000000000156</v>
      </c>
      <c r="AE137" s="6">
        <f t="shared" si="32"/>
        <v>63.360000000000156</v>
      </c>
      <c r="AF137" s="6">
        <f t="shared" si="32"/>
        <v>63.360000000000156</v>
      </c>
      <c r="AG137" s="6">
        <f t="shared" si="32"/>
        <v>63.360000000000156</v>
      </c>
      <c r="AH137" s="6">
        <f t="shared" si="32"/>
        <v>0</v>
      </c>
      <c r="AI137" s="6">
        <f t="shared" si="32"/>
        <v>0</v>
      </c>
      <c r="AJ137" s="6">
        <f t="shared" si="32"/>
        <v>0</v>
      </c>
      <c r="AK137" s="6">
        <f t="shared" si="32"/>
        <v>0</v>
      </c>
      <c r="AL137" s="6">
        <f t="shared" si="32"/>
        <v>0</v>
      </c>
      <c r="AM137" s="6">
        <f t="shared" si="32"/>
        <v>0</v>
      </c>
      <c r="AN137" s="6">
        <f t="shared" si="32"/>
        <v>0</v>
      </c>
      <c r="AO137" s="6">
        <f t="shared" si="32"/>
        <v>0</v>
      </c>
      <c r="AP137" s="6">
        <f t="shared" si="32"/>
        <v>0</v>
      </c>
      <c r="AQ137" s="6">
        <f t="shared" si="32"/>
        <v>0</v>
      </c>
      <c r="AR137" s="6">
        <f t="shared" si="32"/>
        <v>0</v>
      </c>
      <c r="AS137" s="6">
        <f t="shared" si="32"/>
        <v>0</v>
      </c>
      <c r="AT137" s="6">
        <f t="shared" si="32"/>
        <v>0</v>
      </c>
      <c r="AU137" s="6">
        <f t="shared" si="32"/>
        <v>0</v>
      </c>
      <c r="AV137" s="6">
        <f t="shared" si="32"/>
        <v>0</v>
      </c>
      <c r="AW137" s="6">
        <f t="shared" si="32"/>
        <v>0</v>
      </c>
      <c r="AX137" s="6">
        <f t="shared" si="32"/>
        <v>0</v>
      </c>
      <c r="AY137" s="6">
        <f t="shared" si="32"/>
        <v>0</v>
      </c>
      <c r="AZ137" s="6">
        <f t="shared" si="32"/>
        <v>0</v>
      </c>
      <c r="BA137" s="6">
        <f t="shared" si="32"/>
        <v>0</v>
      </c>
      <c r="BB137" s="6">
        <f t="shared" si="32"/>
        <v>0</v>
      </c>
      <c r="BC137" s="6">
        <f t="shared" si="32"/>
        <v>0</v>
      </c>
      <c r="BD137" s="6">
        <f t="shared" si="32"/>
        <v>0</v>
      </c>
    </row>
    <row r="138" spans="1:56" ht="13.5" thickBot="1" x14ac:dyDescent="0.25">
      <c r="A138" s="11" t="s">
        <v>876</v>
      </c>
      <c r="D138" s="7">
        <f>SUM(D4:D137)</f>
        <v>30164.900000000005</v>
      </c>
      <c r="H138" s="11" t="s">
        <v>876</v>
      </c>
      <c r="I138" s="7">
        <f t="shared" ref="I138:BD138" si="33">SUM(I4:I137)</f>
        <v>0</v>
      </c>
      <c r="J138" s="7">
        <f t="shared" si="33"/>
        <v>2143.6800000000003</v>
      </c>
      <c r="K138" s="7">
        <f t="shared" si="33"/>
        <v>2143.6800000000003</v>
      </c>
      <c r="L138" s="7">
        <f t="shared" si="33"/>
        <v>2477.7984000000006</v>
      </c>
      <c r="M138" s="7">
        <f t="shared" si="33"/>
        <v>2592.2147328000005</v>
      </c>
      <c r="N138" s="7">
        <f t="shared" si="33"/>
        <v>2754.4163328000009</v>
      </c>
      <c r="O138" s="7">
        <f t="shared" si="33"/>
        <v>21569.738572800001</v>
      </c>
      <c r="P138" s="7">
        <f t="shared" si="33"/>
        <v>41189.373772800012</v>
      </c>
      <c r="Q138" s="7">
        <f t="shared" si="33"/>
        <v>49083.98753280002</v>
      </c>
      <c r="R138" s="7">
        <f t="shared" si="33"/>
        <v>55334.38056960002</v>
      </c>
      <c r="S138" s="7">
        <f t="shared" si="33"/>
        <v>56094.911769600025</v>
      </c>
      <c r="T138" s="7">
        <f t="shared" si="33"/>
        <v>60459.140966400031</v>
      </c>
      <c r="U138" s="7">
        <f t="shared" si="33"/>
        <v>66185.127782400014</v>
      </c>
      <c r="V138" s="7">
        <f t="shared" si="33"/>
        <v>64735.450982400027</v>
      </c>
      <c r="W138" s="7">
        <f t="shared" si="33"/>
        <v>64769.665382400024</v>
      </c>
      <c r="X138" s="7">
        <f t="shared" si="33"/>
        <v>64435.546982400017</v>
      </c>
      <c r="Y138" s="7">
        <f t="shared" si="33"/>
        <v>74865.290649599978</v>
      </c>
      <c r="Z138" s="7">
        <f t="shared" si="33"/>
        <v>74715.338649599973</v>
      </c>
      <c r="AA138" s="7">
        <f t="shared" si="33"/>
        <v>85343.934297599961</v>
      </c>
      <c r="AB138" s="7">
        <f t="shared" si="33"/>
        <v>99860.994393599962</v>
      </c>
      <c r="AC138" s="7">
        <f t="shared" si="33"/>
        <v>102680.30319359998</v>
      </c>
      <c r="AD138" s="7">
        <f t="shared" si="33"/>
        <v>99198.319756799974</v>
      </c>
      <c r="AE138" s="7">
        <f t="shared" si="33"/>
        <v>106077.31495679998</v>
      </c>
      <c r="AF138" s="7">
        <f t="shared" si="33"/>
        <v>102815.54975999998</v>
      </c>
      <c r="AG138" s="7">
        <f t="shared" si="33"/>
        <v>97089.562943999976</v>
      </c>
      <c r="AH138" s="7">
        <f t="shared" si="33"/>
        <v>109355.214144</v>
      </c>
      <c r="AI138" s="7">
        <f t="shared" si="33"/>
        <v>109320.999744</v>
      </c>
      <c r="AJ138" s="7">
        <f t="shared" si="33"/>
        <v>130314.27974399998</v>
      </c>
      <c r="AK138" s="7">
        <f t="shared" si="33"/>
        <v>133962.75974400001</v>
      </c>
      <c r="AL138" s="7">
        <f t="shared" si="33"/>
        <v>148754.25734400001</v>
      </c>
      <c r="AM138" s="7">
        <f t="shared" si="33"/>
        <v>180266.55820800003</v>
      </c>
      <c r="AN138" s="7">
        <f t="shared" si="33"/>
        <v>163908.678912</v>
      </c>
      <c r="AO138" s="7">
        <f t="shared" si="33"/>
        <v>164550.874752</v>
      </c>
      <c r="AP138" s="7">
        <f t="shared" si="33"/>
        <v>162517.44115199998</v>
      </c>
      <c r="AQ138" s="7">
        <f t="shared" si="33"/>
        <v>169845.55315200001</v>
      </c>
      <c r="AR138" s="7">
        <f t="shared" si="33"/>
        <v>175332.52915200003</v>
      </c>
      <c r="AS138" s="7">
        <f t="shared" si="33"/>
        <v>175332.52915200003</v>
      </c>
      <c r="AT138" s="7">
        <f t="shared" si="33"/>
        <v>170556.87475200003</v>
      </c>
      <c r="AU138" s="7">
        <f t="shared" si="33"/>
        <v>170556.87475200003</v>
      </c>
      <c r="AV138" s="7">
        <f t="shared" si="33"/>
        <v>149563.594752</v>
      </c>
      <c r="AW138" s="7">
        <f t="shared" si="33"/>
        <v>135370.95475199999</v>
      </c>
      <c r="AX138" s="7">
        <f t="shared" si="33"/>
        <v>120567.20755200002</v>
      </c>
      <c r="AY138" s="7">
        <f t="shared" si="33"/>
        <v>59610.988800000014</v>
      </c>
      <c r="AZ138" s="7">
        <f t="shared" si="33"/>
        <v>41832.172800000008</v>
      </c>
      <c r="BA138" s="7">
        <f t="shared" si="33"/>
        <v>30476.054400000001</v>
      </c>
      <c r="BB138" s="7">
        <f t="shared" si="33"/>
        <v>29741.078400000006</v>
      </c>
      <c r="BC138" s="7">
        <f t="shared" si="33"/>
        <v>14773.439999999999</v>
      </c>
      <c r="BD138" s="7">
        <f t="shared" si="33"/>
        <v>8183.9999999999991</v>
      </c>
    </row>
    <row r="139" spans="1:56" ht="13.5" thickTop="1" x14ac:dyDescent="0.2">
      <c r="A139" s="11"/>
      <c r="H139" s="11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56" x14ac:dyDescent="0.2">
      <c r="A140" s="19" t="s">
        <v>1526</v>
      </c>
      <c r="D140" s="6">
        <f t="shared" ref="D140:D146" si="34">SUMIF($B$4:$B$137,$H140,D$4:D$137)</f>
        <v>1426.9</v>
      </c>
      <c r="H140" s="19" t="s">
        <v>1526</v>
      </c>
      <c r="I140" s="6">
        <f t="shared" ref="I140:R146" si="35">SUMIF($B$4:$B$137,$H140,I$4:I$137)</f>
        <v>0</v>
      </c>
      <c r="J140" s="6">
        <f t="shared" si="35"/>
        <v>2143.6800000000003</v>
      </c>
      <c r="K140" s="6">
        <f t="shared" si="35"/>
        <v>2143.6800000000003</v>
      </c>
      <c r="L140" s="6">
        <f t="shared" si="35"/>
        <v>2449.9200000000005</v>
      </c>
      <c r="M140" s="6">
        <f t="shared" si="35"/>
        <v>2509.0560000000005</v>
      </c>
      <c r="N140" s="6">
        <f t="shared" si="35"/>
        <v>2509.0560000000005</v>
      </c>
      <c r="O140" s="6">
        <f t="shared" si="35"/>
        <v>5448.9600000000009</v>
      </c>
      <c r="P140" s="6">
        <f t="shared" si="35"/>
        <v>5448.9600000000009</v>
      </c>
      <c r="Q140" s="6">
        <f t="shared" si="35"/>
        <v>5702.4000000000015</v>
      </c>
      <c r="R140" s="6">
        <f t="shared" si="35"/>
        <v>6682.3680000000022</v>
      </c>
      <c r="S140" s="6">
        <f t="shared" ref="S140:AB146" si="36">SUMIF($B$4:$B$137,$H140,S$4:S$137)</f>
        <v>6809.0880000000016</v>
      </c>
      <c r="T140" s="6">
        <f t="shared" si="36"/>
        <v>7536.6297600000016</v>
      </c>
      <c r="U140" s="6">
        <f t="shared" si="36"/>
        <v>9142.6536960000012</v>
      </c>
      <c r="V140" s="6">
        <f t="shared" si="36"/>
        <v>6998.9736960000018</v>
      </c>
      <c r="W140" s="6">
        <f t="shared" si="36"/>
        <v>6998.9736960000018</v>
      </c>
      <c r="X140" s="6">
        <f t="shared" si="36"/>
        <v>6692.7336960000021</v>
      </c>
      <c r="Y140" s="6">
        <f t="shared" si="36"/>
        <v>6633.5976960000016</v>
      </c>
      <c r="Z140" s="6">
        <f t="shared" si="36"/>
        <v>6633.5976960000016</v>
      </c>
      <c r="AA140" s="6">
        <f t="shared" si="36"/>
        <v>3693.6936960000012</v>
      </c>
      <c r="AB140" s="6">
        <f t="shared" si="36"/>
        <v>3693.6936960000012</v>
      </c>
      <c r="AC140" s="6">
        <f t="shared" ref="AC140:AL146" si="37">SUMIF($B$4:$B$137,$H140,AC$4:AC$137)</f>
        <v>6048.5736960000022</v>
      </c>
      <c r="AD140" s="6">
        <f t="shared" si="37"/>
        <v>5068.6056960000014</v>
      </c>
      <c r="AE140" s="6">
        <f t="shared" si="37"/>
        <v>5554.3656960000026</v>
      </c>
      <c r="AF140" s="6">
        <f t="shared" si="37"/>
        <v>4826.8239360000016</v>
      </c>
      <c r="AG140" s="6">
        <f t="shared" si="37"/>
        <v>3220.8000000000006</v>
      </c>
      <c r="AH140" s="6">
        <f t="shared" si="37"/>
        <v>6676.4544000000005</v>
      </c>
      <c r="AI140" s="6">
        <f t="shared" si="37"/>
        <v>6676.4544000000005</v>
      </c>
      <c r="AJ140" s="6">
        <f t="shared" si="37"/>
        <v>6676.4544000000005</v>
      </c>
      <c r="AK140" s="6">
        <f t="shared" si="37"/>
        <v>6676.4544000000005</v>
      </c>
      <c r="AL140" s="6">
        <f t="shared" si="37"/>
        <v>6676.4544000000005</v>
      </c>
      <c r="AM140" s="6">
        <f t="shared" ref="AM140:AV146" si="38">SUMIF($B$4:$B$137,$H140,AM$4:AM$137)</f>
        <v>6676.4544000000005</v>
      </c>
      <c r="AN140" s="6">
        <f t="shared" si="38"/>
        <v>6676.4544000000005</v>
      </c>
      <c r="AO140" s="6">
        <f t="shared" si="38"/>
        <v>4068.1344000000004</v>
      </c>
      <c r="AP140" s="6">
        <f t="shared" si="38"/>
        <v>4803.1104000000005</v>
      </c>
      <c r="AQ140" s="6">
        <f t="shared" si="38"/>
        <v>4190.6304</v>
      </c>
      <c r="AR140" s="6">
        <f t="shared" si="38"/>
        <v>4190.6304</v>
      </c>
      <c r="AS140" s="6">
        <f t="shared" si="38"/>
        <v>4190.6304</v>
      </c>
      <c r="AT140" s="6">
        <f t="shared" si="38"/>
        <v>734.97600000000011</v>
      </c>
      <c r="AU140" s="6">
        <f t="shared" si="38"/>
        <v>734.97600000000011</v>
      </c>
      <c r="AV140" s="6">
        <f t="shared" si="38"/>
        <v>734.97600000000011</v>
      </c>
      <c r="AW140" s="6">
        <f t="shared" ref="AW140:BD146" si="39">SUMIF($B$4:$B$137,$H140,AW$4:AW$137)</f>
        <v>734.97600000000011</v>
      </c>
      <c r="AX140" s="6">
        <f t="shared" si="39"/>
        <v>734.97600000000011</v>
      </c>
      <c r="AY140" s="6">
        <f t="shared" si="39"/>
        <v>734.97600000000011</v>
      </c>
      <c r="AZ140" s="6">
        <f t="shared" si="39"/>
        <v>734.97600000000011</v>
      </c>
      <c r="BA140" s="6">
        <f t="shared" si="39"/>
        <v>734.97600000000011</v>
      </c>
      <c r="BB140" s="6">
        <f t="shared" si="39"/>
        <v>0</v>
      </c>
      <c r="BC140" s="6">
        <f t="shared" si="39"/>
        <v>0</v>
      </c>
      <c r="BD140" s="6">
        <f t="shared" si="39"/>
        <v>0</v>
      </c>
    </row>
    <row r="141" spans="1:56" x14ac:dyDescent="0.2">
      <c r="A141" s="19" t="s">
        <v>1589</v>
      </c>
      <c r="D141" s="6">
        <f t="shared" si="34"/>
        <v>11956</v>
      </c>
      <c r="H141" s="19" t="s">
        <v>1589</v>
      </c>
      <c r="I141" s="6">
        <f t="shared" si="35"/>
        <v>0</v>
      </c>
      <c r="J141" s="6">
        <f t="shared" si="35"/>
        <v>0</v>
      </c>
      <c r="K141" s="6">
        <f t="shared" si="35"/>
        <v>0</v>
      </c>
      <c r="L141" s="6">
        <f t="shared" si="35"/>
        <v>0</v>
      </c>
      <c r="M141" s="6">
        <f t="shared" si="35"/>
        <v>0</v>
      </c>
      <c r="N141" s="6">
        <f t="shared" si="35"/>
        <v>0</v>
      </c>
      <c r="O141" s="6">
        <f t="shared" si="35"/>
        <v>14236.083839999999</v>
      </c>
      <c r="P141" s="6">
        <f t="shared" si="35"/>
        <v>14236.083839999999</v>
      </c>
      <c r="Q141" s="6">
        <f t="shared" si="35"/>
        <v>21401.043839999998</v>
      </c>
      <c r="R141" s="6">
        <f t="shared" si="35"/>
        <v>21401.043839999998</v>
      </c>
      <c r="S141" s="6">
        <f t="shared" si="36"/>
        <v>21401.043839999998</v>
      </c>
      <c r="T141" s="6">
        <f t="shared" si="36"/>
        <v>21401.043839999998</v>
      </c>
      <c r="U141" s="6">
        <f t="shared" si="36"/>
        <v>21401.043839999998</v>
      </c>
      <c r="V141" s="6">
        <f t="shared" si="36"/>
        <v>21401.043839999998</v>
      </c>
      <c r="W141" s="6">
        <f t="shared" si="36"/>
        <v>21401.043839999998</v>
      </c>
      <c r="X141" s="6">
        <f t="shared" si="36"/>
        <v>21401.043839999998</v>
      </c>
      <c r="Y141" s="6">
        <f t="shared" si="36"/>
        <v>21401.043839999998</v>
      </c>
      <c r="Z141" s="6">
        <f t="shared" si="36"/>
        <v>21401.043839999998</v>
      </c>
      <c r="AA141" s="6">
        <f t="shared" si="36"/>
        <v>18928.800000000003</v>
      </c>
      <c r="AB141" s="6">
        <f t="shared" si="36"/>
        <v>26165.01888</v>
      </c>
      <c r="AC141" s="6">
        <f t="shared" si="37"/>
        <v>27067.64544</v>
      </c>
      <c r="AD141" s="6">
        <f t="shared" si="37"/>
        <v>29836.055039999999</v>
      </c>
      <c r="AE141" s="6">
        <f t="shared" si="37"/>
        <v>29836.055039999999</v>
      </c>
      <c r="AF141" s="6">
        <f t="shared" si="37"/>
        <v>30938.519039999999</v>
      </c>
      <c r="AG141" s="6">
        <f t="shared" si="37"/>
        <v>30938.519039999999</v>
      </c>
      <c r="AH141" s="6">
        <f t="shared" si="37"/>
        <v>30938.519039999999</v>
      </c>
      <c r="AI141" s="6">
        <f t="shared" si="37"/>
        <v>30938.519039999999</v>
      </c>
      <c r="AJ141" s="6">
        <f t="shared" si="37"/>
        <v>45194.519039999999</v>
      </c>
      <c r="AK141" s="6">
        <f t="shared" si="37"/>
        <v>52797.719040000004</v>
      </c>
      <c r="AL141" s="6">
        <f t="shared" si="37"/>
        <v>60795.757440000001</v>
      </c>
      <c r="AM141" s="6">
        <f t="shared" si="38"/>
        <v>85841.015040000013</v>
      </c>
      <c r="AN141" s="6">
        <f t="shared" si="38"/>
        <v>78604.796160000013</v>
      </c>
      <c r="AO141" s="6">
        <f t="shared" si="38"/>
        <v>78535.248000000007</v>
      </c>
      <c r="AP141" s="6">
        <f t="shared" si="38"/>
        <v>75766.838400000008</v>
      </c>
      <c r="AQ141" s="6">
        <f t="shared" si="38"/>
        <v>90734.476800000019</v>
      </c>
      <c r="AR141" s="6">
        <f t="shared" si="38"/>
        <v>89632.012800000011</v>
      </c>
      <c r="AS141" s="6">
        <f t="shared" si="38"/>
        <v>89632.012800000011</v>
      </c>
      <c r="AT141" s="6">
        <f t="shared" si="38"/>
        <v>97816.012800000011</v>
      </c>
      <c r="AU141" s="6">
        <f t="shared" si="38"/>
        <v>97816.012800000011</v>
      </c>
      <c r="AV141" s="6">
        <f t="shared" si="38"/>
        <v>83560.012800000011</v>
      </c>
      <c r="AW141" s="6">
        <f t="shared" si="39"/>
        <v>75956.812800000014</v>
      </c>
      <c r="AX141" s="6">
        <f t="shared" si="39"/>
        <v>67958.774400000009</v>
      </c>
      <c r="AY141" s="6">
        <f t="shared" si="39"/>
        <v>31149.676800000001</v>
      </c>
      <c r="AZ141" s="6">
        <f t="shared" si="39"/>
        <v>31149.676800000001</v>
      </c>
      <c r="BA141" s="6">
        <f t="shared" si="39"/>
        <v>23151.638400000003</v>
      </c>
      <c r="BB141" s="6">
        <f t="shared" si="39"/>
        <v>23151.638400000003</v>
      </c>
      <c r="BC141" s="6">
        <f t="shared" si="39"/>
        <v>8183.9999999999991</v>
      </c>
      <c r="BD141" s="6">
        <f t="shared" si="39"/>
        <v>8183.9999999999991</v>
      </c>
    </row>
    <row r="142" spans="1:56" x14ac:dyDescent="0.2">
      <c r="A142" s="19" t="s">
        <v>1547</v>
      </c>
      <c r="D142" s="6">
        <f t="shared" si="34"/>
        <v>4044.9</v>
      </c>
      <c r="H142" s="19" t="s">
        <v>1547</v>
      </c>
      <c r="I142" s="6">
        <f t="shared" si="35"/>
        <v>0</v>
      </c>
      <c r="J142" s="6">
        <f t="shared" si="35"/>
        <v>0</v>
      </c>
      <c r="K142" s="6">
        <f t="shared" si="35"/>
        <v>0</v>
      </c>
      <c r="L142" s="6">
        <f t="shared" si="35"/>
        <v>27.87840000000007</v>
      </c>
      <c r="M142" s="6">
        <f t="shared" si="35"/>
        <v>27.87840000000007</v>
      </c>
      <c r="N142" s="6">
        <f t="shared" si="35"/>
        <v>83.635200000000211</v>
      </c>
      <c r="O142" s="6">
        <f t="shared" si="35"/>
        <v>83.635200000000211</v>
      </c>
      <c r="P142" s="6">
        <f t="shared" si="35"/>
        <v>12847.718400000003</v>
      </c>
      <c r="Q142" s="6">
        <f t="shared" si="35"/>
        <v>12874.709760000003</v>
      </c>
      <c r="R142" s="6">
        <f t="shared" si="35"/>
        <v>12982.573824000003</v>
      </c>
      <c r="S142" s="6">
        <f t="shared" si="36"/>
        <v>12982.573824000003</v>
      </c>
      <c r="T142" s="6">
        <f t="shared" si="36"/>
        <v>12982.573824000003</v>
      </c>
      <c r="U142" s="6">
        <f t="shared" si="36"/>
        <v>13169.992704000004</v>
      </c>
      <c r="V142" s="6">
        <f t="shared" si="36"/>
        <v>13169.992704000004</v>
      </c>
      <c r="W142" s="6">
        <f t="shared" si="36"/>
        <v>13169.992704000004</v>
      </c>
      <c r="X142" s="6">
        <f t="shared" si="36"/>
        <v>13142.114304000004</v>
      </c>
      <c r="Y142" s="6">
        <f t="shared" si="36"/>
        <v>23676.770304000001</v>
      </c>
      <c r="Z142" s="6">
        <f t="shared" si="36"/>
        <v>23621.013504000002</v>
      </c>
      <c r="AA142" s="6">
        <f t="shared" si="36"/>
        <v>24114.418944000005</v>
      </c>
      <c r="AB142" s="6">
        <f t="shared" si="36"/>
        <v>24788.146944000007</v>
      </c>
      <c r="AC142" s="6">
        <f t="shared" si="37"/>
        <v>24761.155584000007</v>
      </c>
      <c r="AD142" s="6">
        <f t="shared" si="37"/>
        <v>24653.291520000006</v>
      </c>
      <c r="AE142" s="6">
        <f t="shared" si="37"/>
        <v>24653.291520000006</v>
      </c>
      <c r="AF142" s="6">
        <f t="shared" si="37"/>
        <v>24653.291520000006</v>
      </c>
      <c r="AG142" s="6">
        <f t="shared" si="37"/>
        <v>24465.872640000009</v>
      </c>
      <c r="AH142" s="6">
        <f t="shared" si="37"/>
        <v>24465.872640000009</v>
      </c>
      <c r="AI142" s="6">
        <f t="shared" si="37"/>
        <v>24465.872640000009</v>
      </c>
      <c r="AJ142" s="6">
        <f t="shared" si="37"/>
        <v>24465.872640000009</v>
      </c>
      <c r="AK142" s="6">
        <f t="shared" si="37"/>
        <v>13931.216640000001</v>
      </c>
      <c r="AL142" s="6">
        <f t="shared" si="37"/>
        <v>13931.216640000001</v>
      </c>
      <c r="AM142" s="6">
        <f t="shared" si="38"/>
        <v>13437.811200000002</v>
      </c>
      <c r="AN142" s="6">
        <f t="shared" si="38"/>
        <v>0</v>
      </c>
      <c r="AO142" s="6">
        <f t="shared" si="38"/>
        <v>0</v>
      </c>
      <c r="AP142" s="6">
        <f t="shared" si="38"/>
        <v>0</v>
      </c>
      <c r="AQ142" s="6">
        <f t="shared" si="38"/>
        <v>0</v>
      </c>
      <c r="AR142" s="6">
        <f t="shared" si="38"/>
        <v>0</v>
      </c>
      <c r="AS142" s="6">
        <f t="shared" si="38"/>
        <v>0</v>
      </c>
      <c r="AT142" s="6">
        <f t="shared" si="38"/>
        <v>0</v>
      </c>
      <c r="AU142" s="6">
        <f t="shared" si="38"/>
        <v>0</v>
      </c>
      <c r="AV142" s="6">
        <f t="shared" si="38"/>
        <v>0</v>
      </c>
      <c r="AW142" s="6">
        <f t="shared" si="39"/>
        <v>0</v>
      </c>
      <c r="AX142" s="6">
        <f t="shared" si="39"/>
        <v>0</v>
      </c>
      <c r="AY142" s="6">
        <f t="shared" si="39"/>
        <v>0</v>
      </c>
      <c r="AZ142" s="6">
        <f t="shared" si="39"/>
        <v>0</v>
      </c>
      <c r="BA142" s="6">
        <f t="shared" si="39"/>
        <v>0</v>
      </c>
      <c r="BB142" s="6">
        <f t="shared" si="39"/>
        <v>0</v>
      </c>
      <c r="BC142" s="6">
        <f t="shared" si="39"/>
        <v>0</v>
      </c>
      <c r="BD142" s="6">
        <f t="shared" si="39"/>
        <v>0</v>
      </c>
    </row>
    <row r="143" spans="1:56" x14ac:dyDescent="0.2">
      <c r="A143" s="19" t="s">
        <v>1555</v>
      </c>
      <c r="D143" s="6">
        <f t="shared" si="34"/>
        <v>5107.5</v>
      </c>
      <c r="H143" s="19" t="s">
        <v>1555</v>
      </c>
      <c r="I143" s="6">
        <f t="shared" si="35"/>
        <v>0</v>
      </c>
      <c r="J143" s="6">
        <f t="shared" si="35"/>
        <v>0</v>
      </c>
      <c r="K143" s="6">
        <f t="shared" si="35"/>
        <v>0</v>
      </c>
      <c r="L143" s="6">
        <f t="shared" si="35"/>
        <v>0</v>
      </c>
      <c r="M143" s="6">
        <f t="shared" si="35"/>
        <v>55.280332800000011</v>
      </c>
      <c r="N143" s="6">
        <f t="shared" si="35"/>
        <v>105.96833280000014</v>
      </c>
      <c r="O143" s="6">
        <f t="shared" si="35"/>
        <v>118.64033280000018</v>
      </c>
      <c r="P143" s="6">
        <f t="shared" si="35"/>
        <v>6378.6083328000013</v>
      </c>
      <c r="Q143" s="6">
        <f t="shared" si="35"/>
        <v>6410.2883328000016</v>
      </c>
      <c r="R143" s="6">
        <f t="shared" si="35"/>
        <v>10419.824025600004</v>
      </c>
      <c r="S143" s="6">
        <f t="shared" si="36"/>
        <v>10614.972825600005</v>
      </c>
      <c r="T143" s="6">
        <f t="shared" si="36"/>
        <v>11142.972825600005</v>
      </c>
      <c r="U143" s="6">
        <f t="shared" si="36"/>
        <v>15075.516825600009</v>
      </c>
      <c r="V143" s="6">
        <f t="shared" si="36"/>
        <v>15706.160025600007</v>
      </c>
      <c r="W143" s="6">
        <f t="shared" si="36"/>
        <v>15740.374425600008</v>
      </c>
      <c r="X143" s="6">
        <f t="shared" si="36"/>
        <v>15740.374425600008</v>
      </c>
      <c r="Y143" s="6">
        <f t="shared" si="36"/>
        <v>15694.598092800008</v>
      </c>
      <c r="Z143" s="6">
        <f t="shared" si="36"/>
        <v>15643.910092800008</v>
      </c>
      <c r="AA143" s="6">
        <f t="shared" si="36"/>
        <v>31150.275340800003</v>
      </c>
      <c r="AB143" s="6">
        <f t="shared" si="36"/>
        <v>31934.182156800001</v>
      </c>
      <c r="AC143" s="6">
        <f t="shared" si="37"/>
        <v>31940.518156800004</v>
      </c>
      <c r="AD143" s="6">
        <f t="shared" si="37"/>
        <v>27930.982464000004</v>
      </c>
      <c r="AE143" s="6">
        <f t="shared" si="37"/>
        <v>28344.089664000006</v>
      </c>
      <c r="AF143" s="6">
        <f t="shared" si="37"/>
        <v>27816.089664000006</v>
      </c>
      <c r="AG143" s="6">
        <f t="shared" si="37"/>
        <v>23883.545664000008</v>
      </c>
      <c r="AH143" s="6">
        <f t="shared" si="37"/>
        <v>23252.902464000006</v>
      </c>
      <c r="AI143" s="6">
        <f t="shared" si="37"/>
        <v>23218.688064000005</v>
      </c>
      <c r="AJ143" s="6">
        <f t="shared" si="37"/>
        <v>23218.688064000005</v>
      </c>
      <c r="AK143" s="6">
        <f t="shared" si="37"/>
        <v>23209.184064000005</v>
      </c>
      <c r="AL143" s="6">
        <f t="shared" si="37"/>
        <v>23209.184064000005</v>
      </c>
      <c r="AM143" s="6">
        <f t="shared" si="38"/>
        <v>17927.635968000006</v>
      </c>
      <c r="AN143" s="6">
        <f t="shared" si="38"/>
        <v>11863.729152000002</v>
      </c>
      <c r="AO143" s="6">
        <f t="shared" si="38"/>
        <v>11825.713152000002</v>
      </c>
      <c r="AP143" s="6">
        <f t="shared" si="38"/>
        <v>11825.713152000002</v>
      </c>
      <c r="AQ143" s="6">
        <f t="shared" si="38"/>
        <v>11217.457152000003</v>
      </c>
      <c r="AR143" s="6">
        <f t="shared" si="38"/>
        <v>17806.897152000005</v>
      </c>
      <c r="AS143" s="6">
        <f t="shared" si="38"/>
        <v>17806.897152000005</v>
      </c>
      <c r="AT143" s="6">
        <f t="shared" si="38"/>
        <v>17806.897152000005</v>
      </c>
      <c r="AU143" s="6">
        <f t="shared" si="38"/>
        <v>17806.897152000005</v>
      </c>
      <c r="AV143" s="6">
        <f t="shared" si="38"/>
        <v>17806.897152000005</v>
      </c>
      <c r="AW143" s="6">
        <f t="shared" si="39"/>
        <v>17806.897152000005</v>
      </c>
      <c r="AX143" s="6">
        <f t="shared" si="39"/>
        <v>17806.897152000005</v>
      </c>
      <c r="AY143" s="6">
        <f t="shared" si="39"/>
        <v>7569.4080000000013</v>
      </c>
      <c r="AZ143" s="6">
        <f t="shared" si="39"/>
        <v>6589.4400000000005</v>
      </c>
      <c r="BA143" s="6">
        <f t="shared" si="39"/>
        <v>6589.4400000000005</v>
      </c>
      <c r="BB143" s="6">
        <f t="shared" si="39"/>
        <v>6589.4400000000005</v>
      </c>
      <c r="BC143" s="6">
        <f t="shared" si="39"/>
        <v>6589.4400000000005</v>
      </c>
      <c r="BD143" s="6">
        <f t="shared" si="39"/>
        <v>0</v>
      </c>
    </row>
    <row r="144" spans="1:56" x14ac:dyDescent="0.2">
      <c r="A144" s="19" t="s">
        <v>1566</v>
      </c>
      <c r="D144" s="6">
        <f t="shared" si="34"/>
        <v>1000.9</v>
      </c>
      <c r="H144" s="19" t="s">
        <v>1566</v>
      </c>
      <c r="I144" s="6">
        <f t="shared" si="35"/>
        <v>0</v>
      </c>
      <c r="J144" s="6">
        <f t="shared" si="35"/>
        <v>0</v>
      </c>
      <c r="K144" s="6">
        <f t="shared" si="35"/>
        <v>0</v>
      </c>
      <c r="L144" s="6">
        <f t="shared" si="35"/>
        <v>0</v>
      </c>
      <c r="M144" s="6">
        <f t="shared" si="35"/>
        <v>0</v>
      </c>
      <c r="N144" s="6">
        <f t="shared" si="35"/>
        <v>0</v>
      </c>
      <c r="O144" s="6">
        <f t="shared" si="35"/>
        <v>1564.5696000000003</v>
      </c>
      <c r="P144" s="6">
        <f t="shared" si="35"/>
        <v>1564.5696000000003</v>
      </c>
      <c r="Q144" s="6">
        <f t="shared" si="35"/>
        <v>1868.6976000000009</v>
      </c>
      <c r="R144" s="6">
        <f t="shared" si="35"/>
        <v>1868.6976000000009</v>
      </c>
      <c r="S144" s="6">
        <f t="shared" si="36"/>
        <v>2244.633600000001</v>
      </c>
      <c r="T144" s="6">
        <f t="shared" si="36"/>
        <v>2244.633600000001</v>
      </c>
      <c r="U144" s="6">
        <f t="shared" si="36"/>
        <v>2244.633600000001</v>
      </c>
      <c r="V144" s="6">
        <f t="shared" si="36"/>
        <v>2244.633600000001</v>
      </c>
      <c r="W144" s="6">
        <f t="shared" si="36"/>
        <v>2244.633600000001</v>
      </c>
      <c r="X144" s="6">
        <f t="shared" si="36"/>
        <v>2244.633600000001</v>
      </c>
      <c r="Y144" s="6">
        <f t="shared" si="36"/>
        <v>2244.633600000001</v>
      </c>
      <c r="Z144" s="6">
        <f t="shared" si="36"/>
        <v>2244.633600000001</v>
      </c>
      <c r="AA144" s="6">
        <f t="shared" si="36"/>
        <v>2297.0112000000013</v>
      </c>
      <c r="AB144" s="6">
        <f t="shared" si="36"/>
        <v>2297.0112000000013</v>
      </c>
      <c r="AC144" s="6">
        <f t="shared" si="37"/>
        <v>1992.8832000000007</v>
      </c>
      <c r="AD144" s="6">
        <f t="shared" si="37"/>
        <v>1992.8832000000007</v>
      </c>
      <c r="AE144" s="6">
        <f t="shared" si="37"/>
        <v>1616.9472000000005</v>
      </c>
      <c r="AF144" s="6">
        <f t="shared" si="37"/>
        <v>1616.9472000000005</v>
      </c>
      <c r="AG144" s="6">
        <f t="shared" si="37"/>
        <v>1616.9472000000005</v>
      </c>
      <c r="AH144" s="6">
        <f t="shared" si="37"/>
        <v>1616.9472000000005</v>
      </c>
      <c r="AI144" s="6">
        <f t="shared" si="37"/>
        <v>1616.9472000000005</v>
      </c>
      <c r="AJ144" s="6">
        <f t="shared" si="37"/>
        <v>1616.9472000000005</v>
      </c>
      <c r="AK144" s="6">
        <f t="shared" si="37"/>
        <v>1616.9472000000005</v>
      </c>
      <c r="AL144" s="6">
        <f t="shared" si="37"/>
        <v>7699.5072000000009</v>
      </c>
      <c r="AM144" s="6">
        <f t="shared" si="38"/>
        <v>6082.56</v>
      </c>
      <c r="AN144" s="6">
        <f t="shared" si="38"/>
        <v>6082.56</v>
      </c>
      <c r="AO144" s="6">
        <f t="shared" si="38"/>
        <v>6082.56</v>
      </c>
      <c r="AP144" s="6">
        <f t="shared" si="38"/>
        <v>6082.56</v>
      </c>
      <c r="AQ144" s="6">
        <f t="shared" si="38"/>
        <v>6082.56</v>
      </c>
      <c r="AR144" s="6">
        <f t="shared" si="38"/>
        <v>6082.56</v>
      </c>
      <c r="AS144" s="6">
        <f t="shared" si="38"/>
        <v>6082.56</v>
      </c>
      <c r="AT144" s="6">
        <f t="shared" si="38"/>
        <v>6082.56</v>
      </c>
      <c r="AU144" s="6">
        <f t="shared" si="38"/>
        <v>6082.56</v>
      </c>
      <c r="AV144" s="6">
        <f t="shared" si="38"/>
        <v>6082.56</v>
      </c>
      <c r="AW144" s="6">
        <f t="shared" si="39"/>
        <v>6082.56</v>
      </c>
      <c r="AX144" s="6">
        <f t="shared" si="39"/>
        <v>0</v>
      </c>
      <c r="AY144" s="6">
        <f t="shared" si="39"/>
        <v>0</v>
      </c>
      <c r="AZ144" s="6">
        <f t="shared" si="39"/>
        <v>0</v>
      </c>
      <c r="BA144" s="6">
        <f t="shared" si="39"/>
        <v>0</v>
      </c>
      <c r="BB144" s="6">
        <f t="shared" si="39"/>
        <v>0</v>
      </c>
      <c r="BC144" s="6">
        <f t="shared" si="39"/>
        <v>0</v>
      </c>
      <c r="BD144" s="6">
        <f t="shared" si="39"/>
        <v>0</v>
      </c>
    </row>
    <row r="145" spans="1:56" x14ac:dyDescent="0.2">
      <c r="A145" s="19" t="s">
        <v>1559</v>
      </c>
      <c r="D145" s="6">
        <f t="shared" si="34"/>
        <v>4571.7</v>
      </c>
      <c r="H145" s="19" t="s">
        <v>1559</v>
      </c>
      <c r="I145" s="6">
        <f t="shared" si="35"/>
        <v>0</v>
      </c>
      <c r="J145" s="6">
        <f t="shared" si="35"/>
        <v>0</v>
      </c>
      <c r="K145" s="6">
        <f t="shared" si="35"/>
        <v>0</v>
      </c>
      <c r="L145" s="6">
        <f t="shared" si="35"/>
        <v>0</v>
      </c>
      <c r="M145" s="6">
        <f t="shared" si="35"/>
        <v>0</v>
      </c>
      <c r="N145" s="6">
        <f t="shared" si="35"/>
        <v>55.75680000000014</v>
      </c>
      <c r="O145" s="6">
        <f t="shared" si="35"/>
        <v>55.75680000000014</v>
      </c>
      <c r="P145" s="6">
        <f t="shared" si="35"/>
        <v>651.34080000000085</v>
      </c>
      <c r="Q145" s="6">
        <f t="shared" si="35"/>
        <v>764.75520000000108</v>
      </c>
      <c r="R145" s="6">
        <f t="shared" si="35"/>
        <v>1797.3964800000015</v>
      </c>
      <c r="S145" s="6">
        <f t="shared" si="36"/>
        <v>1860.1228800000017</v>
      </c>
      <c r="T145" s="6">
        <f t="shared" si="36"/>
        <v>4968.8103168000043</v>
      </c>
      <c r="U145" s="6">
        <f t="shared" si="36"/>
        <v>4968.8103168000043</v>
      </c>
      <c r="V145" s="6">
        <f t="shared" si="36"/>
        <v>4968.8103168000043</v>
      </c>
      <c r="W145" s="6">
        <f t="shared" si="36"/>
        <v>4968.8103168000043</v>
      </c>
      <c r="X145" s="6">
        <f t="shared" si="36"/>
        <v>4968.8103168000043</v>
      </c>
      <c r="Y145" s="6">
        <f t="shared" si="36"/>
        <v>4968.8103168000043</v>
      </c>
      <c r="Z145" s="6">
        <f t="shared" si="36"/>
        <v>4925.3031168000043</v>
      </c>
      <c r="AA145" s="6">
        <f t="shared" si="36"/>
        <v>4975.9911168000044</v>
      </c>
      <c r="AB145" s="6">
        <f t="shared" si="36"/>
        <v>4380.4071168000019</v>
      </c>
      <c r="AC145" s="6">
        <f t="shared" si="37"/>
        <v>4266.9927168000013</v>
      </c>
      <c r="AD145" s="6">
        <f t="shared" si="37"/>
        <v>3234.3514368000006</v>
      </c>
      <c r="AE145" s="6">
        <f t="shared" si="37"/>
        <v>3171.6250368000005</v>
      </c>
      <c r="AF145" s="6">
        <f t="shared" si="37"/>
        <v>62.937600000000131</v>
      </c>
      <c r="AG145" s="6">
        <f t="shared" si="37"/>
        <v>62.937600000000131</v>
      </c>
      <c r="AH145" s="6">
        <f t="shared" si="37"/>
        <v>9566.9375999999993</v>
      </c>
      <c r="AI145" s="6">
        <f t="shared" si="37"/>
        <v>9566.9375999999993</v>
      </c>
      <c r="AJ145" s="6">
        <f t="shared" si="37"/>
        <v>9566.9375999999993</v>
      </c>
      <c r="AK145" s="6">
        <f t="shared" si="37"/>
        <v>16156.3776</v>
      </c>
      <c r="AL145" s="6">
        <f t="shared" si="37"/>
        <v>16867.276800000003</v>
      </c>
      <c r="AM145" s="6">
        <f t="shared" si="38"/>
        <v>30726.220799999999</v>
      </c>
      <c r="AN145" s="6">
        <f t="shared" si="38"/>
        <v>47525.068800000008</v>
      </c>
      <c r="AO145" s="6">
        <f t="shared" si="38"/>
        <v>47525.068800000008</v>
      </c>
      <c r="AP145" s="6">
        <f t="shared" si="38"/>
        <v>47525.068800000008</v>
      </c>
      <c r="AQ145" s="6">
        <f t="shared" si="38"/>
        <v>47525.068800000008</v>
      </c>
      <c r="AR145" s="6">
        <f t="shared" si="38"/>
        <v>47525.068800000008</v>
      </c>
      <c r="AS145" s="6">
        <f t="shared" si="38"/>
        <v>47525.068800000008</v>
      </c>
      <c r="AT145" s="6">
        <f t="shared" si="38"/>
        <v>38021.068800000008</v>
      </c>
      <c r="AU145" s="6">
        <f t="shared" si="38"/>
        <v>38021.068800000008</v>
      </c>
      <c r="AV145" s="6">
        <f t="shared" si="38"/>
        <v>38021.068800000008</v>
      </c>
      <c r="AW145" s="6">
        <f t="shared" si="39"/>
        <v>31431.628800000002</v>
      </c>
      <c r="AX145" s="6">
        <f t="shared" si="39"/>
        <v>30708.480000000003</v>
      </c>
      <c r="AY145" s="6">
        <f t="shared" si="39"/>
        <v>16798.848000000002</v>
      </c>
      <c r="AZ145" s="6">
        <f t="shared" si="39"/>
        <v>0</v>
      </c>
      <c r="BA145" s="6">
        <f t="shared" si="39"/>
        <v>0</v>
      </c>
      <c r="BB145" s="6">
        <f t="shared" si="39"/>
        <v>0</v>
      </c>
      <c r="BC145" s="6">
        <f t="shared" si="39"/>
        <v>0</v>
      </c>
      <c r="BD145" s="6">
        <f t="shared" si="39"/>
        <v>0</v>
      </c>
    </row>
    <row r="146" spans="1:56" x14ac:dyDescent="0.2">
      <c r="A146" s="19" t="s">
        <v>1645</v>
      </c>
      <c r="D146" s="6">
        <f t="shared" si="34"/>
        <v>2057</v>
      </c>
      <c r="H146" s="19" t="s">
        <v>1645</v>
      </c>
      <c r="I146" s="6">
        <f t="shared" si="35"/>
        <v>0</v>
      </c>
      <c r="J146" s="6">
        <f t="shared" si="35"/>
        <v>0</v>
      </c>
      <c r="K146" s="6">
        <f t="shared" si="35"/>
        <v>0</v>
      </c>
      <c r="L146" s="6">
        <f t="shared" si="35"/>
        <v>0</v>
      </c>
      <c r="M146" s="6">
        <f t="shared" si="35"/>
        <v>0</v>
      </c>
      <c r="N146" s="6">
        <f t="shared" si="35"/>
        <v>0</v>
      </c>
      <c r="O146" s="6">
        <f t="shared" si="35"/>
        <v>62.092800000000153</v>
      </c>
      <c r="P146" s="6">
        <f t="shared" si="35"/>
        <v>62.092800000000153</v>
      </c>
      <c r="Q146" s="6">
        <f t="shared" si="35"/>
        <v>62.092800000000153</v>
      </c>
      <c r="R146" s="6">
        <f t="shared" si="35"/>
        <v>182.47680000000045</v>
      </c>
      <c r="S146" s="6">
        <f t="shared" si="36"/>
        <v>182.47680000000045</v>
      </c>
      <c r="T146" s="6">
        <f t="shared" si="36"/>
        <v>182.47680000000045</v>
      </c>
      <c r="U146" s="6">
        <f t="shared" si="36"/>
        <v>182.47680000000045</v>
      </c>
      <c r="V146" s="6">
        <f t="shared" si="36"/>
        <v>245.83680000000061</v>
      </c>
      <c r="W146" s="6">
        <f t="shared" si="36"/>
        <v>245.83680000000061</v>
      </c>
      <c r="X146" s="6">
        <f t="shared" si="36"/>
        <v>245.83680000000061</v>
      </c>
      <c r="Y146" s="6">
        <f t="shared" si="36"/>
        <v>245.83680000000061</v>
      </c>
      <c r="Z146" s="6">
        <f t="shared" si="36"/>
        <v>245.83680000000061</v>
      </c>
      <c r="AA146" s="6">
        <f t="shared" si="36"/>
        <v>183.74400000000045</v>
      </c>
      <c r="AB146" s="6">
        <f t="shared" si="36"/>
        <v>6602.5344000000023</v>
      </c>
      <c r="AC146" s="6">
        <f t="shared" si="37"/>
        <v>6602.5344000000023</v>
      </c>
      <c r="AD146" s="6">
        <f t="shared" si="37"/>
        <v>6482.1504000000023</v>
      </c>
      <c r="AE146" s="6">
        <f t="shared" si="37"/>
        <v>12900.940800000004</v>
      </c>
      <c r="AF146" s="6">
        <f t="shared" si="37"/>
        <v>12900.940800000004</v>
      </c>
      <c r="AG146" s="6">
        <f t="shared" si="37"/>
        <v>12900.940800000004</v>
      </c>
      <c r="AH146" s="6">
        <f t="shared" si="37"/>
        <v>12837.580800000003</v>
      </c>
      <c r="AI146" s="6">
        <f t="shared" si="37"/>
        <v>12837.580800000003</v>
      </c>
      <c r="AJ146" s="6">
        <f t="shared" si="37"/>
        <v>19574.860800000006</v>
      </c>
      <c r="AK146" s="6">
        <f t="shared" si="37"/>
        <v>19574.860800000006</v>
      </c>
      <c r="AL146" s="6">
        <f t="shared" si="37"/>
        <v>19574.860800000006</v>
      </c>
      <c r="AM146" s="6">
        <f t="shared" si="38"/>
        <v>19574.860800000006</v>
      </c>
      <c r="AN146" s="6">
        <f t="shared" si="38"/>
        <v>13156.070400000004</v>
      </c>
      <c r="AO146" s="6">
        <f t="shared" si="38"/>
        <v>16514.150400000002</v>
      </c>
      <c r="AP146" s="6">
        <f t="shared" si="38"/>
        <v>16514.150400000002</v>
      </c>
      <c r="AQ146" s="6">
        <f t="shared" si="38"/>
        <v>10095.360000000002</v>
      </c>
      <c r="AR146" s="6">
        <f t="shared" si="38"/>
        <v>10095.360000000002</v>
      </c>
      <c r="AS146" s="6">
        <f t="shared" si="38"/>
        <v>10095.360000000002</v>
      </c>
      <c r="AT146" s="6">
        <f t="shared" si="38"/>
        <v>10095.360000000002</v>
      </c>
      <c r="AU146" s="6">
        <f t="shared" si="38"/>
        <v>10095.360000000002</v>
      </c>
      <c r="AV146" s="6">
        <f t="shared" si="38"/>
        <v>3358.0800000000004</v>
      </c>
      <c r="AW146" s="6">
        <f t="shared" si="39"/>
        <v>3358.0800000000004</v>
      </c>
      <c r="AX146" s="6">
        <f t="shared" si="39"/>
        <v>3358.0800000000004</v>
      </c>
      <c r="AY146" s="6">
        <f t="shared" si="39"/>
        <v>3358.0800000000004</v>
      </c>
      <c r="AZ146" s="6">
        <f t="shared" si="39"/>
        <v>3358.0800000000004</v>
      </c>
      <c r="BA146" s="6">
        <f t="shared" si="39"/>
        <v>0</v>
      </c>
      <c r="BB146" s="6">
        <f t="shared" si="39"/>
        <v>0</v>
      </c>
      <c r="BC146" s="6">
        <f t="shared" si="39"/>
        <v>0</v>
      </c>
      <c r="BD146" s="6">
        <f t="shared" si="39"/>
        <v>0</v>
      </c>
    </row>
    <row r="147" spans="1:56" ht="13.5" thickBot="1" x14ac:dyDescent="0.25">
      <c r="A147" s="19" t="s">
        <v>885</v>
      </c>
      <c r="D147" s="17">
        <f>SUM(D140:D146)</f>
        <v>30164.9</v>
      </c>
      <c r="H147" s="19" t="s">
        <v>885</v>
      </c>
      <c r="I147" s="18">
        <f t="shared" ref="I147:BD147" si="40">SUM(I140:I146)</f>
        <v>0</v>
      </c>
      <c r="J147" s="18">
        <f t="shared" si="40"/>
        <v>2143.6800000000003</v>
      </c>
      <c r="K147" s="18">
        <f t="shared" si="40"/>
        <v>2143.6800000000003</v>
      </c>
      <c r="L147" s="18">
        <f t="shared" si="40"/>
        <v>2477.7984000000006</v>
      </c>
      <c r="M147" s="18">
        <f t="shared" si="40"/>
        <v>2592.2147328000005</v>
      </c>
      <c r="N147" s="18">
        <f t="shared" si="40"/>
        <v>2754.4163328000009</v>
      </c>
      <c r="O147" s="18">
        <f t="shared" si="40"/>
        <v>21569.738572799997</v>
      </c>
      <c r="P147" s="18">
        <f t="shared" si="40"/>
        <v>41189.373772800005</v>
      </c>
      <c r="Q147" s="18">
        <f t="shared" si="40"/>
        <v>49083.987532800005</v>
      </c>
      <c r="R147" s="18">
        <f t="shared" si="40"/>
        <v>55334.38056960002</v>
      </c>
      <c r="S147" s="18">
        <f t="shared" si="40"/>
        <v>56094.911769600025</v>
      </c>
      <c r="T147" s="18">
        <f t="shared" si="40"/>
        <v>60459.140966400017</v>
      </c>
      <c r="U147" s="18">
        <f t="shared" si="40"/>
        <v>66185.127782400028</v>
      </c>
      <c r="V147" s="18">
        <f t="shared" si="40"/>
        <v>64735.450982400012</v>
      </c>
      <c r="W147" s="18">
        <f t="shared" si="40"/>
        <v>64769.66538240001</v>
      </c>
      <c r="X147" s="18">
        <f t="shared" si="40"/>
        <v>64435.54698240001</v>
      </c>
      <c r="Y147" s="18">
        <f t="shared" si="40"/>
        <v>74865.290649600021</v>
      </c>
      <c r="Z147" s="18">
        <f t="shared" si="40"/>
        <v>74715.338649600017</v>
      </c>
      <c r="AA147" s="18">
        <f t="shared" si="40"/>
        <v>85343.934297600033</v>
      </c>
      <c r="AB147" s="18">
        <f t="shared" si="40"/>
        <v>99860.994393600035</v>
      </c>
      <c r="AC147" s="18">
        <f t="shared" si="40"/>
        <v>102680.3031936</v>
      </c>
      <c r="AD147" s="18">
        <f t="shared" si="40"/>
        <v>99198.319756800003</v>
      </c>
      <c r="AE147" s="18">
        <f t="shared" si="40"/>
        <v>106077.31495680002</v>
      </c>
      <c r="AF147" s="18">
        <f t="shared" si="40"/>
        <v>102815.54976000002</v>
      </c>
      <c r="AG147" s="18">
        <f t="shared" si="40"/>
        <v>97089.562944000034</v>
      </c>
      <c r="AH147" s="18">
        <f t="shared" si="40"/>
        <v>109355.21414400003</v>
      </c>
      <c r="AI147" s="18">
        <f t="shared" si="40"/>
        <v>109320.99974400003</v>
      </c>
      <c r="AJ147" s="18">
        <f t="shared" si="40"/>
        <v>130314.27974400003</v>
      </c>
      <c r="AK147" s="18">
        <f t="shared" si="40"/>
        <v>133962.75974400001</v>
      </c>
      <c r="AL147" s="18">
        <f t="shared" si="40"/>
        <v>148754.25734400001</v>
      </c>
      <c r="AM147" s="18">
        <f t="shared" si="40"/>
        <v>180266.558208</v>
      </c>
      <c r="AN147" s="18">
        <f t="shared" si="40"/>
        <v>163908.678912</v>
      </c>
      <c r="AO147" s="18">
        <f t="shared" si="40"/>
        <v>164550.874752</v>
      </c>
      <c r="AP147" s="18">
        <f t="shared" si="40"/>
        <v>162517.44115200001</v>
      </c>
      <c r="AQ147" s="18">
        <f t="shared" si="40"/>
        <v>169845.55315200004</v>
      </c>
      <c r="AR147" s="18">
        <f t="shared" si="40"/>
        <v>175332.52915200003</v>
      </c>
      <c r="AS147" s="18">
        <f t="shared" si="40"/>
        <v>175332.52915200003</v>
      </c>
      <c r="AT147" s="18">
        <f t="shared" si="40"/>
        <v>170556.87475200003</v>
      </c>
      <c r="AU147" s="18">
        <f t="shared" si="40"/>
        <v>170556.87475200003</v>
      </c>
      <c r="AV147" s="18">
        <f t="shared" si="40"/>
        <v>149563.594752</v>
      </c>
      <c r="AW147" s="18">
        <f t="shared" si="40"/>
        <v>135370.95475199999</v>
      </c>
      <c r="AX147" s="18">
        <f t="shared" si="40"/>
        <v>120567.20755200002</v>
      </c>
      <c r="AY147" s="18">
        <f t="shared" si="40"/>
        <v>59610.988800000006</v>
      </c>
      <c r="AZ147" s="18">
        <f t="shared" si="40"/>
        <v>41832.1728</v>
      </c>
      <c r="BA147" s="18">
        <f t="shared" si="40"/>
        <v>30476.054400000001</v>
      </c>
      <c r="BB147" s="18">
        <f t="shared" si="40"/>
        <v>29741.078400000006</v>
      </c>
      <c r="BC147" s="18">
        <f t="shared" si="40"/>
        <v>14773.439999999999</v>
      </c>
      <c r="BD147" s="18">
        <f t="shared" si="40"/>
        <v>8183.9999999999991</v>
      </c>
    </row>
    <row r="148" spans="1:56" ht="13.5" thickTop="1" x14ac:dyDescent="0.2">
      <c r="H148" s="20"/>
      <c r="I148" s="8"/>
      <c r="J148" s="8"/>
      <c r="K148" s="8"/>
      <c r="L148" s="8"/>
      <c r="M148" s="8"/>
      <c r="N148" s="8"/>
      <c r="O148" s="8"/>
      <c r="P148" s="8"/>
    </row>
    <row r="149" spans="1:56" x14ac:dyDescent="0.2">
      <c r="H149" s="11"/>
    </row>
    <row r="150" spans="1:56" x14ac:dyDescent="0.2">
      <c r="H150" s="11"/>
    </row>
    <row r="151" spans="1:56" x14ac:dyDescent="0.2">
      <c r="H151" s="11"/>
    </row>
    <row r="152" spans="1:56" x14ac:dyDescent="0.2">
      <c r="H152" s="11"/>
    </row>
    <row r="153" spans="1:56" x14ac:dyDescent="0.2">
      <c r="H153" s="11"/>
    </row>
    <row r="154" spans="1:56" x14ac:dyDescent="0.2">
      <c r="H154" s="11"/>
    </row>
    <row r="155" spans="1:56" x14ac:dyDescent="0.2">
      <c r="H155" s="11"/>
    </row>
    <row r="156" spans="1:56" x14ac:dyDescent="0.2">
      <c r="H156" s="11"/>
    </row>
    <row r="157" spans="1:56" x14ac:dyDescent="0.2">
      <c r="H157" s="11"/>
    </row>
    <row r="158" spans="1:56" x14ac:dyDescent="0.2">
      <c r="H158" s="11"/>
    </row>
    <row r="159" spans="1:56" x14ac:dyDescent="0.2">
      <c r="H159" s="11"/>
    </row>
    <row r="160" spans="1:56" x14ac:dyDescent="0.2">
      <c r="H160" s="11"/>
    </row>
    <row r="161" spans="8:8" x14ac:dyDescent="0.2">
      <c r="H161" s="11"/>
    </row>
    <row r="162" spans="8:8" x14ac:dyDescent="0.2">
      <c r="H162" s="11"/>
    </row>
    <row r="163" spans="8:8" x14ac:dyDescent="0.2">
      <c r="H163" s="11"/>
    </row>
    <row r="164" spans="8:8" x14ac:dyDescent="0.2">
      <c r="H164" s="11"/>
    </row>
    <row r="165" spans="8:8" x14ac:dyDescent="0.2">
      <c r="H165" s="11"/>
    </row>
    <row r="166" spans="8:8" x14ac:dyDescent="0.2">
      <c r="H166" s="11"/>
    </row>
    <row r="167" spans="8:8" x14ac:dyDescent="0.2">
      <c r="H167" s="11"/>
    </row>
    <row r="168" spans="8:8" x14ac:dyDescent="0.2">
      <c r="H168" s="11"/>
    </row>
    <row r="169" spans="8:8" x14ac:dyDescent="0.2">
      <c r="H169" s="11"/>
    </row>
    <row r="170" spans="8:8" x14ac:dyDescent="0.2">
      <c r="H170" s="11"/>
    </row>
    <row r="171" spans="8:8" x14ac:dyDescent="0.2">
      <c r="H171" s="11"/>
    </row>
    <row r="172" spans="8:8" x14ac:dyDescent="0.2">
      <c r="H172" s="11"/>
    </row>
    <row r="173" spans="8:8" x14ac:dyDescent="0.2">
      <c r="H173" s="11"/>
    </row>
    <row r="174" spans="8:8" x14ac:dyDescent="0.2">
      <c r="H174" s="11"/>
    </row>
    <row r="175" spans="8:8" x14ac:dyDescent="0.2">
      <c r="H175" s="11"/>
    </row>
    <row r="176" spans="8:8" x14ac:dyDescent="0.2">
      <c r="H176" s="11"/>
    </row>
    <row r="177" spans="8:8" x14ac:dyDescent="0.2">
      <c r="H177" s="11"/>
    </row>
    <row r="178" spans="8:8" x14ac:dyDescent="0.2">
      <c r="H178" s="11"/>
    </row>
    <row r="179" spans="8:8" x14ac:dyDescent="0.2">
      <c r="H179" s="11"/>
    </row>
    <row r="180" spans="8:8" x14ac:dyDescent="0.2">
      <c r="H180" s="11"/>
    </row>
    <row r="181" spans="8:8" x14ac:dyDescent="0.2">
      <c r="H181" s="11"/>
    </row>
    <row r="182" spans="8:8" x14ac:dyDescent="0.2">
      <c r="H182" s="11"/>
    </row>
    <row r="183" spans="8:8" x14ac:dyDescent="0.2">
      <c r="H183" s="11"/>
    </row>
    <row r="184" spans="8:8" x14ac:dyDescent="0.2">
      <c r="H184" s="11"/>
    </row>
    <row r="185" spans="8:8" x14ac:dyDescent="0.2">
      <c r="H185" s="11"/>
    </row>
    <row r="186" spans="8:8" x14ac:dyDescent="0.2">
      <c r="H186" s="11"/>
    </row>
    <row r="187" spans="8:8" x14ac:dyDescent="0.2">
      <c r="H187" s="11"/>
    </row>
    <row r="188" spans="8:8" x14ac:dyDescent="0.2">
      <c r="H188" s="11"/>
    </row>
    <row r="189" spans="8:8" x14ac:dyDescent="0.2">
      <c r="H189" s="11"/>
    </row>
    <row r="190" spans="8:8" x14ac:dyDescent="0.2">
      <c r="H190" s="11"/>
    </row>
    <row r="191" spans="8:8" x14ac:dyDescent="0.2">
      <c r="H191" s="11"/>
    </row>
    <row r="192" spans="8:8" x14ac:dyDescent="0.2">
      <c r="H192" s="11"/>
    </row>
    <row r="193" spans="8:8" x14ac:dyDescent="0.2">
      <c r="H193" s="11"/>
    </row>
    <row r="194" spans="8:8" x14ac:dyDescent="0.2">
      <c r="H194" s="11"/>
    </row>
    <row r="195" spans="8:8" x14ac:dyDescent="0.2">
      <c r="H195" s="11"/>
    </row>
    <row r="196" spans="8:8" x14ac:dyDescent="0.2">
      <c r="H196" s="11"/>
    </row>
    <row r="197" spans="8:8" x14ac:dyDescent="0.2">
      <c r="H197" s="11"/>
    </row>
    <row r="198" spans="8:8" x14ac:dyDescent="0.2">
      <c r="H198" s="11"/>
    </row>
    <row r="199" spans="8:8" x14ac:dyDescent="0.2">
      <c r="H199" s="11"/>
    </row>
    <row r="200" spans="8:8" x14ac:dyDescent="0.2">
      <c r="H200" s="11"/>
    </row>
    <row r="201" spans="8:8" x14ac:dyDescent="0.2">
      <c r="H201" s="11"/>
    </row>
    <row r="202" spans="8:8" x14ac:dyDescent="0.2">
      <c r="H202" s="11"/>
    </row>
    <row r="203" spans="8:8" x14ac:dyDescent="0.2">
      <c r="H203" s="11"/>
    </row>
    <row r="204" spans="8:8" x14ac:dyDescent="0.2">
      <c r="H204" s="11"/>
    </row>
    <row r="205" spans="8:8" x14ac:dyDescent="0.2">
      <c r="H205" s="11"/>
    </row>
    <row r="206" spans="8:8" x14ac:dyDescent="0.2">
      <c r="H206" s="11"/>
    </row>
    <row r="207" spans="8:8" x14ac:dyDescent="0.2">
      <c r="H207" s="11"/>
    </row>
    <row r="208" spans="8:8" x14ac:dyDescent="0.2">
      <c r="H208" s="11"/>
    </row>
    <row r="209" spans="8:8" x14ac:dyDescent="0.2">
      <c r="H209" s="11"/>
    </row>
    <row r="210" spans="8:8" x14ac:dyDescent="0.2">
      <c r="H210" s="11"/>
    </row>
    <row r="211" spans="8:8" x14ac:dyDescent="0.2">
      <c r="H211" s="11"/>
    </row>
    <row r="212" spans="8:8" x14ac:dyDescent="0.2">
      <c r="H212" s="11"/>
    </row>
    <row r="213" spans="8:8" x14ac:dyDescent="0.2">
      <c r="H213" s="11"/>
    </row>
    <row r="214" spans="8:8" x14ac:dyDescent="0.2">
      <c r="H214" s="11"/>
    </row>
    <row r="215" spans="8:8" x14ac:dyDescent="0.2">
      <c r="H215" s="11"/>
    </row>
    <row r="216" spans="8:8" x14ac:dyDescent="0.2">
      <c r="H216" s="11"/>
    </row>
    <row r="217" spans="8:8" x14ac:dyDescent="0.2">
      <c r="H217" s="11"/>
    </row>
    <row r="218" spans="8:8" x14ac:dyDescent="0.2">
      <c r="H218" s="11"/>
    </row>
    <row r="219" spans="8:8" x14ac:dyDescent="0.2">
      <c r="H219" s="11"/>
    </row>
    <row r="220" spans="8:8" x14ac:dyDescent="0.2">
      <c r="H220" s="11"/>
    </row>
    <row r="221" spans="8:8" x14ac:dyDescent="0.2">
      <c r="H221" s="11"/>
    </row>
    <row r="222" spans="8:8" x14ac:dyDescent="0.2">
      <c r="H222" s="11"/>
    </row>
    <row r="223" spans="8:8" x14ac:dyDescent="0.2">
      <c r="H223" s="11"/>
    </row>
    <row r="224" spans="8:8" x14ac:dyDescent="0.2">
      <c r="H224" s="11"/>
    </row>
    <row r="225" spans="8:8" x14ac:dyDescent="0.2">
      <c r="H225" s="11"/>
    </row>
    <row r="226" spans="8:8" x14ac:dyDescent="0.2">
      <c r="H226" s="11"/>
    </row>
    <row r="227" spans="8:8" x14ac:dyDescent="0.2">
      <c r="H227" s="11"/>
    </row>
    <row r="228" spans="8:8" x14ac:dyDescent="0.2">
      <c r="H228" s="11"/>
    </row>
    <row r="229" spans="8:8" x14ac:dyDescent="0.2">
      <c r="H229" s="11"/>
    </row>
    <row r="230" spans="8:8" x14ac:dyDescent="0.2">
      <c r="H230" s="11"/>
    </row>
    <row r="231" spans="8:8" x14ac:dyDescent="0.2">
      <c r="H231" s="11"/>
    </row>
    <row r="232" spans="8:8" x14ac:dyDescent="0.2">
      <c r="H232" s="11"/>
    </row>
    <row r="233" spans="8:8" x14ac:dyDescent="0.2">
      <c r="H233" s="11"/>
    </row>
    <row r="234" spans="8:8" x14ac:dyDescent="0.2">
      <c r="H234" s="11"/>
    </row>
    <row r="235" spans="8:8" x14ac:dyDescent="0.2">
      <c r="H235" s="11"/>
    </row>
    <row r="236" spans="8:8" x14ac:dyDescent="0.2">
      <c r="H236" s="11"/>
    </row>
    <row r="237" spans="8:8" x14ac:dyDescent="0.2">
      <c r="H237" s="11"/>
    </row>
    <row r="238" spans="8:8" x14ac:dyDescent="0.2">
      <c r="H238" s="11"/>
    </row>
    <row r="239" spans="8:8" x14ac:dyDescent="0.2">
      <c r="H239" s="11"/>
    </row>
    <row r="240" spans="8:8" x14ac:dyDescent="0.2">
      <c r="H240" s="11"/>
    </row>
    <row r="241" spans="8:8" x14ac:dyDescent="0.2">
      <c r="H241" s="11"/>
    </row>
    <row r="242" spans="8:8" x14ac:dyDescent="0.2">
      <c r="H242" s="11"/>
    </row>
    <row r="243" spans="8:8" x14ac:dyDescent="0.2">
      <c r="H243" s="11"/>
    </row>
    <row r="244" spans="8:8" x14ac:dyDescent="0.2">
      <c r="H244" s="11"/>
    </row>
    <row r="245" spans="8:8" x14ac:dyDescent="0.2">
      <c r="H245" s="11"/>
    </row>
    <row r="246" spans="8:8" x14ac:dyDescent="0.2">
      <c r="H246" s="11"/>
    </row>
    <row r="247" spans="8:8" x14ac:dyDescent="0.2">
      <c r="H247" s="11"/>
    </row>
    <row r="248" spans="8:8" x14ac:dyDescent="0.2">
      <c r="H248" s="11"/>
    </row>
    <row r="249" spans="8:8" x14ac:dyDescent="0.2">
      <c r="H249" s="11"/>
    </row>
    <row r="250" spans="8:8" x14ac:dyDescent="0.2">
      <c r="H250" s="11"/>
    </row>
    <row r="251" spans="8:8" x14ac:dyDescent="0.2">
      <c r="H251" s="11"/>
    </row>
    <row r="252" spans="8:8" x14ac:dyDescent="0.2">
      <c r="H252" s="11"/>
    </row>
    <row r="253" spans="8:8" x14ac:dyDescent="0.2">
      <c r="H253" s="11"/>
    </row>
    <row r="254" spans="8:8" x14ac:dyDescent="0.2">
      <c r="H254" s="11"/>
    </row>
    <row r="255" spans="8:8" x14ac:dyDescent="0.2">
      <c r="H255" s="11"/>
    </row>
    <row r="256" spans="8:8" x14ac:dyDescent="0.2">
      <c r="H256" s="11"/>
    </row>
    <row r="257" spans="8:8" x14ac:dyDescent="0.2">
      <c r="H257" s="11"/>
    </row>
    <row r="258" spans="8:8" x14ac:dyDescent="0.2">
      <c r="H258" s="11"/>
    </row>
    <row r="259" spans="8:8" x14ac:dyDescent="0.2">
      <c r="H259" s="11"/>
    </row>
    <row r="260" spans="8:8" x14ac:dyDescent="0.2">
      <c r="H260" s="11"/>
    </row>
    <row r="261" spans="8:8" x14ac:dyDescent="0.2">
      <c r="H261" s="11"/>
    </row>
    <row r="262" spans="8:8" x14ac:dyDescent="0.2">
      <c r="H262" s="11"/>
    </row>
    <row r="263" spans="8:8" x14ac:dyDescent="0.2">
      <c r="H263" s="11"/>
    </row>
    <row r="264" spans="8:8" x14ac:dyDescent="0.2">
      <c r="H264" s="11"/>
    </row>
    <row r="265" spans="8:8" x14ac:dyDescent="0.2">
      <c r="H265" s="11"/>
    </row>
    <row r="266" spans="8:8" x14ac:dyDescent="0.2">
      <c r="H266" s="11"/>
    </row>
    <row r="267" spans="8:8" x14ac:dyDescent="0.2">
      <c r="H267" s="11"/>
    </row>
    <row r="268" spans="8:8" x14ac:dyDescent="0.2">
      <c r="H268" s="11"/>
    </row>
    <row r="269" spans="8:8" x14ac:dyDescent="0.2">
      <c r="H269" s="11"/>
    </row>
    <row r="270" spans="8:8" x14ac:dyDescent="0.2">
      <c r="H270" s="11"/>
    </row>
    <row r="271" spans="8:8" x14ac:dyDescent="0.2">
      <c r="H271" s="11"/>
    </row>
    <row r="272" spans="8:8" x14ac:dyDescent="0.2">
      <c r="H272" s="11"/>
    </row>
    <row r="273" spans="8:8" x14ac:dyDescent="0.2">
      <c r="H273" s="11"/>
    </row>
    <row r="274" spans="8:8" x14ac:dyDescent="0.2">
      <c r="H274" s="11"/>
    </row>
    <row r="275" spans="8:8" x14ac:dyDescent="0.2">
      <c r="H275" s="11"/>
    </row>
    <row r="276" spans="8:8" x14ac:dyDescent="0.2">
      <c r="H276" s="11"/>
    </row>
    <row r="277" spans="8:8" x14ac:dyDescent="0.2">
      <c r="H277" s="11"/>
    </row>
    <row r="278" spans="8:8" x14ac:dyDescent="0.2">
      <c r="H278" s="11"/>
    </row>
    <row r="279" spans="8:8" x14ac:dyDescent="0.2">
      <c r="H279" s="11"/>
    </row>
    <row r="280" spans="8:8" x14ac:dyDescent="0.2">
      <c r="H280" s="11"/>
    </row>
    <row r="281" spans="8:8" x14ac:dyDescent="0.2">
      <c r="H281" s="11"/>
    </row>
    <row r="282" spans="8:8" x14ac:dyDescent="0.2">
      <c r="H282" s="11"/>
    </row>
    <row r="283" spans="8:8" x14ac:dyDescent="0.2">
      <c r="H283" s="11"/>
    </row>
    <row r="284" spans="8:8" x14ac:dyDescent="0.2">
      <c r="H284" s="11"/>
    </row>
    <row r="285" spans="8:8" x14ac:dyDescent="0.2">
      <c r="H285" s="11"/>
    </row>
    <row r="286" spans="8:8" x14ac:dyDescent="0.2">
      <c r="H286" s="11"/>
    </row>
    <row r="287" spans="8:8" x14ac:dyDescent="0.2">
      <c r="H287" s="11"/>
    </row>
    <row r="288" spans="8:8" x14ac:dyDescent="0.2">
      <c r="H288" s="11"/>
    </row>
    <row r="289" spans="8:8" x14ac:dyDescent="0.2">
      <c r="H289" s="11"/>
    </row>
    <row r="290" spans="8:8" x14ac:dyDescent="0.2">
      <c r="H290" s="11"/>
    </row>
    <row r="291" spans="8:8" x14ac:dyDescent="0.2">
      <c r="H291" s="11"/>
    </row>
    <row r="292" spans="8:8" x14ac:dyDescent="0.2">
      <c r="H292" s="11"/>
    </row>
    <row r="293" spans="8:8" x14ac:dyDescent="0.2">
      <c r="H293" s="11"/>
    </row>
    <row r="294" spans="8:8" x14ac:dyDescent="0.2">
      <c r="H294" s="11"/>
    </row>
    <row r="295" spans="8:8" x14ac:dyDescent="0.2">
      <c r="H295" s="11"/>
    </row>
    <row r="296" spans="8:8" x14ac:dyDescent="0.2">
      <c r="H296" s="11"/>
    </row>
    <row r="297" spans="8:8" x14ac:dyDescent="0.2">
      <c r="H297" s="11"/>
    </row>
    <row r="298" spans="8:8" x14ac:dyDescent="0.2">
      <c r="H298" s="11"/>
    </row>
    <row r="299" spans="8:8" x14ac:dyDescent="0.2">
      <c r="H299" s="11"/>
    </row>
    <row r="300" spans="8:8" x14ac:dyDescent="0.2">
      <c r="H300" s="11"/>
    </row>
    <row r="301" spans="8:8" x14ac:dyDescent="0.2">
      <c r="H301" s="11"/>
    </row>
    <row r="302" spans="8:8" x14ac:dyDescent="0.2">
      <c r="H302" s="11"/>
    </row>
    <row r="303" spans="8:8" x14ac:dyDescent="0.2">
      <c r="H303" s="11"/>
    </row>
    <row r="304" spans="8:8" x14ac:dyDescent="0.2">
      <c r="H304" s="11"/>
    </row>
    <row r="305" spans="8:8" x14ac:dyDescent="0.2">
      <c r="H305" s="11"/>
    </row>
    <row r="306" spans="8:8" x14ac:dyDescent="0.2">
      <c r="H306" s="11"/>
    </row>
    <row r="307" spans="8:8" x14ac:dyDescent="0.2">
      <c r="H307" s="11"/>
    </row>
    <row r="308" spans="8:8" x14ac:dyDescent="0.2">
      <c r="H308" s="11"/>
    </row>
    <row r="309" spans="8:8" x14ac:dyDescent="0.2">
      <c r="H309" s="11"/>
    </row>
    <row r="310" spans="8:8" x14ac:dyDescent="0.2">
      <c r="H310" s="11"/>
    </row>
    <row r="311" spans="8:8" x14ac:dyDescent="0.2">
      <c r="H311" s="11"/>
    </row>
    <row r="312" spans="8:8" x14ac:dyDescent="0.2">
      <c r="H312" s="11"/>
    </row>
    <row r="313" spans="8:8" x14ac:dyDescent="0.2">
      <c r="H313" s="11"/>
    </row>
    <row r="314" spans="8:8" x14ac:dyDescent="0.2">
      <c r="H314" s="11"/>
    </row>
    <row r="315" spans="8:8" x14ac:dyDescent="0.2">
      <c r="H315" s="11"/>
    </row>
    <row r="316" spans="8:8" x14ac:dyDescent="0.2">
      <c r="H316" s="11"/>
    </row>
    <row r="317" spans="8:8" x14ac:dyDescent="0.2">
      <c r="H317" s="11"/>
    </row>
    <row r="318" spans="8:8" x14ac:dyDescent="0.2">
      <c r="H318" s="11"/>
    </row>
    <row r="319" spans="8:8" x14ac:dyDescent="0.2">
      <c r="H319" s="11"/>
    </row>
    <row r="320" spans="8:8" x14ac:dyDescent="0.2">
      <c r="H320" s="11"/>
    </row>
    <row r="321" spans="8:8" x14ac:dyDescent="0.2">
      <c r="H321" s="11"/>
    </row>
    <row r="322" spans="8:8" x14ac:dyDescent="0.2">
      <c r="H322" s="11"/>
    </row>
    <row r="323" spans="8:8" x14ac:dyDescent="0.2">
      <c r="H323" s="11"/>
    </row>
    <row r="324" spans="8:8" x14ac:dyDescent="0.2">
      <c r="H324" s="11"/>
    </row>
    <row r="325" spans="8:8" x14ac:dyDescent="0.2">
      <c r="H325" s="11"/>
    </row>
    <row r="326" spans="8:8" x14ac:dyDescent="0.2">
      <c r="H326" s="11"/>
    </row>
    <row r="327" spans="8:8" x14ac:dyDescent="0.2">
      <c r="H327" s="11"/>
    </row>
    <row r="328" spans="8:8" x14ac:dyDescent="0.2">
      <c r="H328" s="11"/>
    </row>
    <row r="329" spans="8:8" x14ac:dyDescent="0.2">
      <c r="H329" s="11"/>
    </row>
    <row r="330" spans="8:8" x14ac:dyDescent="0.2">
      <c r="H330" s="11"/>
    </row>
    <row r="331" spans="8:8" x14ac:dyDescent="0.2">
      <c r="H331" s="11"/>
    </row>
    <row r="332" spans="8:8" x14ac:dyDescent="0.2">
      <c r="H332" s="11"/>
    </row>
    <row r="333" spans="8:8" x14ac:dyDescent="0.2">
      <c r="H333" s="11"/>
    </row>
    <row r="334" spans="8:8" x14ac:dyDescent="0.2">
      <c r="H334" s="11"/>
    </row>
    <row r="335" spans="8:8" x14ac:dyDescent="0.2">
      <c r="H335" s="11"/>
    </row>
    <row r="336" spans="8:8" x14ac:dyDescent="0.2">
      <c r="H336" s="11"/>
    </row>
    <row r="337" spans="8:8" x14ac:dyDescent="0.2">
      <c r="H337" s="11"/>
    </row>
    <row r="338" spans="8:8" x14ac:dyDescent="0.2">
      <c r="H338" s="11"/>
    </row>
    <row r="339" spans="8:8" x14ac:dyDescent="0.2">
      <c r="H339" s="11"/>
    </row>
    <row r="340" spans="8:8" x14ac:dyDescent="0.2">
      <c r="H340" s="11"/>
    </row>
    <row r="341" spans="8:8" x14ac:dyDescent="0.2">
      <c r="H341" s="11"/>
    </row>
    <row r="342" spans="8:8" x14ac:dyDescent="0.2">
      <c r="H342" s="11"/>
    </row>
    <row r="343" spans="8:8" x14ac:dyDescent="0.2">
      <c r="H343" s="11"/>
    </row>
    <row r="344" spans="8:8" x14ac:dyDescent="0.2">
      <c r="H344" s="11"/>
    </row>
    <row r="345" spans="8:8" x14ac:dyDescent="0.2">
      <c r="H345" s="11"/>
    </row>
    <row r="346" spans="8:8" x14ac:dyDescent="0.2">
      <c r="H346" s="11"/>
    </row>
    <row r="347" spans="8:8" x14ac:dyDescent="0.2">
      <c r="H347" s="11"/>
    </row>
    <row r="348" spans="8:8" x14ac:dyDescent="0.2">
      <c r="H348" s="11"/>
    </row>
    <row r="349" spans="8:8" x14ac:dyDescent="0.2">
      <c r="H349" s="11"/>
    </row>
    <row r="350" spans="8:8" x14ac:dyDescent="0.2">
      <c r="H350" s="11"/>
    </row>
    <row r="351" spans="8:8" x14ac:dyDescent="0.2">
      <c r="H351" s="11"/>
    </row>
    <row r="352" spans="8:8" x14ac:dyDescent="0.2">
      <c r="H352" s="11"/>
    </row>
    <row r="353" spans="8:8" x14ac:dyDescent="0.2">
      <c r="H353" s="11"/>
    </row>
    <row r="354" spans="8:8" x14ac:dyDescent="0.2">
      <c r="H354" s="11"/>
    </row>
    <row r="355" spans="8:8" x14ac:dyDescent="0.2">
      <c r="H355" s="11"/>
    </row>
    <row r="356" spans="8:8" x14ac:dyDescent="0.2">
      <c r="H356" s="11"/>
    </row>
    <row r="357" spans="8:8" x14ac:dyDescent="0.2">
      <c r="H357" s="11"/>
    </row>
    <row r="358" spans="8:8" x14ac:dyDescent="0.2">
      <c r="H358" s="11"/>
    </row>
    <row r="359" spans="8:8" x14ac:dyDescent="0.2">
      <c r="H359" s="11"/>
    </row>
    <row r="360" spans="8:8" x14ac:dyDescent="0.2">
      <c r="H360" s="11"/>
    </row>
    <row r="361" spans="8:8" x14ac:dyDescent="0.2">
      <c r="H361" s="11"/>
    </row>
    <row r="362" spans="8:8" x14ac:dyDescent="0.2">
      <c r="H362" s="11"/>
    </row>
    <row r="363" spans="8:8" x14ac:dyDescent="0.2">
      <c r="H363" s="11"/>
    </row>
    <row r="364" spans="8:8" x14ac:dyDescent="0.2">
      <c r="H364" s="11"/>
    </row>
    <row r="365" spans="8:8" x14ac:dyDescent="0.2">
      <c r="H365" s="11"/>
    </row>
    <row r="366" spans="8:8" x14ac:dyDescent="0.2">
      <c r="H366" s="11"/>
    </row>
    <row r="367" spans="8:8" x14ac:dyDescent="0.2">
      <c r="H367" s="11"/>
    </row>
    <row r="368" spans="8:8" x14ac:dyDescent="0.2">
      <c r="H368" s="11"/>
    </row>
    <row r="369" spans="8:8" x14ac:dyDescent="0.2">
      <c r="H369" s="11"/>
    </row>
    <row r="370" spans="8:8" x14ac:dyDescent="0.2">
      <c r="H370" s="11"/>
    </row>
    <row r="371" spans="8:8" x14ac:dyDescent="0.2">
      <c r="H371" s="11"/>
    </row>
    <row r="372" spans="8:8" x14ac:dyDescent="0.2">
      <c r="H372" s="11"/>
    </row>
    <row r="373" spans="8:8" x14ac:dyDescent="0.2">
      <c r="H373" s="11"/>
    </row>
    <row r="374" spans="8:8" x14ac:dyDescent="0.2">
      <c r="H374" s="11"/>
    </row>
    <row r="375" spans="8:8" x14ac:dyDescent="0.2">
      <c r="H375" s="11"/>
    </row>
    <row r="376" spans="8:8" x14ac:dyDescent="0.2">
      <c r="H376" s="11"/>
    </row>
    <row r="377" spans="8:8" x14ac:dyDescent="0.2">
      <c r="H377" s="11"/>
    </row>
    <row r="378" spans="8:8" x14ac:dyDescent="0.2">
      <c r="H378" s="11"/>
    </row>
    <row r="379" spans="8:8" x14ac:dyDescent="0.2">
      <c r="H379" s="11"/>
    </row>
    <row r="380" spans="8:8" x14ac:dyDescent="0.2">
      <c r="H380" s="11"/>
    </row>
    <row r="381" spans="8:8" x14ac:dyDescent="0.2">
      <c r="H381" s="11"/>
    </row>
    <row r="382" spans="8:8" x14ac:dyDescent="0.2">
      <c r="H382" s="11"/>
    </row>
    <row r="383" spans="8:8" x14ac:dyDescent="0.2">
      <c r="H383" s="11"/>
    </row>
    <row r="384" spans="8:8" x14ac:dyDescent="0.2">
      <c r="H384" s="11"/>
    </row>
    <row r="385" spans="8:8" x14ac:dyDescent="0.2">
      <c r="H385" s="11"/>
    </row>
    <row r="386" spans="8:8" x14ac:dyDescent="0.2">
      <c r="H386" s="11"/>
    </row>
    <row r="387" spans="8:8" x14ac:dyDescent="0.2">
      <c r="H387" s="11"/>
    </row>
    <row r="388" spans="8:8" x14ac:dyDescent="0.2">
      <c r="H388" s="11"/>
    </row>
    <row r="389" spans="8:8" x14ac:dyDescent="0.2">
      <c r="H389" s="11"/>
    </row>
    <row r="390" spans="8:8" x14ac:dyDescent="0.2">
      <c r="H390" s="11"/>
    </row>
    <row r="391" spans="8:8" x14ac:dyDescent="0.2">
      <c r="H391" s="11"/>
    </row>
    <row r="392" spans="8:8" x14ac:dyDescent="0.2">
      <c r="H392" s="11"/>
    </row>
    <row r="393" spans="8:8" x14ac:dyDescent="0.2">
      <c r="H393" s="11"/>
    </row>
    <row r="394" spans="8:8" x14ac:dyDescent="0.2">
      <c r="H394" s="11"/>
    </row>
    <row r="395" spans="8:8" x14ac:dyDescent="0.2">
      <c r="H395" s="11"/>
    </row>
    <row r="396" spans="8:8" x14ac:dyDescent="0.2">
      <c r="H396" s="11"/>
    </row>
    <row r="397" spans="8:8" x14ac:dyDescent="0.2">
      <c r="H397" s="11"/>
    </row>
    <row r="398" spans="8:8" x14ac:dyDescent="0.2">
      <c r="H398" s="11"/>
    </row>
    <row r="399" spans="8:8" x14ac:dyDescent="0.2">
      <c r="H399" s="11"/>
    </row>
    <row r="400" spans="8:8" x14ac:dyDescent="0.2">
      <c r="H400" s="11"/>
    </row>
    <row r="401" spans="8:8" x14ac:dyDescent="0.2">
      <c r="H401" s="11"/>
    </row>
    <row r="402" spans="8:8" x14ac:dyDescent="0.2">
      <c r="H402" s="11"/>
    </row>
    <row r="403" spans="8:8" x14ac:dyDescent="0.2">
      <c r="H403" s="11"/>
    </row>
    <row r="404" spans="8:8" x14ac:dyDescent="0.2">
      <c r="H404" s="11"/>
    </row>
    <row r="405" spans="8:8" x14ac:dyDescent="0.2">
      <c r="H405" s="11"/>
    </row>
    <row r="406" spans="8:8" x14ac:dyDescent="0.2">
      <c r="H406" s="11"/>
    </row>
    <row r="407" spans="8:8" x14ac:dyDescent="0.2">
      <c r="H407" s="11"/>
    </row>
    <row r="408" spans="8:8" x14ac:dyDescent="0.2">
      <c r="H408" s="11"/>
    </row>
    <row r="409" spans="8:8" x14ac:dyDescent="0.2">
      <c r="H409" s="11"/>
    </row>
    <row r="410" spans="8:8" x14ac:dyDescent="0.2">
      <c r="H410" s="11"/>
    </row>
    <row r="411" spans="8:8" x14ac:dyDescent="0.2">
      <c r="H411" s="11"/>
    </row>
    <row r="412" spans="8:8" x14ac:dyDescent="0.2">
      <c r="H412" s="11"/>
    </row>
    <row r="413" spans="8:8" x14ac:dyDescent="0.2">
      <c r="H413" s="11"/>
    </row>
    <row r="414" spans="8:8" x14ac:dyDescent="0.2">
      <c r="H414" s="11"/>
    </row>
    <row r="415" spans="8:8" x14ac:dyDescent="0.2">
      <c r="H415" s="11"/>
    </row>
    <row r="416" spans="8:8" x14ac:dyDescent="0.2">
      <c r="H416" s="11"/>
    </row>
    <row r="417" spans="8:8" x14ac:dyDescent="0.2">
      <c r="H417" s="11"/>
    </row>
    <row r="418" spans="8:8" x14ac:dyDescent="0.2">
      <c r="H418" s="11"/>
    </row>
    <row r="419" spans="8:8" x14ac:dyDescent="0.2">
      <c r="H419" s="11"/>
    </row>
    <row r="420" spans="8:8" x14ac:dyDescent="0.2">
      <c r="H420" s="11"/>
    </row>
    <row r="421" spans="8:8" x14ac:dyDescent="0.2">
      <c r="H421" s="11"/>
    </row>
    <row r="422" spans="8:8" x14ac:dyDescent="0.2">
      <c r="H422" s="11"/>
    </row>
    <row r="423" spans="8:8" x14ac:dyDescent="0.2">
      <c r="H423" s="11"/>
    </row>
    <row r="424" spans="8:8" x14ac:dyDescent="0.2">
      <c r="H424" s="11"/>
    </row>
    <row r="425" spans="8:8" x14ac:dyDescent="0.2">
      <c r="H425" s="11"/>
    </row>
    <row r="426" spans="8:8" x14ac:dyDescent="0.2">
      <c r="H426" s="11"/>
    </row>
    <row r="427" spans="8:8" x14ac:dyDescent="0.2">
      <c r="H427" s="11"/>
    </row>
    <row r="428" spans="8:8" x14ac:dyDescent="0.2">
      <c r="H428" s="11"/>
    </row>
    <row r="429" spans="8:8" x14ac:dyDescent="0.2">
      <c r="H429" s="11"/>
    </row>
    <row r="430" spans="8:8" x14ac:dyDescent="0.2">
      <c r="H430" s="11"/>
    </row>
    <row r="431" spans="8:8" x14ac:dyDescent="0.2">
      <c r="H431" s="11"/>
    </row>
    <row r="432" spans="8:8" x14ac:dyDescent="0.2">
      <c r="H432" s="11"/>
    </row>
    <row r="433" spans="8:8" x14ac:dyDescent="0.2">
      <c r="H433" s="11"/>
    </row>
    <row r="434" spans="8:8" x14ac:dyDescent="0.2">
      <c r="H434" s="11"/>
    </row>
    <row r="435" spans="8:8" x14ac:dyDescent="0.2">
      <c r="H435" s="11"/>
    </row>
    <row r="436" spans="8:8" x14ac:dyDescent="0.2">
      <c r="H436" s="11"/>
    </row>
    <row r="437" spans="8:8" x14ac:dyDescent="0.2">
      <c r="H437" s="11"/>
    </row>
    <row r="438" spans="8:8" x14ac:dyDescent="0.2">
      <c r="H438" s="11"/>
    </row>
    <row r="439" spans="8:8" x14ac:dyDescent="0.2">
      <c r="H439" s="11"/>
    </row>
    <row r="440" spans="8:8" x14ac:dyDescent="0.2">
      <c r="H440" s="11"/>
    </row>
    <row r="441" spans="8:8" x14ac:dyDescent="0.2">
      <c r="H441" s="11"/>
    </row>
    <row r="442" spans="8:8" x14ac:dyDescent="0.2">
      <c r="H442" s="11"/>
    </row>
    <row r="443" spans="8:8" x14ac:dyDescent="0.2">
      <c r="H443" s="11"/>
    </row>
    <row r="444" spans="8:8" x14ac:dyDescent="0.2">
      <c r="H444" s="11"/>
    </row>
    <row r="445" spans="8:8" x14ac:dyDescent="0.2">
      <c r="H445" s="11"/>
    </row>
    <row r="446" spans="8:8" x14ac:dyDescent="0.2">
      <c r="H446" s="11"/>
    </row>
    <row r="447" spans="8:8" x14ac:dyDescent="0.2">
      <c r="H447" s="11"/>
    </row>
    <row r="448" spans="8:8" x14ac:dyDescent="0.2">
      <c r="H448" s="11"/>
    </row>
    <row r="449" spans="8:8" x14ac:dyDescent="0.2">
      <c r="H449" s="11"/>
    </row>
    <row r="450" spans="8:8" x14ac:dyDescent="0.2">
      <c r="H450" s="11"/>
    </row>
    <row r="451" spans="8:8" x14ac:dyDescent="0.2">
      <c r="H451" s="11"/>
    </row>
    <row r="452" spans="8:8" x14ac:dyDescent="0.2">
      <c r="H452" s="11"/>
    </row>
    <row r="453" spans="8:8" x14ac:dyDescent="0.2">
      <c r="H453" s="11"/>
    </row>
    <row r="454" spans="8:8" x14ac:dyDescent="0.2">
      <c r="H454" s="11"/>
    </row>
    <row r="455" spans="8:8" x14ac:dyDescent="0.2">
      <c r="H455" s="11"/>
    </row>
    <row r="456" spans="8:8" x14ac:dyDescent="0.2">
      <c r="H456" s="11"/>
    </row>
    <row r="457" spans="8:8" x14ac:dyDescent="0.2">
      <c r="H457" s="11"/>
    </row>
    <row r="458" spans="8:8" x14ac:dyDescent="0.2">
      <c r="H458" s="11"/>
    </row>
    <row r="459" spans="8:8" x14ac:dyDescent="0.2">
      <c r="H459" s="11"/>
    </row>
    <row r="460" spans="8:8" x14ac:dyDescent="0.2">
      <c r="H460" s="11"/>
    </row>
    <row r="461" spans="8:8" x14ac:dyDescent="0.2">
      <c r="H461" s="11"/>
    </row>
    <row r="462" spans="8:8" x14ac:dyDescent="0.2">
      <c r="H462" s="11"/>
    </row>
    <row r="463" spans="8:8" x14ac:dyDescent="0.2">
      <c r="H463" s="11"/>
    </row>
    <row r="464" spans="8:8" x14ac:dyDescent="0.2">
      <c r="H464" s="11"/>
    </row>
    <row r="465" spans="8:8" x14ac:dyDescent="0.2">
      <c r="H465" s="11"/>
    </row>
    <row r="466" spans="8:8" x14ac:dyDescent="0.2">
      <c r="H466" s="11"/>
    </row>
    <row r="467" spans="8:8" x14ac:dyDescent="0.2">
      <c r="H467" s="11"/>
    </row>
    <row r="468" spans="8:8" x14ac:dyDescent="0.2">
      <c r="H468" s="11"/>
    </row>
    <row r="469" spans="8:8" x14ac:dyDescent="0.2">
      <c r="H469" s="11"/>
    </row>
    <row r="470" spans="8:8" x14ac:dyDescent="0.2">
      <c r="H470" s="11"/>
    </row>
    <row r="471" spans="8:8" x14ac:dyDescent="0.2">
      <c r="H471" s="11"/>
    </row>
    <row r="472" spans="8:8" x14ac:dyDescent="0.2">
      <c r="H472" s="11"/>
    </row>
    <row r="473" spans="8:8" x14ac:dyDescent="0.2">
      <c r="H473" s="11"/>
    </row>
    <row r="474" spans="8:8" x14ac:dyDescent="0.2">
      <c r="H474" s="11"/>
    </row>
    <row r="475" spans="8:8" x14ac:dyDescent="0.2">
      <c r="H475" s="11"/>
    </row>
    <row r="476" spans="8:8" x14ac:dyDescent="0.2">
      <c r="H476" s="11"/>
    </row>
    <row r="477" spans="8:8" x14ac:dyDescent="0.2">
      <c r="H477" s="11"/>
    </row>
    <row r="478" spans="8:8" x14ac:dyDescent="0.2">
      <c r="H478" s="11"/>
    </row>
    <row r="479" spans="8:8" x14ac:dyDescent="0.2">
      <c r="H479" s="11"/>
    </row>
    <row r="480" spans="8:8" x14ac:dyDescent="0.2">
      <c r="H480" s="11"/>
    </row>
    <row r="481" spans="8:8" x14ac:dyDescent="0.2">
      <c r="H481" s="11"/>
    </row>
    <row r="482" spans="8:8" x14ac:dyDescent="0.2">
      <c r="H482" s="11"/>
    </row>
    <row r="483" spans="8:8" x14ac:dyDescent="0.2">
      <c r="H483" s="11"/>
    </row>
    <row r="484" spans="8:8" x14ac:dyDescent="0.2">
      <c r="H484" s="11"/>
    </row>
    <row r="485" spans="8:8" x14ac:dyDescent="0.2">
      <c r="H485" s="11"/>
    </row>
    <row r="486" spans="8:8" x14ac:dyDescent="0.2">
      <c r="H486" s="11"/>
    </row>
    <row r="487" spans="8:8" x14ac:dyDescent="0.2">
      <c r="H487" s="11"/>
    </row>
    <row r="488" spans="8:8" x14ac:dyDescent="0.2">
      <c r="H488" s="11"/>
    </row>
    <row r="489" spans="8:8" x14ac:dyDescent="0.2">
      <c r="H489" s="11"/>
    </row>
    <row r="490" spans="8:8" x14ac:dyDescent="0.2">
      <c r="H490" s="11"/>
    </row>
    <row r="491" spans="8:8" x14ac:dyDescent="0.2">
      <c r="H491" s="11"/>
    </row>
    <row r="492" spans="8:8" x14ac:dyDescent="0.2">
      <c r="H492" s="11"/>
    </row>
    <row r="493" spans="8:8" x14ac:dyDescent="0.2">
      <c r="H493" s="11"/>
    </row>
    <row r="494" spans="8:8" x14ac:dyDescent="0.2">
      <c r="H494" s="11"/>
    </row>
    <row r="495" spans="8:8" x14ac:dyDescent="0.2">
      <c r="H495" s="11"/>
    </row>
    <row r="496" spans="8:8" x14ac:dyDescent="0.2">
      <c r="H496" s="11"/>
    </row>
    <row r="497" spans="8:8" x14ac:dyDescent="0.2">
      <c r="H497" s="11"/>
    </row>
    <row r="498" spans="8:8" x14ac:dyDescent="0.2">
      <c r="H498" s="11"/>
    </row>
    <row r="499" spans="8:8" x14ac:dyDescent="0.2">
      <c r="H499" s="11"/>
    </row>
    <row r="500" spans="8:8" x14ac:dyDescent="0.2">
      <c r="H500" s="11"/>
    </row>
    <row r="501" spans="8:8" x14ac:dyDescent="0.2">
      <c r="H501" s="11"/>
    </row>
    <row r="502" spans="8:8" x14ac:dyDescent="0.2">
      <c r="H502" s="11"/>
    </row>
    <row r="503" spans="8:8" x14ac:dyDescent="0.2">
      <c r="H503" s="11"/>
    </row>
    <row r="504" spans="8:8" x14ac:dyDescent="0.2">
      <c r="H504" s="11"/>
    </row>
    <row r="505" spans="8:8" x14ac:dyDescent="0.2">
      <c r="H505" s="11"/>
    </row>
    <row r="506" spans="8:8" x14ac:dyDescent="0.2">
      <c r="H506" s="11"/>
    </row>
    <row r="507" spans="8:8" x14ac:dyDescent="0.2">
      <c r="H507" s="11"/>
    </row>
    <row r="508" spans="8:8" x14ac:dyDescent="0.2">
      <c r="H508" s="11"/>
    </row>
    <row r="509" spans="8:8" x14ac:dyDescent="0.2">
      <c r="H509" s="11"/>
    </row>
    <row r="510" spans="8:8" x14ac:dyDescent="0.2">
      <c r="H510" s="11"/>
    </row>
    <row r="511" spans="8:8" x14ac:dyDescent="0.2">
      <c r="H511" s="11"/>
    </row>
    <row r="512" spans="8:8" x14ac:dyDescent="0.2">
      <c r="H512" s="11"/>
    </row>
    <row r="513" spans="8:8" x14ac:dyDescent="0.2">
      <c r="H513" s="11"/>
    </row>
    <row r="514" spans="8:8" x14ac:dyDescent="0.2">
      <c r="H514" s="11"/>
    </row>
    <row r="515" spans="8:8" x14ac:dyDescent="0.2">
      <c r="H515" s="11"/>
    </row>
    <row r="516" spans="8:8" x14ac:dyDescent="0.2">
      <c r="H516" s="11"/>
    </row>
    <row r="517" spans="8:8" x14ac:dyDescent="0.2">
      <c r="H517" s="11"/>
    </row>
    <row r="518" spans="8:8" x14ac:dyDescent="0.2">
      <c r="H518" s="11"/>
    </row>
    <row r="519" spans="8:8" x14ac:dyDescent="0.2">
      <c r="H519" s="11"/>
    </row>
    <row r="520" spans="8:8" x14ac:dyDescent="0.2">
      <c r="H520" s="11"/>
    </row>
    <row r="521" spans="8:8" x14ac:dyDescent="0.2">
      <c r="H521" s="11"/>
    </row>
    <row r="522" spans="8:8" x14ac:dyDescent="0.2">
      <c r="H522" s="11"/>
    </row>
    <row r="523" spans="8:8" x14ac:dyDescent="0.2">
      <c r="H523" s="11"/>
    </row>
    <row r="524" spans="8:8" x14ac:dyDescent="0.2">
      <c r="H524" s="11"/>
    </row>
    <row r="525" spans="8:8" x14ac:dyDescent="0.2">
      <c r="H525" s="11"/>
    </row>
    <row r="526" spans="8:8" x14ac:dyDescent="0.2">
      <c r="H526" s="11"/>
    </row>
    <row r="527" spans="8:8" x14ac:dyDescent="0.2">
      <c r="H527" s="11"/>
    </row>
    <row r="528" spans="8:8" x14ac:dyDescent="0.2">
      <c r="H528" s="11"/>
    </row>
    <row r="529" spans="8:8" x14ac:dyDescent="0.2">
      <c r="H529" s="11"/>
    </row>
    <row r="530" spans="8:8" x14ac:dyDescent="0.2">
      <c r="H530" s="11"/>
    </row>
    <row r="531" spans="8:8" x14ac:dyDescent="0.2">
      <c r="H531" s="11"/>
    </row>
    <row r="532" spans="8:8" x14ac:dyDescent="0.2">
      <c r="H532" s="11"/>
    </row>
    <row r="533" spans="8:8" x14ac:dyDescent="0.2">
      <c r="H533" s="11"/>
    </row>
    <row r="534" spans="8:8" x14ac:dyDescent="0.2">
      <c r="H534" s="11"/>
    </row>
    <row r="535" spans="8:8" x14ac:dyDescent="0.2">
      <c r="H535" s="11"/>
    </row>
    <row r="536" spans="8:8" x14ac:dyDescent="0.2">
      <c r="H536" s="11"/>
    </row>
    <row r="537" spans="8:8" x14ac:dyDescent="0.2">
      <c r="H537" s="11"/>
    </row>
    <row r="538" spans="8:8" x14ac:dyDescent="0.2">
      <c r="H538" s="11"/>
    </row>
    <row r="539" spans="8:8" x14ac:dyDescent="0.2">
      <c r="H539" s="11"/>
    </row>
    <row r="540" spans="8:8" x14ac:dyDescent="0.2">
      <c r="H540" s="11"/>
    </row>
    <row r="541" spans="8:8" x14ac:dyDescent="0.2">
      <c r="H541" s="11"/>
    </row>
    <row r="542" spans="8:8" x14ac:dyDescent="0.2">
      <c r="H542" s="11"/>
    </row>
    <row r="543" spans="8:8" x14ac:dyDescent="0.2">
      <c r="H543" s="11"/>
    </row>
    <row r="544" spans="8:8" x14ac:dyDescent="0.2">
      <c r="H544" s="11"/>
    </row>
    <row r="545" spans="8:8" x14ac:dyDescent="0.2">
      <c r="H545" s="11"/>
    </row>
    <row r="546" spans="8:8" x14ac:dyDescent="0.2">
      <c r="H546" s="11"/>
    </row>
    <row r="547" spans="8:8" x14ac:dyDescent="0.2">
      <c r="H547" s="11"/>
    </row>
    <row r="548" spans="8:8" x14ac:dyDescent="0.2">
      <c r="H548" s="11"/>
    </row>
    <row r="549" spans="8:8" x14ac:dyDescent="0.2">
      <c r="H549" s="11"/>
    </row>
    <row r="550" spans="8:8" x14ac:dyDescent="0.2">
      <c r="H550" s="11"/>
    </row>
    <row r="551" spans="8:8" x14ac:dyDescent="0.2">
      <c r="H551" s="11"/>
    </row>
    <row r="552" spans="8:8" x14ac:dyDescent="0.2">
      <c r="H552" s="11"/>
    </row>
    <row r="553" spans="8:8" x14ac:dyDescent="0.2">
      <c r="H553" s="11"/>
    </row>
    <row r="554" spans="8:8" x14ac:dyDescent="0.2">
      <c r="H554" s="11"/>
    </row>
    <row r="555" spans="8:8" x14ac:dyDescent="0.2">
      <c r="H555" s="11"/>
    </row>
    <row r="556" spans="8:8" x14ac:dyDescent="0.2">
      <c r="H556" s="11"/>
    </row>
    <row r="557" spans="8:8" x14ac:dyDescent="0.2">
      <c r="H557" s="11"/>
    </row>
    <row r="558" spans="8:8" x14ac:dyDescent="0.2">
      <c r="H558" s="11"/>
    </row>
    <row r="559" spans="8:8" x14ac:dyDescent="0.2">
      <c r="H559" s="11"/>
    </row>
    <row r="560" spans="8:8" x14ac:dyDescent="0.2">
      <c r="H560" s="11"/>
    </row>
    <row r="561" spans="8:8" x14ac:dyDescent="0.2">
      <c r="H561" s="11"/>
    </row>
    <row r="562" spans="8:8" x14ac:dyDescent="0.2">
      <c r="H562" s="11"/>
    </row>
    <row r="563" spans="8:8" x14ac:dyDescent="0.2">
      <c r="H563" s="11"/>
    </row>
    <row r="564" spans="8:8" x14ac:dyDescent="0.2">
      <c r="H564" s="11"/>
    </row>
    <row r="565" spans="8:8" x14ac:dyDescent="0.2">
      <c r="H565" s="11"/>
    </row>
    <row r="566" spans="8:8" x14ac:dyDescent="0.2">
      <c r="H566" s="11"/>
    </row>
    <row r="567" spans="8:8" x14ac:dyDescent="0.2">
      <c r="H567" s="11"/>
    </row>
    <row r="568" spans="8:8" x14ac:dyDescent="0.2">
      <c r="H568" s="11"/>
    </row>
    <row r="569" spans="8:8" x14ac:dyDescent="0.2">
      <c r="H569" s="11"/>
    </row>
    <row r="570" spans="8:8" x14ac:dyDescent="0.2">
      <c r="H570" s="11"/>
    </row>
    <row r="571" spans="8:8" x14ac:dyDescent="0.2">
      <c r="H571" s="11"/>
    </row>
    <row r="572" spans="8:8" x14ac:dyDescent="0.2">
      <c r="H572" s="11"/>
    </row>
    <row r="573" spans="8:8" x14ac:dyDescent="0.2">
      <c r="H573" s="11"/>
    </row>
    <row r="574" spans="8:8" x14ac:dyDescent="0.2">
      <c r="H574" s="11"/>
    </row>
    <row r="575" spans="8:8" x14ac:dyDescent="0.2">
      <c r="H575" s="11"/>
    </row>
    <row r="576" spans="8:8" x14ac:dyDescent="0.2">
      <c r="H576" s="11"/>
    </row>
    <row r="577" spans="8:8" x14ac:dyDescent="0.2">
      <c r="H577" s="11"/>
    </row>
    <row r="578" spans="8:8" x14ac:dyDescent="0.2">
      <c r="H578" s="11"/>
    </row>
    <row r="579" spans="8:8" x14ac:dyDescent="0.2">
      <c r="H579" s="11"/>
    </row>
    <row r="580" spans="8:8" x14ac:dyDescent="0.2">
      <c r="H580" s="11"/>
    </row>
    <row r="581" spans="8:8" x14ac:dyDescent="0.2">
      <c r="H581" s="11"/>
    </row>
    <row r="582" spans="8:8" x14ac:dyDescent="0.2">
      <c r="H582" s="11"/>
    </row>
    <row r="583" spans="8:8" x14ac:dyDescent="0.2">
      <c r="H583" s="11"/>
    </row>
    <row r="584" spans="8:8" x14ac:dyDescent="0.2">
      <c r="H584" s="11"/>
    </row>
    <row r="585" spans="8:8" x14ac:dyDescent="0.2">
      <c r="H585" s="11"/>
    </row>
    <row r="586" spans="8:8" x14ac:dyDescent="0.2">
      <c r="H586" s="11"/>
    </row>
    <row r="587" spans="8:8" x14ac:dyDescent="0.2">
      <c r="H587" s="11"/>
    </row>
    <row r="588" spans="8:8" x14ac:dyDescent="0.2">
      <c r="H588" s="11"/>
    </row>
    <row r="589" spans="8:8" x14ac:dyDescent="0.2">
      <c r="H589" s="11"/>
    </row>
    <row r="590" spans="8:8" x14ac:dyDescent="0.2">
      <c r="H590" s="11"/>
    </row>
    <row r="591" spans="8:8" x14ac:dyDescent="0.2">
      <c r="H591" s="11"/>
    </row>
    <row r="592" spans="8:8" x14ac:dyDescent="0.2">
      <c r="H592" s="11"/>
    </row>
    <row r="593" spans="8:8" x14ac:dyDescent="0.2">
      <c r="H593" s="11"/>
    </row>
    <row r="594" spans="8:8" x14ac:dyDescent="0.2">
      <c r="H594" s="11"/>
    </row>
    <row r="595" spans="8:8" x14ac:dyDescent="0.2">
      <c r="H595" s="11"/>
    </row>
    <row r="596" spans="8:8" x14ac:dyDescent="0.2">
      <c r="H596" s="11"/>
    </row>
    <row r="597" spans="8:8" x14ac:dyDescent="0.2">
      <c r="H597" s="11"/>
    </row>
    <row r="598" spans="8:8" x14ac:dyDescent="0.2">
      <c r="H598" s="11"/>
    </row>
    <row r="599" spans="8:8" x14ac:dyDescent="0.2">
      <c r="H599" s="11"/>
    </row>
    <row r="600" spans="8:8" x14ac:dyDescent="0.2">
      <c r="H600" s="11"/>
    </row>
  </sheetData>
  <phoneticPr fontId="0" type="noConversion"/>
  <pageMargins left="0.17" right="0.18" top="0.49" bottom="0.17" header="0.5" footer="0.17"/>
  <pageSetup paperSize="5"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workbookViewId="0">
      <selection activeCell="I22" sqref="I22"/>
    </sheetView>
  </sheetViews>
  <sheetFormatPr defaultRowHeight="12.75" x14ac:dyDescent="0.2"/>
  <cols>
    <col min="1" max="1" width="14.85546875" customWidth="1"/>
    <col min="18" max="18" width="10.42578125" customWidth="1"/>
    <col min="50" max="50" width="10.5703125" customWidth="1"/>
  </cols>
  <sheetData>
    <row r="1" spans="1:50" x14ac:dyDescent="0.2">
      <c r="A1" t="s">
        <v>1001</v>
      </c>
    </row>
    <row r="2" spans="1:50" x14ac:dyDescent="0.2">
      <c r="A2" t="s">
        <v>1007</v>
      </c>
    </row>
    <row r="3" spans="1:50" x14ac:dyDescent="0.2">
      <c r="A3" t="s">
        <v>1000</v>
      </c>
      <c r="B3" t="s">
        <v>1002</v>
      </c>
    </row>
    <row r="4" spans="1:50" x14ac:dyDescent="0.2">
      <c r="A4" t="s">
        <v>1003</v>
      </c>
      <c r="B4" t="s">
        <v>1004</v>
      </c>
    </row>
    <row r="5" spans="1:50" x14ac:dyDescent="0.2">
      <c r="A5" t="s">
        <v>1005</v>
      </c>
      <c r="B5" t="s">
        <v>1006</v>
      </c>
    </row>
    <row r="7" spans="1:50" x14ac:dyDescent="0.2">
      <c r="A7" s="1" t="s">
        <v>998</v>
      </c>
      <c r="B7" s="5">
        <v>36892</v>
      </c>
      <c r="C7" s="5">
        <v>36923</v>
      </c>
      <c r="D7" s="5">
        <v>36951</v>
      </c>
      <c r="E7" s="5">
        <v>36982</v>
      </c>
      <c r="F7" s="5">
        <v>37012</v>
      </c>
      <c r="G7" s="5">
        <v>37043</v>
      </c>
      <c r="H7" s="5">
        <v>37073</v>
      </c>
      <c r="I7" s="5">
        <v>37104</v>
      </c>
      <c r="J7" s="5">
        <v>37135</v>
      </c>
      <c r="K7" s="5">
        <v>37165</v>
      </c>
      <c r="L7" s="5">
        <v>37196</v>
      </c>
      <c r="M7" s="5">
        <v>37226</v>
      </c>
      <c r="N7" s="5">
        <v>37257</v>
      </c>
      <c r="O7" s="5">
        <v>37288</v>
      </c>
      <c r="P7" s="5">
        <v>37316</v>
      </c>
      <c r="Q7" s="5">
        <v>37347</v>
      </c>
      <c r="R7" s="5">
        <v>37377</v>
      </c>
      <c r="S7" s="5">
        <v>37408</v>
      </c>
      <c r="T7" s="5">
        <v>37438</v>
      </c>
      <c r="U7" s="5">
        <v>37469</v>
      </c>
      <c r="V7" s="5">
        <v>37500</v>
      </c>
      <c r="W7" s="5">
        <v>37530</v>
      </c>
      <c r="X7" s="5">
        <v>37561</v>
      </c>
      <c r="Y7" s="5">
        <v>37591</v>
      </c>
      <c r="Z7" s="5">
        <v>37622</v>
      </c>
      <c r="AA7" s="5">
        <v>37653</v>
      </c>
      <c r="AB7" s="5">
        <v>37681</v>
      </c>
      <c r="AC7" s="5">
        <v>37712</v>
      </c>
      <c r="AD7" s="5">
        <v>37742</v>
      </c>
      <c r="AE7" s="5">
        <v>37773</v>
      </c>
      <c r="AF7" s="5">
        <v>37803</v>
      </c>
      <c r="AG7" s="5">
        <v>37834</v>
      </c>
      <c r="AH7" s="5">
        <v>37865</v>
      </c>
      <c r="AI7" s="5">
        <v>37895</v>
      </c>
      <c r="AJ7" s="5">
        <v>37926</v>
      </c>
      <c r="AK7" s="5">
        <v>37956</v>
      </c>
      <c r="AL7" s="5">
        <v>37987</v>
      </c>
      <c r="AM7" s="5">
        <v>38018</v>
      </c>
      <c r="AN7" s="5">
        <v>38047</v>
      </c>
      <c r="AO7" s="5">
        <v>38078</v>
      </c>
      <c r="AP7" s="5">
        <v>38108</v>
      </c>
      <c r="AQ7" s="5">
        <v>38139</v>
      </c>
      <c r="AR7" s="5">
        <v>38169</v>
      </c>
      <c r="AS7" s="5">
        <v>38200</v>
      </c>
      <c r="AT7" s="5">
        <v>38231</v>
      </c>
      <c r="AU7" s="5">
        <v>38261</v>
      </c>
      <c r="AV7" s="5">
        <v>38292</v>
      </c>
      <c r="AW7" s="5">
        <v>38322</v>
      </c>
      <c r="AX7" t="s">
        <v>885</v>
      </c>
    </row>
    <row r="8" spans="1:50" x14ac:dyDescent="0.2">
      <c r="A8" t="s">
        <v>997</v>
      </c>
      <c r="B8" s="6">
        <f>NonGas!I24</f>
        <v>0</v>
      </c>
      <c r="C8" s="6">
        <f>NonGas!J24</f>
        <v>0</v>
      </c>
      <c r="D8" s="6">
        <f>NonGas!K24</f>
        <v>0</v>
      </c>
      <c r="E8" s="6">
        <f>NonGas!L24</f>
        <v>0</v>
      </c>
      <c r="F8" s="6">
        <f>NonGas!M24</f>
        <v>335.99999999999994</v>
      </c>
      <c r="G8" s="6">
        <f>NonGas!N24</f>
        <v>335.99999999999994</v>
      </c>
      <c r="H8" s="6">
        <f>NonGas!O24</f>
        <v>1056</v>
      </c>
      <c r="I8" s="6">
        <f>NonGas!P24</f>
        <v>1056</v>
      </c>
      <c r="J8" s="6">
        <f>NonGas!Q24</f>
        <v>1920</v>
      </c>
      <c r="K8" s="6">
        <f>NonGas!R24</f>
        <v>6816</v>
      </c>
      <c r="L8" s="6">
        <f>NonGas!S24</f>
        <v>9672</v>
      </c>
      <c r="M8" s="6">
        <f>NonGas!T24</f>
        <v>13047.36</v>
      </c>
      <c r="N8" s="6">
        <f>NonGas!U24</f>
        <v>35511.360000000001</v>
      </c>
      <c r="O8" s="6">
        <f>NonGas!V24</f>
        <v>39015.360000000001</v>
      </c>
      <c r="P8" s="6">
        <f>NonGas!W24</f>
        <v>39015.360000000001</v>
      </c>
      <c r="Q8" s="6">
        <f>NonGas!X24</f>
        <v>39015.360000000001</v>
      </c>
      <c r="R8" s="6">
        <f>NonGas!Y24</f>
        <v>38679.360000000001</v>
      </c>
      <c r="S8" s="6">
        <f>NonGas!Z24</f>
        <v>38748.959999999999</v>
      </c>
      <c r="T8" s="6">
        <f>NonGas!AA24</f>
        <v>45180.959999999999</v>
      </c>
      <c r="U8" s="6">
        <f>NonGas!AB24</f>
        <v>45180.959999999999</v>
      </c>
      <c r="V8" s="6">
        <f>NonGas!AC24</f>
        <v>53220.959999999999</v>
      </c>
      <c r="W8" s="6">
        <f>NonGas!AD24</f>
        <v>48324.959999999999</v>
      </c>
      <c r="X8" s="6">
        <f>NonGas!AE24</f>
        <v>48924.959999999999</v>
      </c>
      <c r="Y8" s="6">
        <f>NonGas!AF24</f>
        <v>45549.599999999999</v>
      </c>
      <c r="Z8" s="6">
        <f>NonGas!AG24</f>
        <v>23085.599999999999</v>
      </c>
      <c r="AA8" s="6">
        <f>NonGas!AH24</f>
        <v>19581.599999999999</v>
      </c>
      <c r="AB8" s="6">
        <f>NonGas!AI24</f>
        <v>19581.599999999999</v>
      </c>
      <c r="AC8" s="6">
        <f>NonGas!AJ24</f>
        <v>19581.599999999999</v>
      </c>
      <c r="AD8" s="6">
        <f>NonGas!AK24</f>
        <v>19581.599999999999</v>
      </c>
      <c r="AE8" s="6">
        <f>NonGas!AL24</f>
        <v>19512</v>
      </c>
      <c r="AF8" s="6">
        <f>NonGas!AM24</f>
        <v>12360</v>
      </c>
      <c r="AG8" s="6">
        <f>NonGas!AN24</f>
        <v>12360</v>
      </c>
      <c r="AH8" s="6">
        <f>NonGas!AO24</f>
        <v>3456</v>
      </c>
      <c r="AI8" s="6">
        <f>NonGas!AP24</f>
        <v>3456</v>
      </c>
      <c r="AJ8" s="6">
        <f>NonGas!AQ24</f>
        <v>0</v>
      </c>
      <c r="AK8" s="6">
        <f>NonGas!AR24</f>
        <v>0</v>
      </c>
      <c r="AL8" s="6">
        <f>NonGas!AS24</f>
        <v>0</v>
      </c>
      <c r="AM8" s="6">
        <f>NonGas!AT24</f>
        <v>0</v>
      </c>
      <c r="AN8" s="6">
        <f>NonGas!AU24</f>
        <v>0</v>
      </c>
      <c r="AO8" s="6">
        <f>NonGas!AV24</f>
        <v>0</v>
      </c>
      <c r="AP8" s="6">
        <f>NonGas!AW24</f>
        <v>0</v>
      </c>
      <c r="AQ8" s="6">
        <f>NonGas!AX24</f>
        <v>0</v>
      </c>
      <c r="AR8" s="6">
        <f>NonGas!AY24</f>
        <v>0</v>
      </c>
      <c r="AS8" s="6">
        <f>NonGas!AZ24</f>
        <v>0</v>
      </c>
      <c r="AT8" s="6">
        <f>NonGas!BA24</f>
        <v>0</v>
      </c>
      <c r="AU8" s="6">
        <f>NonGas!BB24</f>
        <v>0</v>
      </c>
      <c r="AV8" s="6">
        <f>NonGas!BC24</f>
        <v>0</v>
      </c>
      <c r="AW8" s="6">
        <f>NonGas!BD24</f>
        <v>0</v>
      </c>
      <c r="AX8" s="6">
        <f>SUM(B8:AW8)</f>
        <v>703163.52</v>
      </c>
    </row>
    <row r="9" spans="1:50" x14ac:dyDescent="0.2">
      <c r="A9" t="s">
        <v>994</v>
      </c>
      <c r="B9" s="6">
        <f>Gas!I71</f>
        <v>0</v>
      </c>
      <c r="C9" s="6">
        <f>Gas!J71</f>
        <v>8623.44</v>
      </c>
      <c r="D9" s="6">
        <f>Gas!K71</f>
        <v>8623.44</v>
      </c>
      <c r="E9" s="6">
        <f>Gas!L71</f>
        <v>9855.36</v>
      </c>
      <c r="F9" s="6">
        <f>Gas!M71</f>
        <v>9855.36</v>
      </c>
      <c r="G9" s="6">
        <f>Gas!N71</f>
        <v>9855.36</v>
      </c>
      <c r="H9" s="6">
        <f>Gas!O71</f>
        <v>84545.140319999991</v>
      </c>
      <c r="I9" s="6">
        <f>Gas!P71</f>
        <v>162042.25391999999</v>
      </c>
      <c r="J9" s="6">
        <f>Gas!Q71</f>
        <v>190864.93391999998</v>
      </c>
      <c r="K9" s="6">
        <f>Gas!R71</f>
        <v>210477.56250239999</v>
      </c>
      <c r="L9" s="6">
        <f>Gas!S71</f>
        <v>210477.56250239999</v>
      </c>
      <c r="M9" s="6">
        <f>Gas!T71</f>
        <v>224964.94170240001</v>
      </c>
      <c r="N9" s="6">
        <f>Gas!U71</f>
        <v>230188.28250240002</v>
      </c>
      <c r="O9" s="6">
        <f>Gas!V71</f>
        <v>221564.84250240002</v>
      </c>
      <c r="P9" s="6">
        <f>Gas!W71</f>
        <v>221564.84250240002</v>
      </c>
      <c r="Q9" s="6">
        <f>Gas!X71</f>
        <v>220332.92250240003</v>
      </c>
      <c r="R9" s="6">
        <f>Gas!Y71</f>
        <v>262710.97050240001</v>
      </c>
      <c r="S9" s="6">
        <f>Gas!Z71</f>
        <v>262710.97050240001</v>
      </c>
      <c r="T9" s="6">
        <f>Gas!AA71</f>
        <v>293538.35816640005</v>
      </c>
      <c r="U9" s="6">
        <f>Gas!AB71</f>
        <v>352835.06869440002</v>
      </c>
      <c r="V9" s="6">
        <f>Gas!AC71</f>
        <v>360654.61717439996</v>
      </c>
      <c r="W9" s="6">
        <f>Gas!AD71</f>
        <v>352178.545392</v>
      </c>
      <c r="X9" s="6">
        <f>Gas!AE71</f>
        <v>380463.4285920001</v>
      </c>
      <c r="Y9" s="6">
        <f>Gas!AF71</f>
        <v>370410.96139200003</v>
      </c>
      <c r="Z9" s="6">
        <f>Gas!AG71</f>
        <v>365187.62059200002</v>
      </c>
      <c r="AA9" s="6">
        <f>Gas!AH71</f>
        <v>417320.775792</v>
      </c>
      <c r="AB9" s="6">
        <f>Gas!AI71</f>
        <v>417320.775792</v>
      </c>
      <c r="AC9" s="6">
        <f>Gas!AJ71</f>
        <v>501771.01579200005</v>
      </c>
      <c r="AD9" s="6">
        <f>Gas!AK71</f>
        <v>516486.08779200009</v>
      </c>
      <c r="AE9" s="6">
        <f>Gas!AL71</f>
        <v>576037.52539200021</v>
      </c>
      <c r="AF9" s="6">
        <f>Gas!AM71</f>
        <v>715730.60102399997</v>
      </c>
      <c r="AG9" s="6">
        <f>Gas!AN71</f>
        <v>650456.104896</v>
      </c>
      <c r="AH9" s="6">
        <f>Gas!AO71</f>
        <v>659496.443616</v>
      </c>
      <c r="AI9" s="6">
        <f>Gas!AP71</f>
        <v>651316.49481599999</v>
      </c>
      <c r="AJ9" s="6">
        <f>Gas!AQ71</f>
        <v>683242.33881600003</v>
      </c>
      <c r="AK9" s="6">
        <f>Gas!AR71</f>
        <v>705314.94681600004</v>
      </c>
      <c r="AL9" s="6">
        <f>Gas!AS71</f>
        <v>705314.94681600004</v>
      </c>
      <c r="AM9" s="6">
        <f>Gas!AT71</f>
        <v>686103.791616</v>
      </c>
      <c r="AN9" s="6">
        <f>Gas!AU71</f>
        <v>686103.791616</v>
      </c>
      <c r="AO9" s="6">
        <f>Gas!AV71</f>
        <v>601653.55161600001</v>
      </c>
      <c r="AP9" s="6">
        <f>Gas!AW71</f>
        <v>544560.43161600013</v>
      </c>
      <c r="AQ9" s="6">
        <f>Gas!AX71</f>
        <v>485008.99401600007</v>
      </c>
      <c r="AR9" s="6">
        <f>Gas!AY71</f>
        <v>239798.75039999999</v>
      </c>
      <c r="AS9" s="6">
        <f>Gas!AZ71</f>
        <v>168279.42239999998</v>
      </c>
      <c r="AT9" s="6">
        <f>Gas!BA71</f>
        <v>122596.85519999999</v>
      </c>
      <c r="AU9" s="6">
        <f>Gas!BB71</f>
        <v>119640.2472</v>
      </c>
      <c r="AV9" s="6">
        <f>Gas!BC71</f>
        <v>59429.51999999999</v>
      </c>
      <c r="AW9" s="6">
        <f>Gas!BD71</f>
        <v>32921.999999999993</v>
      </c>
      <c r="AX9" s="6">
        <f>SUM(B9:AW9)</f>
        <v>15970432.198924799</v>
      </c>
    </row>
    <row r="10" spans="1:50" x14ac:dyDescent="0.2">
      <c r="A10" t="s">
        <v>999</v>
      </c>
      <c r="B10" s="6">
        <f>Gas!I128</f>
        <v>0</v>
      </c>
      <c r="C10" s="6">
        <f>Gas!J128</f>
        <v>0</v>
      </c>
      <c r="D10" s="6">
        <f>Gas!K128</f>
        <v>0</v>
      </c>
      <c r="E10" s="6">
        <f>Gas!L128</f>
        <v>22.176000000000052</v>
      </c>
      <c r="F10" s="6">
        <f>Gas!M128</f>
        <v>66.14899200000005</v>
      </c>
      <c r="G10" s="6">
        <f>Gas!N128</f>
        <v>195.17299200000036</v>
      </c>
      <c r="H10" s="6">
        <f>Gas!O128</f>
        <v>291.94099200000056</v>
      </c>
      <c r="I10" s="6">
        <f>Gas!P128</f>
        <v>574.1809920000012</v>
      </c>
      <c r="J10" s="6">
        <f>Gas!Q128</f>
        <v>1033.6273920000024</v>
      </c>
      <c r="K10" s="6">
        <f>Gas!R128</f>
        <v>1441.8875520000033</v>
      </c>
      <c r="L10" s="6">
        <f>Gas!S128</f>
        <v>1647.0155520000039</v>
      </c>
      <c r="M10" s="6">
        <f>Gas!T128</f>
        <v>1781.2751040000039</v>
      </c>
      <c r="N10" s="6">
        <f>Gas!U128</f>
        <v>2158.2133440000043</v>
      </c>
      <c r="O10" s="6">
        <f>Gas!V128</f>
        <v>2219.7013440000042</v>
      </c>
      <c r="P10" s="6">
        <f>Gas!W128</f>
        <v>2246.9173440000045</v>
      </c>
      <c r="Q10" s="6">
        <f>Gas!X128</f>
        <v>2224.7413440000046</v>
      </c>
      <c r="R10" s="6">
        <f>Gas!Y128</f>
        <v>2188.3283520000045</v>
      </c>
      <c r="S10" s="6">
        <f>Gas!Z128</f>
        <v>2059.3043520000042</v>
      </c>
      <c r="T10" s="6">
        <f>Gas!AA128</f>
        <v>3517.5779520000051</v>
      </c>
      <c r="U10" s="6">
        <f>Gas!AB128</f>
        <v>3339.9011520000045</v>
      </c>
      <c r="V10" s="6">
        <f>Gas!AC128</f>
        <v>2910.6947520000022</v>
      </c>
      <c r="W10" s="6">
        <f>Gas!AD128</f>
        <v>2502.434592000001</v>
      </c>
      <c r="X10" s="6">
        <f>Gas!AE128</f>
        <v>2297.3065920000004</v>
      </c>
      <c r="Y10" s="6">
        <f>Gas!AF128</f>
        <v>2163.0470400000004</v>
      </c>
      <c r="Z10" s="6">
        <f>Gas!AG128</f>
        <v>1786.1088000000004</v>
      </c>
      <c r="AA10" s="6">
        <f>Gas!AH128</f>
        <v>1724.6208000000004</v>
      </c>
      <c r="AB10" s="6">
        <f>Gas!AI128</f>
        <v>1697.4048000000003</v>
      </c>
      <c r="AC10" s="6">
        <f>Gas!AJ128</f>
        <v>1697.4048000000003</v>
      </c>
      <c r="AD10" s="6">
        <f>Gas!AK128</f>
        <v>1689.8448000000003</v>
      </c>
      <c r="AE10" s="6">
        <f>Gas!AL128</f>
        <v>1689.8448000000003</v>
      </c>
      <c r="AF10" s="6">
        <f>Gas!AM128</f>
        <v>134.80319999999989</v>
      </c>
      <c r="AG10" s="6">
        <f>Gas!AN128</f>
        <v>30.240000000000069</v>
      </c>
      <c r="AH10" s="6">
        <f>Gas!AO128</f>
        <v>0</v>
      </c>
      <c r="AI10" s="6">
        <f>Gas!AP128</f>
        <v>0</v>
      </c>
      <c r="AJ10" s="6">
        <f>Gas!AQ128</f>
        <v>0</v>
      </c>
      <c r="AK10" s="6">
        <f>Gas!AR128</f>
        <v>0</v>
      </c>
      <c r="AL10" s="6">
        <f>Gas!AS128</f>
        <v>0</v>
      </c>
      <c r="AM10" s="6">
        <f>Gas!AT128</f>
        <v>0</v>
      </c>
      <c r="AN10" s="6">
        <f>Gas!AU128</f>
        <v>0</v>
      </c>
      <c r="AO10" s="6">
        <f>Gas!AV128</f>
        <v>0</v>
      </c>
      <c r="AP10" s="6">
        <f>Gas!AW128</f>
        <v>0</v>
      </c>
      <c r="AQ10" s="6">
        <f>Gas!AX128</f>
        <v>0</v>
      </c>
      <c r="AR10" s="6">
        <f>Gas!AY128</f>
        <v>0</v>
      </c>
      <c r="AS10" s="6">
        <f>Gas!AZ128</f>
        <v>0</v>
      </c>
      <c r="AT10" s="6">
        <f>Gas!BA128</f>
        <v>0</v>
      </c>
      <c r="AU10" s="6">
        <f>Gas!BB128</f>
        <v>0</v>
      </c>
      <c r="AV10" s="6">
        <f>Gas!BC128</f>
        <v>0</v>
      </c>
      <c r="AW10" s="6">
        <f>Gas!BD128</f>
        <v>0</v>
      </c>
      <c r="AX10" s="6">
        <f>SUM(B10:AW10)</f>
        <v>47331.865728000048</v>
      </c>
    </row>
    <row r="11" spans="1:50" x14ac:dyDescent="0.2">
      <c r="AX11" s="6">
        <f>SUM(AX8:AX10)</f>
        <v>16720927.584652798</v>
      </c>
    </row>
    <row r="16" spans="1:50" x14ac:dyDescent="0.2">
      <c r="A16" s="1" t="s">
        <v>998</v>
      </c>
      <c r="B16" t="s">
        <v>1047</v>
      </c>
      <c r="C16" t="s">
        <v>1048</v>
      </c>
      <c r="D16" t="s">
        <v>1049</v>
      </c>
      <c r="E16" t="s">
        <v>1050</v>
      </c>
      <c r="F16" t="s">
        <v>1051</v>
      </c>
      <c r="G16" t="s">
        <v>1053</v>
      </c>
      <c r="H16" t="s">
        <v>1052</v>
      </c>
      <c r="I16" t="s">
        <v>1054</v>
      </c>
      <c r="J16" t="s">
        <v>1055</v>
      </c>
      <c r="K16" t="s">
        <v>1056</v>
      </c>
      <c r="L16" t="s">
        <v>1057</v>
      </c>
      <c r="M16" t="s">
        <v>1058</v>
      </c>
      <c r="N16" s="86" t="s">
        <v>1059</v>
      </c>
      <c r="O16" s="86" t="s">
        <v>1060</v>
      </c>
      <c r="P16" s="86" t="s">
        <v>1061</v>
      </c>
      <c r="Q16" s="86" t="s">
        <v>1062</v>
      </c>
      <c r="R16" t="s">
        <v>885</v>
      </c>
    </row>
    <row r="17" spans="1:18" x14ac:dyDescent="0.2">
      <c r="A17" t="s">
        <v>997</v>
      </c>
      <c r="B17" s="6">
        <f>AVERAGE(B8:D8)</f>
        <v>0</v>
      </c>
      <c r="C17" s="6">
        <f>AVERAGE(E8:G8)</f>
        <v>223.99999999999997</v>
      </c>
      <c r="D17" s="6">
        <f>AVERAGE(H8:J8)</f>
        <v>1344</v>
      </c>
      <c r="E17" s="6">
        <f>AVERAGE(K8:M8)</f>
        <v>9845.1200000000008</v>
      </c>
      <c r="F17" s="6">
        <f>AVERAGE(N8:P8)</f>
        <v>37847.360000000001</v>
      </c>
      <c r="G17" s="6">
        <f>AVERAGE(Q8:S8)</f>
        <v>38814.559999999998</v>
      </c>
      <c r="H17" s="6">
        <f>AVERAGE(T8:V8)</f>
        <v>47860.959999999999</v>
      </c>
      <c r="I17" s="6">
        <f>AVERAGE(W8:Y8)</f>
        <v>47599.839999999997</v>
      </c>
      <c r="J17" s="6">
        <f>AVERAGE(Z8:AB8)</f>
        <v>20749.599999999999</v>
      </c>
      <c r="K17" s="6">
        <f>AVERAGE(AC8:AE8)</f>
        <v>19558.399999999998</v>
      </c>
      <c r="L17" s="6">
        <f>AVERAGE(AF8:AH8)</f>
        <v>9392</v>
      </c>
      <c r="M17" s="6">
        <f>AVERAGE(AI8:AK8)</f>
        <v>1152</v>
      </c>
      <c r="N17" s="6">
        <f>AVERAGE(AL8:AN8)</f>
        <v>0</v>
      </c>
      <c r="O17" s="6">
        <f>AVERAGE(AO8:AQ8)</f>
        <v>0</v>
      </c>
      <c r="P17" s="6">
        <f>AVERAGE(AQ8:AS8)</f>
        <v>0</v>
      </c>
      <c r="Q17" s="6">
        <f>AVERAGE(AU8:AW8)</f>
        <v>0</v>
      </c>
      <c r="R17" s="6">
        <f>SUM(B17:Q17)</f>
        <v>234387.84</v>
      </c>
    </row>
    <row r="18" spans="1:18" x14ac:dyDescent="0.2">
      <c r="A18" t="s">
        <v>994</v>
      </c>
      <c r="B18" s="6">
        <f>AVERAGE(B9:D9)</f>
        <v>5748.96</v>
      </c>
      <c r="C18" s="6">
        <f>AVERAGE(E9:G9)</f>
        <v>9855.36</v>
      </c>
      <c r="D18" s="6">
        <f>AVERAGE(H9:J9)</f>
        <v>145817.44271999999</v>
      </c>
      <c r="E18" s="6">
        <f>AVERAGE(K9:M9)</f>
        <v>215306.6889024</v>
      </c>
      <c r="F18" s="6">
        <f>AVERAGE(N9:P9)</f>
        <v>224439.32250240003</v>
      </c>
      <c r="G18" s="6">
        <f>AVERAGE(Q9:S9)</f>
        <v>248584.95450240001</v>
      </c>
      <c r="H18" s="6">
        <f>AVERAGE(T9:V9)</f>
        <v>335676.01467840001</v>
      </c>
      <c r="I18" s="6">
        <f>AVERAGE(W9:Y9)</f>
        <v>367684.31179200002</v>
      </c>
      <c r="J18" s="6">
        <f>AVERAGE(Z9:AB9)</f>
        <v>399943.05739200005</v>
      </c>
      <c r="K18" s="6">
        <f>AVERAGE(AC9:AE9)</f>
        <v>531431.54299200012</v>
      </c>
      <c r="L18" s="6">
        <f>AVERAGE(AF9:AH9)</f>
        <v>675227.71651200007</v>
      </c>
      <c r="M18" s="6">
        <f>AVERAGE(AI9:AK9)</f>
        <v>679957.92681600002</v>
      </c>
      <c r="N18" s="6">
        <f>AVERAGE(AL9:AN9)</f>
        <v>692507.51001600001</v>
      </c>
      <c r="O18" s="6">
        <f>AVERAGE(AO9:AQ9)</f>
        <v>543740.99241600011</v>
      </c>
      <c r="P18" s="6">
        <f>AVERAGE(AQ9:AS9)</f>
        <v>297695.72227200004</v>
      </c>
      <c r="Q18" s="6">
        <f>AVERAGE(AU9:AW9)</f>
        <v>70663.922399999996</v>
      </c>
      <c r="R18" s="6">
        <f>SUM(B18:Q18)</f>
        <v>5444281.4459136007</v>
      </c>
    </row>
    <row r="19" spans="1:18" x14ac:dyDescent="0.2">
      <c r="A19" t="s">
        <v>999</v>
      </c>
      <c r="B19" s="6">
        <f>AVERAGE(B10:D10)</f>
        <v>0</v>
      </c>
      <c r="C19" s="6">
        <f>AVERAGE(E10:G10)</f>
        <v>94.499328000000148</v>
      </c>
      <c r="D19" s="6">
        <f>AVERAGE(H10:J10)</f>
        <v>633.24979200000132</v>
      </c>
      <c r="E19" s="6">
        <f>AVERAGE(K10:M10)</f>
        <v>1623.3927360000037</v>
      </c>
      <c r="F19" s="6">
        <f>AVERAGE(N10:P10)</f>
        <v>2208.2773440000042</v>
      </c>
      <c r="G19" s="6">
        <f>AVERAGE(Q10:S10)</f>
        <v>2157.4580160000046</v>
      </c>
      <c r="H19" s="6">
        <f>AVERAGE(T10:V10)</f>
        <v>3256.0579520000042</v>
      </c>
      <c r="I19" s="6">
        <f>AVERAGE(W10:Y10)</f>
        <v>2320.9294080000004</v>
      </c>
      <c r="J19" s="6">
        <f>AVERAGE(Z10:AB10)</f>
        <v>1736.0448000000004</v>
      </c>
      <c r="K19" s="6">
        <f>AVERAGE(AC10:AE10)</f>
        <v>1692.3648000000003</v>
      </c>
      <c r="L19" s="6">
        <f>AVERAGE(AF10:AH10)</f>
        <v>55.014399999999988</v>
      </c>
      <c r="M19" s="6">
        <f>AVERAGE(AI10:AK10)</f>
        <v>0</v>
      </c>
      <c r="N19" s="6">
        <f>AVERAGE(AL10:AN10)</f>
        <v>0</v>
      </c>
      <c r="O19" s="6">
        <f>AVERAGE(AO10:AQ10)</f>
        <v>0</v>
      </c>
      <c r="P19" s="6">
        <f>AVERAGE(AQ10:AS10)</f>
        <v>0</v>
      </c>
      <c r="Q19" s="6">
        <f>AVERAGE(AU10:AW10)</f>
        <v>0</v>
      </c>
      <c r="R19" s="6">
        <f>SUM(B19:Q19)</f>
        <v>15777.288576000017</v>
      </c>
    </row>
    <row r="20" spans="1:18" x14ac:dyDescent="0.2">
      <c r="R20" s="6">
        <f>SUM(R17:R19)</f>
        <v>5694446.574489601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601"/>
  <sheetViews>
    <sheetView workbookViewId="0">
      <pane xSplit="2" ySplit="4" topLeftCell="BR5" activePane="bottomRight" state="frozen"/>
      <selection pane="topRight" activeCell="C1" sqref="C1"/>
      <selection pane="bottomLeft" activeCell="A4" sqref="A4"/>
      <selection pane="bottomRight" activeCell="BF4" sqref="BF4:BU5"/>
    </sheetView>
  </sheetViews>
  <sheetFormatPr defaultRowHeight="12.75" x14ac:dyDescent="0.2"/>
  <cols>
    <col min="1" max="1" width="23.5703125" customWidth="1"/>
    <col min="3" max="3" width="5.42578125" customWidth="1"/>
    <col min="4" max="4" width="8.140625" customWidth="1"/>
    <col min="5" max="5" width="6.5703125" customWidth="1"/>
    <col min="6" max="6" width="8.5703125" customWidth="1"/>
    <col min="7" max="7" width="10.5703125" customWidth="1"/>
    <col min="8" max="8" width="10.28515625" hidden="1" customWidth="1"/>
    <col min="9" max="16" width="10.5703125" hidden="1" customWidth="1"/>
    <col min="17" max="38" width="0" hidden="1" customWidth="1"/>
    <col min="39" max="39" width="9.85546875" hidden="1" customWidth="1"/>
    <col min="40" max="55" width="0" hidden="1" customWidth="1"/>
    <col min="56" max="56" width="0" style="41" hidden="1" customWidth="1"/>
    <col min="57" max="57" width="0" hidden="1" customWidth="1"/>
  </cols>
  <sheetData>
    <row r="1" spans="1:73" x14ac:dyDescent="0.2">
      <c r="A1" s="33" t="s">
        <v>990</v>
      </c>
    </row>
    <row r="2" spans="1:73" x14ac:dyDescent="0.2">
      <c r="H2" s="14" t="s">
        <v>888</v>
      </c>
      <c r="I2" s="9">
        <v>10000</v>
      </c>
      <c r="J2" s="9">
        <v>10000</v>
      </c>
      <c r="K2" s="9">
        <v>10000</v>
      </c>
      <c r="L2" s="9">
        <v>10000</v>
      </c>
      <c r="M2" s="9">
        <v>10000</v>
      </c>
      <c r="N2" s="9">
        <v>10000</v>
      </c>
      <c r="O2" s="9">
        <v>10000</v>
      </c>
      <c r="P2" s="9">
        <v>10000</v>
      </c>
      <c r="Q2" s="9">
        <v>10000</v>
      </c>
      <c r="R2" s="9">
        <v>10000</v>
      </c>
      <c r="S2" s="9">
        <v>10000</v>
      </c>
      <c r="T2" s="9">
        <v>10000</v>
      </c>
      <c r="U2" s="9">
        <v>10000</v>
      </c>
      <c r="V2" s="9">
        <v>10000</v>
      </c>
      <c r="W2" s="9">
        <v>10000</v>
      </c>
      <c r="X2" s="9">
        <v>10000</v>
      </c>
      <c r="Y2" s="9">
        <v>10000</v>
      </c>
      <c r="Z2" s="9">
        <v>10000</v>
      </c>
      <c r="AA2" s="9">
        <v>10000</v>
      </c>
      <c r="AB2" s="9">
        <v>10000</v>
      </c>
      <c r="AC2" s="9">
        <v>10000</v>
      </c>
      <c r="AD2" s="9">
        <v>10000</v>
      </c>
      <c r="AE2" s="9">
        <v>10000</v>
      </c>
      <c r="AF2" s="9">
        <v>10000</v>
      </c>
      <c r="AG2" s="9">
        <v>10000</v>
      </c>
      <c r="AH2" s="9">
        <v>10000</v>
      </c>
      <c r="AI2" s="9">
        <v>10000</v>
      </c>
      <c r="AJ2" s="9">
        <v>10000</v>
      </c>
      <c r="AK2" s="9">
        <v>10000</v>
      </c>
      <c r="AL2" s="9">
        <v>10000</v>
      </c>
      <c r="AM2" s="9">
        <v>10000</v>
      </c>
      <c r="AN2" s="9">
        <v>10000</v>
      </c>
      <c r="AO2" s="9">
        <v>10000</v>
      </c>
      <c r="AP2" s="9">
        <v>10000</v>
      </c>
      <c r="AQ2" s="9">
        <v>10000</v>
      </c>
      <c r="AR2" s="9">
        <v>10000</v>
      </c>
      <c r="AS2" s="9">
        <v>10000</v>
      </c>
      <c r="AT2" s="9">
        <v>10000</v>
      </c>
      <c r="AU2" s="9">
        <v>10000</v>
      </c>
      <c r="AV2" s="9">
        <v>10000</v>
      </c>
      <c r="AW2" s="9">
        <v>10000</v>
      </c>
      <c r="AX2" s="9">
        <v>10000</v>
      </c>
      <c r="AY2" s="9">
        <v>10000</v>
      </c>
      <c r="AZ2" s="9">
        <v>10000</v>
      </c>
      <c r="BA2" s="9">
        <v>10000</v>
      </c>
      <c r="BB2" s="9">
        <v>10000</v>
      </c>
      <c r="BC2" s="9">
        <v>10000</v>
      </c>
      <c r="BD2" s="80">
        <v>10000</v>
      </c>
    </row>
    <row r="3" spans="1:73" x14ac:dyDescent="0.2">
      <c r="H3" s="14" t="s">
        <v>889</v>
      </c>
      <c r="I3" s="10">
        <v>1</v>
      </c>
      <c r="J3" s="10">
        <v>1</v>
      </c>
      <c r="K3" s="10">
        <v>0.8</v>
      </c>
      <c r="L3" s="10">
        <v>0.7</v>
      </c>
      <c r="M3" s="10">
        <v>0.6</v>
      </c>
      <c r="N3" s="10">
        <v>0.8</v>
      </c>
      <c r="O3" s="10">
        <v>1</v>
      </c>
      <c r="P3" s="10">
        <v>1</v>
      </c>
      <c r="Q3" s="10">
        <v>1</v>
      </c>
      <c r="R3" s="10">
        <v>0.8</v>
      </c>
      <c r="S3" s="10">
        <v>0.9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10">
        <v>1</v>
      </c>
      <c r="BB3" s="10">
        <v>1</v>
      </c>
      <c r="BC3" s="10">
        <v>1</v>
      </c>
      <c r="BD3" s="81">
        <v>1</v>
      </c>
    </row>
    <row r="4" spans="1:73" x14ac:dyDescent="0.2">
      <c r="A4" s="1" t="s">
        <v>1528</v>
      </c>
      <c r="B4" s="1" t="s">
        <v>886</v>
      </c>
      <c r="C4" s="1" t="s">
        <v>1532</v>
      </c>
      <c r="D4" s="1" t="s">
        <v>875</v>
      </c>
      <c r="E4" s="1" t="s">
        <v>887</v>
      </c>
      <c r="F4" s="1" t="s">
        <v>1539</v>
      </c>
      <c r="G4" s="12" t="s">
        <v>1543</v>
      </c>
      <c r="H4" s="15"/>
      <c r="I4" s="5">
        <v>36892</v>
      </c>
      <c r="J4" s="5">
        <v>36923</v>
      </c>
      <c r="K4" s="5">
        <v>36951</v>
      </c>
      <c r="L4" s="5">
        <v>36982</v>
      </c>
      <c r="M4" s="5">
        <v>37012</v>
      </c>
      <c r="N4" s="5">
        <v>37043</v>
      </c>
      <c r="O4" s="5">
        <v>37073</v>
      </c>
      <c r="P4" s="5">
        <v>37104</v>
      </c>
      <c r="Q4" s="5">
        <v>37135</v>
      </c>
      <c r="R4" s="5">
        <v>37165</v>
      </c>
      <c r="S4" s="5">
        <v>37196</v>
      </c>
      <c r="T4" s="5">
        <v>37226</v>
      </c>
      <c r="U4" s="5">
        <v>37257</v>
      </c>
      <c r="V4" s="5">
        <v>37288</v>
      </c>
      <c r="W4" s="5">
        <v>37316</v>
      </c>
      <c r="X4" s="5">
        <v>37347</v>
      </c>
      <c r="Y4" s="5">
        <v>37377</v>
      </c>
      <c r="Z4" s="5">
        <v>37408</v>
      </c>
      <c r="AA4" s="5">
        <v>37438</v>
      </c>
      <c r="AB4" s="5">
        <v>37469</v>
      </c>
      <c r="AC4" s="5">
        <v>37500</v>
      </c>
      <c r="AD4" s="5">
        <v>37530</v>
      </c>
      <c r="AE4" s="5">
        <v>37561</v>
      </c>
      <c r="AF4" s="5">
        <v>37591</v>
      </c>
      <c r="AG4" s="5">
        <v>37622</v>
      </c>
      <c r="AH4" s="5">
        <v>37653</v>
      </c>
      <c r="AI4" s="5">
        <v>37681</v>
      </c>
      <c r="AJ4" s="5">
        <v>37712</v>
      </c>
      <c r="AK4" s="5">
        <v>37742</v>
      </c>
      <c r="AL4" s="5">
        <v>37773</v>
      </c>
      <c r="AM4" s="5">
        <v>37803</v>
      </c>
      <c r="AN4" s="5">
        <v>37834</v>
      </c>
      <c r="AO4" s="5">
        <v>37865</v>
      </c>
      <c r="AP4" s="5">
        <v>37895</v>
      </c>
      <c r="AQ4" s="5">
        <v>37926</v>
      </c>
      <c r="AR4" s="5">
        <v>37956</v>
      </c>
      <c r="AS4" s="5">
        <v>37987</v>
      </c>
      <c r="AT4" s="5">
        <v>38018</v>
      </c>
      <c r="AU4" s="5">
        <v>38047</v>
      </c>
      <c r="AV4" s="5">
        <v>38078</v>
      </c>
      <c r="AW4" s="5">
        <v>38108</v>
      </c>
      <c r="AX4" s="5">
        <v>38139</v>
      </c>
      <c r="AY4" s="5">
        <v>38169</v>
      </c>
      <c r="AZ4" s="5">
        <v>38200</v>
      </c>
      <c r="BA4" s="5">
        <v>38231</v>
      </c>
      <c r="BB4" s="5">
        <v>38261</v>
      </c>
      <c r="BC4" s="5">
        <v>38292</v>
      </c>
      <c r="BD4" s="82">
        <v>38322</v>
      </c>
      <c r="BF4" t="s">
        <v>1047</v>
      </c>
      <c r="BG4" t="s">
        <v>1048</v>
      </c>
      <c r="BH4" t="s">
        <v>1049</v>
      </c>
      <c r="BI4" t="s">
        <v>1050</v>
      </c>
      <c r="BJ4" t="s">
        <v>1051</v>
      </c>
      <c r="BK4" t="s">
        <v>1053</v>
      </c>
      <c r="BL4" t="s">
        <v>1052</v>
      </c>
      <c r="BM4" t="s">
        <v>1054</v>
      </c>
      <c r="BN4" t="s">
        <v>1055</v>
      </c>
      <c r="BO4" t="s">
        <v>1056</v>
      </c>
      <c r="BP4" t="s">
        <v>1057</v>
      </c>
      <c r="BQ4" t="s">
        <v>1058</v>
      </c>
      <c r="BR4" s="86" t="s">
        <v>1059</v>
      </c>
      <c r="BS4" s="86" t="s">
        <v>1060</v>
      </c>
      <c r="BT4" s="86" t="s">
        <v>1061</v>
      </c>
      <c r="BU4" s="86" t="s">
        <v>1062</v>
      </c>
    </row>
    <row r="5" spans="1:73" ht="15.75" customHeight="1" x14ac:dyDescent="0.2">
      <c r="A5" s="26" t="s">
        <v>973</v>
      </c>
      <c r="B5" s="26" t="s">
        <v>1122</v>
      </c>
      <c r="C5" s="26" t="s">
        <v>940</v>
      </c>
      <c r="D5" s="26">
        <v>1.4</v>
      </c>
      <c r="E5" s="26" t="s">
        <v>1105</v>
      </c>
      <c r="F5" s="28">
        <v>0</v>
      </c>
      <c r="G5" s="30">
        <v>36997</v>
      </c>
      <c r="H5" s="15" t="s">
        <v>1113</v>
      </c>
      <c r="I5" s="6">
        <f t="shared" ref="I5:X15" si="0">IF(AND($F5&lt;I$2,$G5&lt;I$4,(DATE(YEAR($G5)+1,MONTH($G5)+1,1))&gt;I$4),$D5*24*I$3*(I$2/1000-($F5/1000)),0)</f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201.59999999999997</v>
      </c>
      <c r="N5" s="6">
        <f t="shared" si="0"/>
        <v>268.79999999999995</v>
      </c>
      <c r="O5" s="6">
        <f t="shared" si="0"/>
        <v>335.99999999999994</v>
      </c>
      <c r="P5" s="6">
        <f t="shared" si="0"/>
        <v>335.99999999999994</v>
      </c>
      <c r="Q5" s="6">
        <f t="shared" si="0"/>
        <v>335.99999999999994</v>
      </c>
      <c r="R5" s="6">
        <f t="shared" si="0"/>
        <v>268.79999999999995</v>
      </c>
      <c r="S5" s="6">
        <f t="shared" si="0"/>
        <v>302.39999999999998</v>
      </c>
      <c r="T5" s="6">
        <f t="shared" si="0"/>
        <v>335.99999999999994</v>
      </c>
      <c r="U5" s="6">
        <f t="shared" si="0"/>
        <v>335.99999999999994</v>
      </c>
      <c r="V5" s="6">
        <f t="shared" si="0"/>
        <v>335.99999999999994</v>
      </c>
      <c r="W5" s="6">
        <f t="shared" si="0"/>
        <v>335.99999999999994</v>
      </c>
      <c r="X5" s="6">
        <f t="shared" si="0"/>
        <v>335.99999999999994</v>
      </c>
      <c r="Y5" s="6">
        <f t="shared" ref="U5:AR21" si="1">IF(AND($F5&lt;Y$2,$G5&lt;Y$4,(DATE(YEAR($G5)+1,MONTH($G5)+1,1))&gt;Y$4),$D5*24*Y$3*(Y$2/1000-($F5/1000)),0)</f>
        <v>0</v>
      </c>
      <c r="Z5" s="6">
        <f t="shared" si="1"/>
        <v>0</v>
      </c>
      <c r="AA5" s="6">
        <f t="shared" si="1"/>
        <v>0</v>
      </c>
      <c r="AB5" s="6">
        <f t="shared" si="1"/>
        <v>0</v>
      </c>
      <c r="AC5" s="6">
        <f t="shared" si="1"/>
        <v>0</v>
      </c>
      <c r="AD5" s="6">
        <f t="shared" si="1"/>
        <v>0</v>
      </c>
      <c r="AE5" s="6">
        <f t="shared" si="1"/>
        <v>0</v>
      </c>
      <c r="AF5" s="6">
        <f t="shared" si="1"/>
        <v>0</v>
      </c>
      <c r="AG5" s="6">
        <f t="shared" si="1"/>
        <v>0</v>
      </c>
      <c r="AH5" s="6">
        <f t="shared" si="1"/>
        <v>0</v>
      </c>
      <c r="AI5" s="6">
        <f t="shared" si="1"/>
        <v>0</v>
      </c>
      <c r="AJ5" s="6">
        <f t="shared" si="1"/>
        <v>0</v>
      </c>
      <c r="AK5" s="6">
        <f t="shared" si="1"/>
        <v>0</v>
      </c>
      <c r="AL5" s="6">
        <f t="shared" si="1"/>
        <v>0</v>
      </c>
      <c r="AM5" s="6">
        <f t="shared" si="1"/>
        <v>0</v>
      </c>
      <c r="AN5" s="6">
        <f t="shared" si="1"/>
        <v>0</v>
      </c>
      <c r="AO5" s="6">
        <f t="shared" si="1"/>
        <v>0</v>
      </c>
      <c r="AP5" s="6">
        <f t="shared" si="1"/>
        <v>0</v>
      </c>
      <c r="AQ5" s="6">
        <f t="shared" si="1"/>
        <v>0</v>
      </c>
      <c r="AR5" s="6">
        <f t="shared" si="1"/>
        <v>0</v>
      </c>
      <c r="AS5" s="6">
        <f t="shared" ref="AS5:BD21" si="2">IF(AND($F5&lt;AS$2,$G5&lt;AS$4,(DATE(YEAR($G5)+1,MONTH($G5)+1,1))&gt;AS$4),$D5*24*AS$3*(AS$2/1000-($F5/1000)),0)</f>
        <v>0</v>
      </c>
      <c r="AT5" s="6">
        <f t="shared" si="2"/>
        <v>0</v>
      </c>
      <c r="AU5" s="6">
        <f t="shared" si="2"/>
        <v>0</v>
      </c>
      <c r="AV5" s="6">
        <f t="shared" si="2"/>
        <v>0</v>
      </c>
      <c r="AW5" s="6">
        <f t="shared" si="2"/>
        <v>0</v>
      </c>
      <c r="AX5" s="6">
        <f t="shared" si="2"/>
        <v>0</v>
      </c>
      <c r="AY5" s="6">
        <f t="shared" si="2"/>
        <v>0</v>
      </c>
      <c r="AZ5" s="6">
        <f t="shared" si="2"/>
        <v>0</v>
      </c>
      <c r="BA5" s="6">
        <f t="shared" si="2"/>
        <v>0</v>
      </c>
      <c r="BB5" s="6">
        <f t="shared" si="2"/>
        <v>0</v>
      </c>
      <c r="BC5" s="6">
        <f t="shared" si="2"/>
        <v>0</v>
      </c>
      <c r="BD5" s="83">
        <f t="shared" si="2"/>
        <v>0</v>
      </c>
      <c r="BF5" s="6">
        <f>AVERAGE(I5:K5)</f>
        <v>0</v>
      </c>
      <c r="BG5" s="6">
        <f>AVERAGE(L5:N5)</f>
        <v>156.79999999999998</v>
      </c>
      <c r="BH5" s="6">
        <f>AVERAGE(O5:Q5)</f>
        <v>335.99999999999994</v>
      </c>
      <c r="BI5" s="6">
        <f>AVERAGE(R5:T5)</f>
        <v>302.39999999999992</v>
      </c>
      <c r="BJ5" s="6">
        <f>AVERAGE(U5:W5)</f>
        <v>335.99999999999994</v>
      </c>
      <c r="BK5" s="6">
        <f>AVERAGE(X5:Z5)</f>
        <v>111.99999999999999</v>
      </c>
      <c r="BL5" s="6">
        <f>AVERAGE(AA5:AC5)</f>
        <v>0</v>
      </c>
      <c r="BM5" s="6">
        <f>AVERAGE(AD5:AF5)</f>
        <v>0</v>
      </c>
      <c r="BN5" s="6">
        <f>AVERAGE(AG5:AI5)</f>
        <v>0</v>
      </c>
      <c r="BO5" s="6">
        <f>AVERAGE(AJ5:AL5)</f>
        <v>0</v>
      </c>
      <c r="BP5" s="6">
        <f>AVERAGE(AM5:AO5)</f>
        <v>0</v>
      </c>
      <c r="BQ5" s="6">
        <f>AVERAGE(AP5:AR5)</f>
        <v>0</v>
      </c>
      <c r="BR5" s="6">
        <f>AVERAGE(AS5:AU5)</f>
        <v>0</v>
      </c>
      <c r="BS5" s="6">
        <f>AVERAGE(AV5:AX5)</f>
        <v>0</v>
      </c>
      <c r="BT5" s="6">
        <f>AVERAGE(AY5:BA5)</f>
        <v>0</v>
      </c>
      <c r="BU5" s="6">
        <f>AVERAGE(BB5:BD5)</f>
        <v>0</v>
      </c>
    </row>
    <row r="6" spans="1:73" ht="15.75" customHeight="1" x14ac:dyDescent="0.2">
      <c r="A6" s="26" t="s">
        <v>973</v>
      </c>
      <c r="B6" s="26" t="s">
        <v>1122</v>
      </c>
      <c r="C6" s="26" t="s">
        <v>940</v>
      </c>
      <c r="D6" s="26">
        <v>3.6</v>
      </c>
      <c r="E6" s="26" t="s">
        <v>1105</v>
      </c>
      <c r="F6" s="28">
        <v>0</v>
      </c>
      <c r="G6" s="30">
        <v>37113</v>
      </c>
      <c r="H6" s="15" t="s">
        <v>1113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864</v>
      </c>
      <c r="R6" s="6">
        <f t="shared" si="0"/>
        <v>691.2</v>
      </c>
      <c r="S6" s="6">
        <f t="shared" si="0"/>
        <v>777.6</v>
      </c>
      <c r="T6" s="6">
        <f t="shared" si="0"/>
        <v>864</v>
      </c>
      <c r="U6" s="6">
        <f t="shared" si="1"/>
        <v>864</v>
      </c>
      <c r="V6" s="6">
        <f t="shared" si="1"/>
        <v>864</v>
      </c>
      <c r="W6" s="6">
        <f t="shared" si="1"/>
        <v>864</v>
      </c>
      <c r="X6" s="6">
        <f t="shared" si="1"/>
        <v>864</v>
      </c>
      <c r="Y6" s="6">
        <f t="shared" si="1"/>
        <v>864</v>
      </c>
      <c r="Z6" s="6">
        <f t="shared" si="1"/>
        <v>864</v>
      </c>
      <c r="AA6" s="6">
        <f t="shared" si="1"/>
        <v>864</v>
      </c>
      <c r="AB6" s="6">
        <f t="shared" si="1"/>
        <v>864</v>
      </c>
      <c r="AC6" s="6">
        <f t="shared" si="1"/>
        <v>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1"/>
        <v>0</v>
      </c>
      <c r="AM6" s="6">
        <f t="shared" si="1"/>
        <v>0</v>
      </c>
      <c r="AN6" s="6">
        <f t="shared" si="1"/>
        <v>0</v>
      </c>
      <c r="AO6" s="6">
        <f t="shared" si="1"/>
        <v>0</v>
      </c>
      <c r="AP6" s="6">
        <f t="shared" si="1"/>
        <v>0</v>
      </c>
      <c r="AQ6" s="6">
        <f t="shared" si="1"/>
        <v>0</v>
      </c>
      <c r="AR6" s="6">
        <f t="shared" si="1"/>
        <v>0</v>
      </c>
      <c r="AS6" s="6">
        <f t="shared" si="2"/>
        <v>0</v>
      </c>
      <c r="AT6" s="6">
        <f t="shared" si="2"/>
        <v>0</v>
      </c>
      <c r="AU6" s="6">
        <f t="shared" si="2"/>
        <v>0</v>
      </c>
      <c r="AV6" s="6">
        <f t="shared" si="2"/>
        <v>0</v>
      </c>
      <c r="AW6" s="6">
        <f t="shared" si="2"/>
        <v>0</v>
      </c>
      <c r="AX6" s="6">
        <f t="shared" si="2"/>
        <v>0</v>
      </c>
      <c r="AY6" s="6">
        <f t="shared" si="2"/>
        <v>0</v>
      </c>
      <c r="AZ6" s="6">
        <f t="shared" si="2"/>
        <v>0</v>
      </c>
      <c r="BA6" s="6">
        <f t="shared" si="2"/>
        <v>0</v>
      </c>
      <c r="BB6" s="6">
        <f t="shared" si="2"/>
        <v>0</v>
      </c>
      <c r="BC6" s="6">
        <f t="shared" si="2"/>
        <v>0</v>
      </c>
      <c r="BD6" s="83">
        <f t="shared" si="2"/>
        <v>0</v>
      </c>
      <c r="BF6" s="6">
        <f t="shared" ref="BF6:BF69" si="3">AVERAGE(I6:K6)</f>
        <v>0</v>
      </c>
      <c r="BG6" s="6">
        <f t="shared" ref="BG6:BG69" si="4">AVERAGE(L6:N6)</f>
        <v>0</v>
      </c>
      <c r="BH6" s="6">
        <f t="shared" ref="BH6:BH69" si="5">AVERAGE(O6:Q6)</f>
        <v>288</v>
      </c>
      <c r="BI6" s="6">
        <f t="shared" ref="BI6:BI69" si="6">AVERAGE(R6:T6)</f>
        <v>777.6</v>
      </c>
      <c r="BJ6" s="6">
        <f t="shared" ref="BJ6:BJ69" si="7">AVERAGE(U6:W6)</f>
        <v>864</v>
      </c>
      <c r="BK6" s="6">
        <f t="shared" ref="BK6:BK69" si="8">AVERAGE(X6:Z6)</f>
        <v>864</v>
      </c>
      <c r="BL6" s="6">
        <f t="shared" ref="BL6:BL69" si="9">AVERAGE(AA6:AC6)</f>
        <v>576</v>
      </c>
      <c r="BM6" s="6">
        <f t="shared" ref="BM6:BM69" si="10">AVERAGE(AD6:AF6)</f>
        <v>0</v>
      </c>
      <c r="BN6" s="6">
        <f t="shared" ref="BN6:BN69" si="11">AVERAGE(AG6:AI6)</f>
        <v>0</v>
      </c>
      <c r="BO6" s="6">
        <f t="shared" ref="BO6:BO69" si="12">AVERAGE(AJ6:AL6)</f>
        <v>0</v>
      </c>
      <c r="BP6" s="6">
        <f t="shared" ref="BP6:BP69" si="13">AVERAGE(AM6:AO6)</f>
        <v>0</v>
      </c>
      <c r="BQ6" s="6">
        <f t="shared" ref="BQ6:BQ69" si="14">AVERAGE(AP6:AR6)</f>
        <v>0</v>
      </c>
      <c r="BR6" s="6">
        <f t="shared" ref="BR6:BR69" si="15">AVERAGE(AS6:AU6)</f>
        <v>0</v>
      </c>
      <c r="BS6" s="6">
        <f t="shared" ref="BS6:BS69" si="16">AVERAGE(AV6:AX6)</f>
        <v>0</v>
      </c>
      <c r="BT6" s="6">
        <f t="shared" ref="BT6:BT69" si="17">AVERAGE(AY6:BA6)</f>
        <v>0</v>
      </c>
      <c r="BU6" s="6">
        <f t="shared" ref="BU6:BU69" si="18">AVERAGE(BB6:BD6)</f>
        <v>0</v>
      </c>
    </row>
    <row r="7" spans="1:73" ht="14.25" customHeight="1" x14ac:dyDescent="0.2">
      <c r="A7" s="26" t="s">
        <v>973</v>
      </c>
      <c r="B7" s="26" t="s">
        <v>1122</v>
      </c>
      <c r="C7" s="26" t="s">
        <v>940</v>
      </c>
      <c r="D7" s="26">
        <v>3</v>
      </c>
      <c r="E7" s="26" t="s">
        <v>1105</v>
      </c>
      <c r="F7" s="28">
        <v>0</v>
      </c>
      <c r="G7" s="30">
        <v>37165</v>
      </c>
      <c r="H7" s="15" t="s">
        <v>1113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648</v>
      </c>
      <c r="T7" s="6">
        <f t="shared" si="0"/>
        <v>720</v>
      </c>
      <c r="U7" s="6">
        <f t="shared" si="1"/>
        <v>720</v>
      </c>
      <c r="V7" s="6">
        <f t="shared" si="1"/>
        <v>720</v>
      </c>
      <c r="W7" s="6">
        <f t="shared" si="1"/>
        <v>720</v>
      </c>
      <c r="X7" s="6">
        <f t="shared" si="1"/>
        <v>720</v>
      </c>
      <c r="Y7" s="6">
        <f t="shared" si="1"/>
        <v>720</v>
      </c>
      <c r="Z7" s="6">
        <f t="shared" si="1"/>
        <v>720</v>
      </c>
      <c r="AA7" s="6">
        <f t="shared" si="1"/>
        <v>720</v>
      </c>
      <c r="AB7" s="6">
        <f t="shared" si="1"/>
        <v>720</v>
      </c>
      <c r="AC7" s="6">
        <f t="shared" si="1"/>
        <v>720</v>
      </c>
      <c r="AD7" s="6">
        <f t="shared" si="1"/>
        <v>720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6">
        <f t="shared" si="1"/>
        <v>0</v>
      </c>
      <c r="AM7" s="6">
        <f t="shared" si="1"/>
        <v>0</v>
      </c>
      <c r="AN7" s="6">
        <f t="shared" si="1"/>
        <v>0</v>
      </c>
      <c r="AO7" s="6">
        <f t="shared" si="1"/>
        <v>0</v>
      </c>
      <c r="AP7" s="6">
        <f t="shared" si="1"/>
        <v>0</v>
      </c>
      <c r="AQ7" s="6">
        <f t="shared" si="1"/>
        <v>0</v>
      </c>
      <c r="AR7" s="6">
        <f t="shared" si="1"/>
        <v>0</v>
      </c>
      <c r="AS7" s="6">
        <f t="shared" si="2"/>
        <v>0</v>
      </c>
      <c r="AT7" s="6">
        <f t="shared" si="2"/>
        <v>0</v>
      </c>
      <c r="AU7" s="6">
        <f t="shared" si="2"/>
        <v>0</v>
      </c>
      <c r="AV7" s="6">
        <f t="shared" si="2"/>
        <v>0</v>
      </c>
      <c r="AW7" s="6">
        <f t="shared" si="2"/>
        <v>0</v>
      </c>
      <c r="AX7" s="6">
        <f t="shared" si="2"/>
        <v>0</v>
      </c>
      <c r="AY7" s="6">
        <f t="shared" si="2"/>
        <v>0</v>
      </c>
      <c r="AZ7" s="6">
        <f t="shared" si="2"/>
        <v>0</v>
      </c>
      <c r="BA7" s="6">
        <f t="shared" si="2"/>
        <v>0</v>
      </c>
      <c r="BB7" s="6">
        <f t="shared" si="2"/>
        <v>0</v>
      </c>
      <c r="BC7" s="6">
        <f t="shared" si="2"/>
        <v>0</v>
      </c>
      <c r="BD7" s="83">
        <f t="shared" si="2"/>
        <v>0</v>
      </c>
      <c r="BF7" s="6">
        <f t="shared" si="3"/>
        <v>0</v>
      </c>
      <c r="BG7" s="6">
        <f t="shared" si="4"/>
        <v>0</v>
      </c>
      <c r="BH7" s="6">
        <f t="shared" si="5"/>
        <v>0</v>
      </c>
      <c r="BI7" s="6">
        <f t="shared" si="6"/>
        <v>456</v>
      </c>
      <c r="BJ7" s="6">
        <f t="shared" si="7"/>
        <v>720</v>
      </c>
      <c r="BK7" s="6">
        <f t="shared" si="8"/>
        <v>720</v>
      </c>
      <c r="BL7" s="6">
        <f t="shared" si="9"/>
        <v>720</v>
      </c>
      <c r="BM7" s="6">
        <f t="shared" si="10"/>
        <v>240</v>
      </c>
      <c r="BN7" s="6">
        <f t="shared" si="11"/>
        <v>0</v>
      </c>
      <c r="BO7" s="6">
        <f t="shared" si="12"/>
        <v>0</v>
      </c>
      <c r="BP7" s="6">
        <f t="shared" si="13"/>
        <v>0</v>
      </c>
      <c r="BQ7" s="6">
        <f t="shared" si="14"/>
        <v>0</v>
      </c>
      <c r="BR7" s="6">
        <f t="shared" si="15"/>
        <v>0</v>
      </c>
      <c r="BS7" s="6">
        <f t="shared" si="16"/>
        <v>0</v>
      </c>
      <c r="BT7" s="6">
        <f t="shared" si="17"/>
        <v>0</v>
      </c>
      <c r="BU7" s="6">
        <f t="shared" si="18"/>
        <v>0</v>
      </c>
    </row>
    <row r="8" spans="1:73" x14ac:dyDescent="0.2">
      <c r="A8" s="26" t="s">
        <v>973</v>
      </c>
      <c r="B8" s="26" t="s">
        <v>1122</v>
      </c>
      <c r="C8" s="26" t="s">
        <v>940</v>
      </c>
      <c r="D8" s="26">
        <v>0.8</v>
      </c>
      <c r="E8" s="26" t="s">
        <v>1105</v>
      </c>
      <c r="F8" s="28">
        <v>0</v>
      </c>
      <c r="G8" s="30">
        <v>37226</v>
      </c>
      <c r="H8" s="15" t="s">
        <v>1113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1"/>
        <v>192.00000000000003</v>
      </c>
      <c r="V8" s="6">
        <f t="shared" si="1"/>
        <v>192.00000000000003</v>
      </c>
      <c r="W8" s="6">
        <f t="shared" si="1"/>
        <v>192.00000000000003</v>
      </c>
      <c r="X8" s="6">
        <f t="shared" si="1"/>
        <v>192.00000000000003</v>
      </c>
      <c r="Y8" s="6">
        <f t="shared" si="1"/>
        <v>192.00000000000003</v>
      </c>
      <c r="Z8" s="6">
        <f t="shared" si="1"/>
        <v>192.00000000000003</v>
      </c>
      <c r="AA8" s="6">
        <f t="shared" si="1"/>
        <v>192.00000000000003</v>
      </c>
      <c r="AB8" s="6">
        <f t="shared" si="1"/>
        <v>192.00000000000003</v>
      </c>
      <c r="AC8" s="6">
        <f t="shared" si="1"/>
        <v>192.00000000000003</v>
      </c>
      <c r="AD8" s="6">
        <f t="shared" si="1"/>
        <v>192.00000000000003</v>
      </c>
      <c r="AE8" s="6">
        <f t="shared" si="1"/>
        <v>192.00000000000003</v>
      </c>
      <c r="AF8" s="6">
        <f t="shared" si="1"/>
        <v>192.00000000000003</v>
      </c>
      <c r="AG8" s="6">
        <f t="shared" si="1"/>
        <v>0</v>
      </c>
      <c r="AH8" s="6">
        <f t="shared" si="1"/>
        <v>0</v>
      </c>
      <c r="AI8" s="6">
        <f t="shared" si="1"/>
        <v>0</v>
      </c>
      <c r="AJ8" s="6">
        <f t="shared" si="1"/>
        <v>0</v>
      </c>
      <c r="AK8" s="6">
        <f t="shared" si="1"/>
        <v>0</v>
      </c>
      <c r="AL8" s="6">
        <f t="shared" si="1"/>
        <v>0</v>
      </c>
      <c r="AM8" s="6">
        <f t="shared" si="1"/>
        <v>0</v>
      </c>
      <c r="AN8" s="6">
        <f t="shared" si="1"/>
        <v>0</v>
      </c>
      <c r="AO8" s="6">
        <f t="shared" si="1"/>
        <v>0</v>
      </c>
      <c r="AP8" s="6">
        <f t="shared" si="1"/>
        <v>0</v>
      </c>
      <c r="AQ8" s="6">
        <f t="shared" si="1"/>
        <v>0</v>
      </c>
      <c r="AR8" s="6">
        <f t="shared" si="1"/>
        <v>0</v>
      </c>
      <c r="AS8" s="6">
        <f t="shared" si="2"/>
        <v>0</v>
      </c>
      <c r="AT8" s="6">
        <f t="shared" si="2"/>
        <v>0</v>
      </c>
      <c r="AU8" s="6">
        <f t="shared" si="2"/>
        <v>0</v>
      </c>
      <c r="AV8" s="6">
        <f t="shared" si="2"/>
        <v>0</v>
      </c>
      <c r="AW8" s="6">
        <f t="shared" si="2"/>
        <v>0</v>
      </c>
      <c r="AX8" s="6">
        <f t="shared" si="2"/>
        <v>0</v>
      </c>
      <c r="AY8" s="6">
        <f t="shared" si="2"/>
        <v>0</v>
      </c>
      <c r="AZ8" s="6">
        <f t="shared" si="2"/>
        <v>0</v>
      </c>
      <c r="BA8" s="6">
        <f t="shared" si="2"/>
        <v>0</v>
      </c>
      <c r="BB8" s="6">
        <f t="shared" si="2"/>
        <v>0</v>
      </c>
      <c r="BC8" s="6">
        <f t="shared" si="2"/>
        <v>0</v>
      </c>
      <c r="BD8" s="83">
        <f t="shared" si="2"/>
        <v>0</v>
      </c>
      <c r="BF8" s="6">
        <f t="shared" si="3"/>
        <v>0</v>
      </c>
      <c r="BG8" s="6">
        <f t="shared" si="4"/>
        <v>0</v>
      </c>
      <c r="BH8" s="6">
        <f t="shared" si="5"/>
        <v>0</v>
      </c>
      <c r="BI8" s="6">
        <f t="shared" si="6"/>
        <v>0</v>
      </c>
      <c r="BJ8" s="6">
        <f t="shared" si="7"/>
        <v>192.00000000000003</v>
      </c>
      <c r="BK8" s="6">
        <f t="shared" si="8"/>
        <v>192.00000000000003</v>
      </c>
      <c r="BL8" s="6">
        <f t="shared" si="9"/>
        <v>192.00000000000003</v>
      </c>
      <c r="BM8" s="6">
        <f t="shared" si="10"/>
        <v>192.00000000000003</v>
      </c>
      <c r="BN8" s="6">
        <f t="shared" si="11"/>
        <v>0</v>
      </c>
      <c r="BO8" s="6">
        <f t="shared" si="12"/>
        <v>0</v>
      </c>
      <c r="BP8" s="6">
        <f t="shared" si="13"/>
        <v>0</v>
      </c>
      <c r="BQ8" s="6">
        <f t="shared" si="14"/>
        <v>0</v>
      </c>
      <c r="BR8" s="6">
        <f t="shared" si="15"/>
        <v>0</v>
      </c>
      <c r="BS8" s="6">
        <f t="shared" si="16"/>
        <v>0</v>
      </c>
      <c r="BT8" s="6">
        <f t="shared" si="17"/>
        <v>0</v>
      </c>
      <c r="BU8" s="6">
        <f t="shared" si="18"/>
        <v>0</v>
      </c>
    </row>
    <row r="9" spans="1:73" x14ac:dyDescent="0.2">
      <c r="A9" s="26" t="s">
        <v>1085</v>
      </c>
      <c r="B9" s="26" t="s">
        <v>1122</v>
      </c>
      <c r="C9" s="26" t="s">
        <v>940</v>
      </c>
      <c r="D9" s="26">
        <v>37.1</v>
      </c>
      <c r="E9" s="26" t="s">
        <v>1105</v>
      </c>
      <c r="F9" s="28">
        <v>0</v>
      </c>
      <c r="G9" s="30">
        <v>37469</v>
      </c>
      <c r="H9" s="15" t="s">
        <v>1113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6">
        <f t="shared" si="1"/>
        <v>0</v>
      </c>
      <c r="AB9" s="6">
        <f t="shared" si="1"/>
        <v>0</v>
      </c>
      <c r="AC9" s="6">
        <f t="shared" si="1"/>
        <v>8904</v>
      </c>
      <c r="AD9" s="6">
        <f t="shared" si="1"/>
        <v>8904</v>
      </c>
      <c r="AE9" s="6">
        <f t="shared" si="1"/>
        <v>8904</v>
      </c>
      <c r="AF9" s="6">
        <f t="shared" si="1"/>
        <v>8904</v>
      </c>
      <c r="AG9" s="6">
        <f t="shared" si="1"/>
        <v>8904</v>
      </c>
      <c r="AH9" s="6">
        <f t="shared" si="1"/>
        <v>8904</v>
      </c>
      <c r="AI9" s="6">
        <f t="shared" si="1"/>
        <v>8904</v>
      </c>
      <c r="AJ9" s="6">
        <f t="shared" si="1"/>
        <v>8904</v>
      </c>
      <c r="AK9" s="6">
        <f t="shared" si="1"/>
        <v>8904</v>
      </c>
      <c r="AL9" s="6">
        <f t="shared" si="1"/>
        <v>8904</v>
      </c>
      <c r="AM9" s="6">
        <f t="shared" si="1"/>
        <v>8904</v>
      </c>
      <c r="AN9" s="6">
        <f t="shared" si="1"/>
        <v>8904</v>
      </c>
      <c r="AO9" s="6">
        <f t="shared" si="1"/>
        <v>0</v>
      </c>
      <c r="AP9" s="6">
        <f t="shared" si="1"/>
        <v>0</v>
      </c>
      <c r="AQ9" s="6">
        <f t="shared" si="1"/>
        <v>0</v>
      </c>
      <c r="AR9" s="6">
        <f t="shared" si="1"/>
        <v>0</v>
      </c>
      <c r="AS9" s="6">
        <f t="shared" si="2"/>
        <v>0</v>
      </c>
      <c r="AT9" s="6">
        <f t="shared" si="2"/>
        <v>0</v>
      </c>
      <c r="AU9" s="6">
        <f t="shared" si="2"/>
        <v>0</v>
      </c>
      <c r="AV9" s="6">
        <f t="shared" si="2"/>
        <v>0</v>
      </c>
      <c r="AW9" s="6">
        <f t="shared" si="2"/>
        <v>0</v>
      </c>
      <c r="AX9" s="6">
        <f t="shared" si="2"/>
        <v>0</v>
      </c>
      <c r="AY9" s="6">
        <f t="shared" si="2"/>
        <v>0</v>
      </c>
      <c r="AZ9" s="6">
        <f t="shared" si="2"/>
        <v>0</v>
      </c>
      <c r="BA9" s="6">
        <f t="shared" si="2"/>
        <v>0</v>
      </c>
      <c r="BB9" s="6">
        <f t="shared" si="2"/>
        <v>0</v>
      </c>
      <c r="BC9" s="6">
        <f t="shared" si="2"/>
        <v>0</v>
      </c>
      <c r="BD9" s="83">
        <f t="shared" si="2"/>
        <v>0</v>
      </c>
      <c r="BF9" s="6">
        <f t="shared" si="3"/>
        <v>0</v>
      </c>
      <c r="BG9" s="6">
        <f t="shared" si="4"/>
        <v>0</v>
      </c>
      <c r="BH9" s="6">
        <f t="shared" si="5"/>
        <v>0</v>
      </c>
      <c r="BI9" s="6">
        <f t="shared" si="6"/>
        <v>0</v>
      </c>
      <c r="BJ9" s="6">
        <f t="shared" si="7"/>
        <v>0</v>
      </c>
      <c r="BK9" s="6">
        <f t="shared" si="8"/>
        <v>0</v>
      </c>
      <c r="BL9" s="6">
        <f t="shared" si="9"/>
        <v>2968</v>
      </c>
      <c r="BM9" s="6">
        <f t="shared" si="10"/>
        <v>8904</v>
      </c>
      <c r="BN9" s="6">
        <f t="shared" si="11"/>
        <v>8904</v>
      </c>
      <c r="BO9" s="6">
        <f t="shared" si="12"/>
        <v>8904</v>
      </c>
      <c r="BP9" s="6">
        <f t="shared" si="13"/>
        <v>5936</v>
      </c>
      <c r="BQ9" s="6">
        <f t="shared" si="14"/>
        <v>0</v>
      </c>
      <c r="BR9" s="6">
        <f t="shared" si="15"/>
        <v>0</v>
      </c>
      <c r="BS9" s="6">
        <f t="shared" si="16"/>
        <v>0</v>
      </c>
      <c r="BT9" s="6">
        <f t="shared" si="17"/>
        <v>0</v>
      </c>
      <c r="BU9" s="6">
        <f t="shared" si="18"/>
        <v>0</v>
      </c>
    </row>
    <row r="10" spans="1:73" x14ac:dyDescent="0.2">
      <c r="A10" t="s">
        <v>939</v>
      </c>
      <c r="B10" s="26" t="s">
        <v>1122</v>
      </c>
      <c r="C10" t="s">
        <v>940</v>
      </c>
      <c r="D10">
        <v>25</v>
      </c>
      <c r="E10" s="3" t="s">
        <v>945</v>
      </c>
      <c r="F10" s="23">
        <v>7100</v>
      </c>
      <c r="G10" s="22">
        <v>36892</v>
      </c>
      <c r="H10" s="15" t="s">
        <v>1113</v>
      </c>
      <c r="I10" s="6">
        <f t="shared" si="0"/>
        <v>0</v>
      </c>
      <c r="J10" s="6">
        <f t="shared" si="0"/>
        <v>1740.0000000000002</v>
      </c>
      <c r="K10" s="6">
        <f t="shared" si="0"/>
        <v>1392.0000000000002</v>
      </c>
      <c r="L10" s="6">
        <f t="shared" si="0"/>
        <v>1218.0000000000002</v>
      </c>
      <c r="M10" s="6">
        <f t="shared" si="0"/>
        <v>1044.0000000000002</v>
      </c>
      <c r="N10" s="6">
        <f t="shared" si="0"/>
        <v>1392.0000000000002</v>
      </c>
      <c r="O10" s="6">
        <f t="shared" si="0"/>
        <v>1740.0000000000002</v>
      </c>
      <c r="P10" s="6">
        <f t="shared" si="0"/>
        <v>1740.0000000000002</v>
      </c>
      <c r="Q10" s="6">
        <f t="shared" si="0"/>
        <v>1740.0000000000002</v>
      </c>
      <c r="R10" s="6">
        <f t="shared" si="0"/>
        <v>1392.0000000000002</v>
      </c>
      <c r="S10" s="6">
        <f t="shared" si="0"/>
        <v>1566.0000000000002</v>
      </c>
      <c r="T10" s="6">
        <f t="shared" si="0"/>
        <v>1740.0000000000002</v>
      </c>
      <c r="U10" s="6">
        <f t="shared" si="0"/>
        <v>1740.0000000000002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ref="Y10:AN14" si="19">IF(AND($F10&lt;Y$2,$G10&lt;Y$4,(DATE(YEAR($G10)+1,MONTH($G10)+1,1))&gt;Y$4),$D10*24*Y$3*(Y$2/1000-($F10/1000)),0)</f>
        <v>0</v>
      </c>
      <c r="Z10" s="6">
        <f t="shared" si="19"/>
        <v>0</v>
      </c>
      <c r="AA10" s="6">
        <f t="shared" si="19"/>
        <v>0</v>
      </c>
      <c r="AB10" s="6">
        <f t="shared" si="19"/>
        <v>0</v>
      </c>
      <c r="AC10" s="6">
        <f t="shared" si="19"/>
        <v>0</v>
      </c>
      <c r="AD10" s="6">
        <f t="shared" si="19"/>
        <v>0</v>
      </c>
      <c r="AE10" s="6">
        <f t="shared" si="19"/>
        <v>0</v>
      </c>
      <c r="AF10" s="6">
        <f t="shared" si="19"/>
        <v>0</v>
      </c>
      <c r="AG10" s="6">
        <f t="shared" si="19"/>
        <v>0</v>
      </c>
      <c r="AH10" s="6">
        <f t="shared" si="19"/>
        <v>0</v>
      </c>
      <c r="AI10" s="6">
        <f t="shared" si="19"/>
        <v>0</v>
      </c>
      <c r="AJ10" s="6">
        <f t="shared" si="19"/>
        <v>0</v>
      </c>
      <c r="AK10" s="6">
        <f t="shared" si="19"/>
        <v>0</v>
      </c>
      <c r="AL10" s="6">
        <f t="shared" si="19"/>
        <v>0</v>
      </c>
      <c r="AM10" s="6">
        <f t="shared" si="19"/>
        <v>0</v>
      </c>
      <c r="AN10" s="6">
        <f t="shared" si="19"/>
        <v>0</v>
      </c>
      <c r="AO10" s="6">
        <f t="shared" ref="AO10:AR14" si="20">IF(AND($F10&lt;AO$2,$G10&lt;AO$4,(DATE(YEAR($G10)+1,MONTH($G10)+1,1))&gt;AO$4),$D10*24*AO$3*(AO$2/1000-($F10/1000)),0)</f>
        <v>0</v>
      </c>
      <c r="AP10" s="6">
        <f t="shared" si="20"/>
        <v>0</v>
      </c>
      <c r="AQ10" s="6">
        <f t="shared" si="20"/>
        <v>0</v>
      </c>
      <c r="AR10" s="6">
        <f t="shared" si="20"/>
        <v>0</v>
      </c>
      <c r="AS10" s="6">
        <f t="shared" si="2"/>
        <v>0</v>
      </c>
      <c r="AT10" s="6">
        <f t="shared" si="2"/>
        <v>0</v>
      </c>
      <c r="AU10" s="6">
        <f t="shared" si="2"/>
        <v>0</v>
      </c>
      <c r="AV10" s="6">
        <f t="shared" si="2"/>
        <v>0</v>
      </c>
      <c r="AW10" s="6">
        <f t="shared" si="2"/>
        <v>0</v>
      </c>
      <c r="AX10" s="6">
        <f t="shared" si="2"/>
        <v>0</v>
      </c>
      <c r="AY10" s="6">
        <f t="shared" si="2"/>
        <v>0</v>
      </c>
      <c r="AZ10" s="6">
        <f t="shared" si="2"/>
        <v>0</v>
      </c>
      <c r="BA10" s="6">
        <f t="shared" si="2"/>
        <v>0</v>
      </c>
      <c r="BB10" s="6">
        <f t="shared" si="2"/>
        <v>0</v>
      </c>
      <c r="BC10" s="6">
        <f t="shared" si="2"/>
        <v>0</v>
      </c>
      <c r="BD10" s="83">
        <f t="shared" si="2"/>
        <v>0</v>
      </c>
      <c r="BF10" s="6">
        <f t="shared" si="3"/>
        <v>1044.0000000000002</v>
      </c>
      <c r="BG10" s="6">
        <f t="shared" si="4"/>
        <v>1218.0000000000002</v>
      </c>
      <c r="BH10" s="6">
        <f t="shared" si="5"/>
        <v>1740.0000000000002</v>
      </c>
      <c r="BI10" s="6">
        <f t="shared" si="6"/>
        <v>1566.0000000000002</v>
      </c>
      <c r="BJ10" s="6">
        <f t="shared" si="7"/>
        <v>580.00000000000011</v>
      </c>
      <c r="BK10" s="6">
        <f t="shared" si="8"/>
        <v>0</v>
      </c>
      <c r="BL10" s="6">
        <f t="shared" si="9"/>
        <v>0</v>
      </c>
      <c r="BM10" s="6">
        <f t="shared" si="10"/>
        <v>0</v>
      </c>
      <c r="BN10" s="6">
        <f t="shared" si="11"/>
        <v>0</v>
      </c>
      <c r="BO10" s="6">
        <f t="shared" si="12"/>
        <v>0</v>
      </c>
      <c r="BP10" s="6">
        <f t="shared" si="13"/>
        <v>0</v>
      </c>
      <c r="BQ10" s="6">
        <f t="shared" si="14"/>
        <v>0</v>
      </c>
      <c r="BR10" s="6">
        <f t="shared" si="15"/>
        <v>0</v>
      </c>
      <c r="BS10" s="6">
        <f t="shared" si="16"/>
        <v>0</v>
      </c>
      <c r="BT10" s="6">
        <f t="shared" si="17"/>
        <v>0</v>
      </c>
      <c r="BU10" s="6">
        <f t="shared" si="18"/>
        <v>0</v>
      </c>
    </row>
    <row r="11" spans="1:73" x14ac:dyDescent="0.2">
      <c r="A11" t="s">
        <v>941</v>
      </c>
      <c r="B11" s="26" t="s">
        <v>1122</v>
      </c>
      <c r="C11" t="s">
        <v>940</v>
      </c>
      <c r="D11">
        <v>150</v>
      </c>
      <c r="E11" s="3" t="s">
        <v>945</v>
      </c>
      <c r="F11" s="23">
        <v>7100</v>
      </c>
      <c r="G11" s="22">
        <v>36906</v>
      </c>
      <c r="H11" s="15" t="s">
        <v>1113</v>
      </c>
      <c r="I11" s="6">
        <f t="shared" si="0"/>
        <v>0</v>
      </c>
      <c r="J11" s="6">
        <f t="shared" si="0"/>
        <v>10440.000000000002</v>
      </c>
      <c r="K11" s="6">
        <f t="shared" si="0"/>
        <v>8352.0000000000018</v>
      </c>
      <c r="L11" s="6">
        <f t="shared" si="0"/>
        <v>7308.0000000000009</v>
      </c>
      <c r="M11" s="6">
        <f t="shared" si="0"/>
        <v>6264.0000000000009</v>
      </c>
      <c r="N11" s="6">
        <f t="shared" si="0"/>
        <v>8352.0000000000018</v>
      </c>
      <c r="O11" s="6">
        <f t="shared" si="0"/>
        <v>10440.000000000002</v>
      </c>
      <c r="P11" s="6">
        <f t="shared" si="0"/>
        <v>10440.000000000002</v>
      </c>
      <c r="Q11" s="6">
        <f t="shared" si="0"/>
        <v>10440.000000000002</v>
      </c>
      <c r="R11" s="6">
        <f t="shared" si="0"/>
        <v>8352.0000000000018</v>
      </c>
      <c r="S11" s="6">
        <f t="shared" si="0"/>
        <v>9396.0000000000018</v>
      </c>
      <c r="T11" s="6">
        <f t="shared" si="0"/>
        <v>10440.000000000002</v>
      </c>
      <c r="U11" s="6">
        <f t="shared" si="0"/>
        <v>10440.000000000002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19"/>
        <v>0</v>
      </c>
      <c r="Z11" s="6">
        <f t="shared" si="19"/>
        <v>0</v>
      </c>
      <c r="AA11" s="6">
        <f t="shared" si="19"/>
        <v>0</v>
      </c>
      <c r="AB11" s="6">
        <f t="shared" si="19"/>
        <v>0</v>
      </c>
      <c r="AC11" s="6">
        <f t="shared" si="19"/>
        <v>0</v>
      </c>
      <c r="AD11" s="6">
        <f t="shared" si="19"/>
        <v>0</v>
      </c>
      <c r="AE11" s="6">
        <f t="shared" si="19"/>
        <v>0</v>
      </c>
      <c r="AF11" s="6">
        <f t="shared" si="19"/>
        <v>0</v>
      </c>
      <c r="AG11" s="6">
        <f t="shared" si="19"/>
        <v>0</v>
      </c>
      <c r="AH11" s="6">
        <f t="shared" si="19"/>
        <v>0</v>
      </c>
      <c r="AI11" s="6">
        <f t="shared" si="19"/>
        <v>0</v>
      </c>
      <c r="AJ11" s="6">
        <f t="shared" si="19"/>
        <v>0</v>
      </c>
      <c r="AK11" s="6">
        <f t="shared" si="19"/>
        <v>0</v>
      </c>
      <c r="AL11" s="6">
        <f t="shared" si="19"/>
        <v>0</v>
      </c>
      <c r="AM11" s="6">
        <f t="shared" si="19"/>
        <v>0</v>
      </c>
      <c r="AN11" s="6">
        <f t="shared" si="19"/>
        <v>0</v>
      </c>
      <c r="AO11" s="6">
        <f t="shared" si="20"/>
        <v>0</v>
      </c>
      <c r="AP11" s="6">
        <f t="shared" si="20"/>
        <v>0</v>
      </c>
      <c r="AQ11" s="6">
        <f t="shared" si="20"/>
        <v>0</v>
      </c>
      <c r="AR11" s="6">
        <f t="shared" si="20"/>
        <v>0</v>
      </c>
      <c r="AS11" s="6">
        <f t="shared" si="2"/>
        <v>0</v>
      </c>
      <c r="AT11" s="6">
        <f t="shared" si="2"/>
        <v>0</v>
      </c>
      <c r="AU11" s="6">
        <f t="shared" si="2"/>
        <v>0</v>
      </c>
      <c r="AV11" s="6">
        <f t="shared" si="2"/>
        <v>0</v>
      </c>
      <c r="AW11" s="6">
        <f t="shared" si="2"/>
        <v>0</v>
      </c>
      <c r="AX11" s="6">
        <f t="shared" si="2"/>
        <v>0</v>
      </c>
      <c r="AY11" s="6">
        <f t="shared" si="2"/>
        <v>0</v>
      </c>
      <c r="AZ11" s="6">
        <f t="shared" si="2"/>
        <v>0</v>
      </c>
      <c r="BA11" s="6">
        <f t="shared" si="2"/>
        <v>0</v>
      </c>
      <c r="BB11" s="6">
        <f t="shared" si="2"/>
        <v>0</v>
      </c>
      <c r="BC11" s="6">
        <f t="shared" si="2"/>
        <v>0</v>
      </c>
      <c r="BD11" s="83">
        <f t="shared" si="2"/>
        <v>0</v>
      </c>
      <c r="BF11" s="6">
        <f t="shared" si="3"/>
        <v>6264.0000000000009</v>
      </c>
      <c r="BG11" s="6">
        <f t="shared" si="4"/>
        <v>7308.0000000000009</v>
      </c>
      <c r="BH11" s="6">
        <f t="shared" si="5"/>
        <v>10440.000000000002</v>
      </c>
      <c r="BI11" s="6">
        <f t="shared" si="6"/>
        <v>9396.0000000000018</v>
      </c>
      <c r="BJ11" s="6">
        <f t="shared" si="7"/>
        <v>3480.0000000000005</v>
      </c>
      <c r="BK11" s="6">
        <f t="shared" si="8"/>
        <v>0</v>
      </c>
      <c r="BL11" s="6">
        <f t="shared" si="9"/>
        <v>0</v>
      </c>
      <c r="BM11" s="6">
        <f t="shared" si="10"/>
        <v>0</v>
      </c>
      <c r="BN11" s="6">
        <f t="shared" si="11"/>
        <v>0</v>
      </c>
      <c r="BO11" s="6">
        <f t="shared" si="12"/>
        <v>0</v>
      </c>
      <c r="BP11" s="6">
        <f t="shared" si="13"/>
        <v>0</v>
      </c>
      <c r="BQ11" s="6">
        <f t="shared" si="14"/>
        <v>0</v>
      </c>
      <c r="BR11" s="6">
        <f t="shared" si="15"/>
        <v>0</v>
      </c>
      <c r="BS11" s="6">
        <f t="shared" si="16"/>
        <v>0</v>
      </c>
      <c r="BT11" s="6">
        <f t="shared" si="17"/>
        <v>0</v>
      </c>
      <c r="BU11" s="6">
        <f t="shared" si="18"/>
        <v>0</v>
      </c>
    </row>
    <row r="12" spans="1:73" x14ac:dyDescent="0.2">
      <c r="A12" t="s">
        <v>918</v>
      </c>
      <c r="B12" s="26" t="s">
        <v>1122</v>
      </c>
      <c r="C12" t="s">
        <v>940</v>
      </c>
      <c r="D12">
        <v>25</v>
      </c>
      <c r="E12" s="3" t="s">
        <v>945</v>
      </c>
      <c r="F12" s="23">
        <v>7100</v>
      </c>
      <c r="G12" s="22">
        <v>36951</v>
      </c>
      <c r="H12" s="15" t="s">
        <v>1113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1218.0000000000002</v>
      </c>
      <c r="M12" s="6">
        <f t="shared" si="0"/>
        <v>1044.0000000000002</v>
      </c>
      <c r="N12" s="6">
        <f t="shared" si="0"/>
        <v>1392.0000000000002</v>
      </c>
      <c r="O12" s="6">
        <f t="shared" si="0"/>
        <v>1740.0000000000002</v>
      </c>
      <c r="P12" s="6">
        <f t="shared" si="0"/>
        <v>1740.0000000000002</v>
      </c>
      <c r="Q12" s="6">
        <f t="shared" si="0"/>
        <v>1740.0000000000002</v>
      </c>
      <c r="R12" s="6">
        <f t="shared" si="0"/>
        <v>1392.0000000000002</v>
      </c>
      <c r="S12" s="6">
        <f t="shared" si="0"/>
        <v>1566.0000000000002</v>
      </c>
      <c r="T12" s="6">
        <f t="shared" si="0"/>
        <v>1740.0000000000002</v>
      </c>
      <c r="U12" s="6">
        <f t="shared" si="0"/>
        <v>1740.0000000000002</v>
      </c>
      <c r="V12" s="6">
        <f t="shared" si="0"/>
        <v>1740.0000000000002</v>
      </c>
      <c r="W12" s="6">
        <f t="shared" si="0"/>
        <v>1740.0000000000002</v>
      </c>
      <c r="X12" s="6">
        <f t="shared" si="0"/>
        <v>0</v>
      </c>
      <c r="Y12" s="6">
        <f t="shared" si="19"/>
        <v>0</v>
      </c>
      <c r="Z12" s="6">
        <f t="shared" si="19"/>
        <v>0</v>
      </c>
      <c r="AA12" s="6">
        <f t="shared" si="19"/>
        <v>0</v>
      </c>
      <c r="AB12" s="6">
        <f t="shared" si="19"/>
        <v>0</v>
      </c>
      <c r="AC12" s="6">
        <f t="shared" si="19"/>
        <v>0</v>
      </c>
      <c r="AD12" s="6">
        <f t="shared" si="19"/>
        <v>0</v>
      </c>
      <c r="AE12" s="6">
        <f t="shared" si="19"/>
        <v>0</v>
      </c>
      <c r="AF12" s="6">
        <f t="shared" si="19"/>
        <v>0</v>
      </c>
      <c r="AG12" s="6">
        <f t="shared" si="19"/>
        <v>0</v>
      </c>
      <c r="AH12" s="6">
        <f t="shared" si="19"/>
        <v>0</v>
      </c>
      <c r="AI12" s="6">
        <f t="shared" si="19"/>
        <v>0</v>
      </c>
      <c r="AJ12" s="6">
        <f t="shared" si="19"/>
        <v>0</v>
      </c>
      <c r="AK12" s="6">
        <f t="shared" si="19"/>
        <v>0</v>
      </c>
      <c r="AL12" s="6">
        <f t="shared" si="19"/>
        <v>0</v>
      </c>
      <c r="AM12" s="6">
        <f t="shared" si="19"/>
        <v>0</v>
      </c>
      <c r="AN12" s="6">
        <f t="shared" si="19"/>
        <v>0</v>
      </c>
      <c r="AO12" s="6">
        <f t="shared" si="20"/>
        <v>0</v>
      </c>
      <c r="AP12" s="6">
        <f t="shared" si="20"/>
        <v>0</v>
      </c>
      <c r="AQ12" s="6">
        <f t="shared" si="20"/>
        <v>0</v>
      </c>
      <c r="AR12" s="6">
        <f t="shared" si="20"/>
        <v>0</v>
      </c>
      <c r="AS12" s="6">
        <f t="shared" si="2"/>
        <v>0</v>
      </c>
      <c r="AT12" s="6">
        <f t="shared" si="2"/>
        <v>0</v>
      </c>
      <c r="AU12" s="6">
        <f t="shared" si="2"/>
        <v>0</v>
      </c>
      <c r="AV12" s="6">
        <f t="shared" si="2"/>
        <v>0</v>
      </c>
      <c r="AW12" s="6">
        <f t="shared" si="2"/>
        <v>0</v>
      </c>
      <c r="AX12" s="6">
        <f t="shared" si="2"/>
        <v>0</v>
      </c>
      <c r="AY12" s="6">
        <f t="shared" si="2"/>
        <v>0</v>
      </c>
      <c r="AZ12" s="6">
        <f t="shared" si="2"/>
        <v>0</v>
      </c>
      <c r="BA12" s="6">
        <f t="shared" si="2"/>
        <v>0</v>
      </c>
      <c r="BB12" s="6">
        <f t="shared" si="2"/>
        <v>0</v>
      </c>
      <c r="BC12" s="6">
        <f t="shared" si="2"/>
        <v>0</v>
      </c>
      <c r="BD12" s="83">
        <f t="shared" si="2"/>
        <v>0</v>
      </c>
      <c r="BF12" s="6">
        <f t="shared" si="3"/>
        <v>0</v>
      </c>
      <c r="BG12" s="6">
        <f t="shared" si="4"/>
        <v>1218.0000000000002</v>
      </c>
      <c r="BH12" s="6">
        <f t="shared" si="5"/>
        <v>1740.0000000000002</v>
      </c>
      <c r="BI12" s="6">
        <f t="shared" si="6"/>
        <v>1566.0000000000002</v>
      </c>
      <c r="BJ12" s="6">
        <f t="shared" si="7"/>
        <v>1740.0000000000002</v>
      </c>
      <c r="BK12" s="6">
        <f t="shared" si="8"/>
        <v>0</v>
      </c>
      <c r="BL12" s="6">
        <f t="shared" si="9"/>
        <v>0</v>
      </c>
      <c r="BM12" s="6">
        <f t="shared" si="10"/>
        <v>0</v>
      </c>
      <c r="BN12" s="6">
        <f t="shared" si="11"/>
        <v>0</v>
      </c>
      <c r="BO12" s="6">
        <f t="shared" si="12"/>
        <v>0</v>
      </c>
      <c r="BP12" s="6">
        <f t="shared" si="13"/>
        <v>0</v>
      </c>
      <c r="BQ12" s="6">
        <f t="shared" si="14"/>
        <v>0</v>
      </c>
      <c r="BR12" s="6">
        <f t="shared" si="15"/>
        <v>0</v>
      </c>
      <c r="BS12" s="6">
        <f t="shared" si="16"/>
        <v>0</v>
      </c>
      <c r="BT12" s="6">
        <f t="shared" si="17"/>
        <v>0</v>
      </c>
      <c r="BU12" s="6">
        <f t="shared" si="18"/>
        <v>0</v>
      </c>
    </row>
    <row r="13" spans="1:73" x14ac:dyDescent="0.2">
      <c r="A13" t="s">
        <v>930</v>
      </c>
      <c r="B13" s="26" t="s">
        <v>1122</v>
      </c>
      <c r="C13" t="s">
        <v>1069</v>
      </c>
      <c r="D13">
        <v>240</v>
      </c>
      <c r="E13" s="3" t="s">
        <v>945</v>
      </c>
      <c r="F13" s="23">
        <v>7100</v>
      </c>
      <c r="G13" s="22">
        <v>37066</v>
      </c>
      <c r="H13" s="15" t="s">
        <v>1113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6">
        <f t="shared" si="0"/>
        <v>0</v>
      </c>
      <c r="M13" s="6">
        <f t="shared" si="0"/>
        <v>0</v>
      </c>
      <c r="N13" s="6">
        <f t="shared" si="0"/>
        <v>0</v>
      </c>
      <c r="O13" s="6">
        <f t="shared" si="0"/>
        <v>16704.000000000004</v>
      </c>
      <c r="P13" s="6">
        <f t="shared" si="0"/>
        <v>16704.000000000004</v>
      </c>
      <c r="Q13" s="6">
        <f t="shared" si="0"/>
        <v>16704.000000000004</v>
      </c>
      <c r="R13" s="6">
        <f t="shared" si="0"/>
        <v>13363.2</v>
      </c>
      <c r="S13" s="6">
        <f t="shared" si="0"/>
        <v>15033.600000000002</v>
      </c>
      <c r="T13" s="6">
        <f t="shared" si="0"/>
        <v>16704.000000000004</v>
      </c>
      <c r="U13" s="6">
        <f t="shared" si="0"/>
        <v>16704.000000000004</v>
      </c>
      <c r="V13" s="6">
        <f t="shared" si="0"/>
        <v>16704.000000000004</v>
      </c>
      <c r="W13" s="6">
        <f t="shared" si="0"/>
        <v>16704.000000000004</v>
      </c>
      <c r="X13" s="6">
        <f t="shared" si="0"/>
        <v>16704.000000000004</v>
      </c>
      <c r="Y13" s="6">
        <f t="shared" si="19"/>
        <v>16704.000000000004</v>
      </c>
      <c r="Z13" s="6">
        <f t="shared" si="19"/>
        <v>16704.000000000004</v>
      </c>
      <c r="AA13" s="6">
        <f t="shared" si="19"/>
        <v>0</v>
      </c>
      <c r="AB13" s="6">
        <f t="shared" si="19"/>
        <v>0</v>
      </c>
      <c r="AC13" s="6">
        <f t="shared" si="19"/>
        <v>0</v>
      </c>
      <c r="AD13" s="6">
        <f t="shared" si="19"/>
        <v>0</v>
      </c>
      <c r="AE13" s="6">
        <f t="shared" si="19"/>
        <v>0</v>
      </c>
      <c r="AF13" s="6">
        <f t="shared" si="19"/>
        <v>0</v>
      </c>
      <c r="AG13" s="6">
        <f t="shared" si="19"/>
        <v>0</v>
      </c>
      <c r="AH13" s="6">
        <f t="shared" si="19"/>
        <v>0</v>
      </c>
      <c r="AI13" s="6">
        <f t="shared" si="19"/>
        <v>0</v>
      </c>
      <c r="AJ13" s="6">
        <f t="shared" si="19"/>
        <v>0</v>
      </c>
      <c r="AK13" s="6">
        <f t="shared" si="19"/>
        <v>0</v>
      </c>
      <c r="AL13" s="6">
        <f t="shared" si="19"/>
        <v>0</v>
      </c>
      <c r="AM13" s="6">
        <f t="shared" si="19"/>
        <v>0</v>
      </c>
      <c r="AN13" s="6">
        <f t="shared" si="19"/>
        <v>0</v>
      </c>
      <c r="AO13" s="6">
        <f t="shared" si="20"/>
        <v>0</v>
      </c>
      <c r="AP13" s="6">
        <f t="shared" si="20"/>
        <v>0</v>
      </c>
      <c r="AQ13" s="6">
        <f t="shared" si="20"/>
        <v>0</v>
      </c>
      <c r="AR13" s="6">
        <f t="shared" si="20"/>
        <v>0</v>
      </c>
      <c r="AS13" s="6">
        <f t="shared" si="2"/>
        <v>0</v>
      </c>
      <c r="AT13" s="6">
        <f t="shared" si="2"/>
        <v>0</v>
      </c>
      <c r="AU13" s="6">
        <f t="shared" si="2"/>
        <v>0</v>
      </c>
      <c r="AV13" s="6">
        <f t="shared" si="2"/>
        <v>0</v>
      </c>
      <c r="AW13" s="6">
        <f t="shared" si="2"/>
        <v>0</v>
      </c>
      <c r="AX13" s="6">
        <f t="shared" si="2"/>
        <v>0</v>
      </c>
      <c r="AY13" s="6">
        <f t="shared" si="2"/>
        <v>0</v>
      </c>
      <c r="AZ13" s="6">
        <f t="shared" si="2"/>
        <v>0</v>
      </c>
      <c r="BA13" s="6">
        <f t="shared" si="2"/>
        <v>0</v>
      </c>
      <c r="BB13" s="6">
        <f t="shared" si="2"/>
        <v>0</v>
      </c>
      <c r="BC13" s="6">
        <f t="shared" si="2"/>
        <v>0</v>
      </c>
      <c r="BD13" s="83">
        <f t="shared" si="2"/>
        <v>0</v>
      </c>
      <c r="BF13" s="6">
        <f t="shared" si="3"/>
        <v>0</v>
      </c>
      <c r="BG13" s="6">
        <f t="shared" si="4"/>
        <v>0</v>
      </c>
      <c r="BH13" s="6">
        <f t="shared" si="5"/>
        <v>16704.000000000004</v>
      </c>
      <c r="BI13" s="6">
        <f t="shared" si="6"/>
        <v>15033.6</v>
      </c>
      <c r="BJ13" s="6">
        <f t="shared" si="7"/>
        <v>16704.000000000004</v>
      </c>
      <c r="BK13" s="6">
        <f t="shared" si="8"/>
        <v>16704.000000000004</v>
      </c>
      <c r="BL13" s="6">
        <f t="shared" si="9"/>
        <v>0</v>
      </c>
      <c r="BM13" s="6">
        <f t="shared" si="10"/>
        <v>0</v>
      </c>
      <c r="BN13" s="6">
        <f t="shared" si="11"/>
        <v>0</v>
      </c>
      <c r="BO13" s="6">
        <f t="shared" si="12"/>
        <v>0</v>
      </c>
      <c r="BP13" s="6">
        <f t="shared" si="13"/>
        <v>0</v>
      </c>
      <c r="BQ13" s="6">
        <f t="shared" si="14"/>
        <v>0</v>
      </c>
      <c r="BR13" s="6">
        <f t="shared" si="15"/>
        <v>0</v>
      </c>
      <c r="BS13" s="6">
        <f t="shared" si="16"/>
        <v>0</v>
      </c>
      <c r="BT13" s="6">
        <f t="shared" si="17"/>
        <v>0</v>
      </c>
      <c r="BU13" s="6">
        <f t="shared" si="18"/>
        <v>0</v>
      </c>
    </row>
    <row r="14" spans="1:73" x14ac:dyDescent="0.2">
      <c r="A14" t="s">
        <v>909</v>
      </c>
      <c r="B14" s="26" t="s">
        <v>1122</v>
      </c>
      <c r="C14" t="s">
        <v>940</v>
      </c>
      <c r="D14">
        <v>80</v>
      </c>
      <c r="E14" s="3" t="s">
        <v>945</v>
      </c>
      <c r="F14" s="28">
        <v>7100</v>
      </c>
      <c r="G14" s="22">
        <v>37159</v>
      </c>
      <c r="H14" s="15" t="s">
        <v>1113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>
        <f t="shared" si="0"/>
        <v>0</v>
      </c>
      <c r="Q14" s="6">
        <f t="shared" si="0"/>
        <v>0</v>
      </c>
      <c r="R14" s="6">
        <f t="shared" si="0"/>
        <v>4454.4000000000005</v>
      </c>
      <c r="S14" s="6">
        <f t="shared" si="0"/>
        <v>5011.2000000000007</v>
      </c>
      <c r="T14" s="6">
        <f t="shared" si="0"/>
        <v>5568.0000000000009</v>
      </c>
      <c r="U14" s="6">
        <f t="shared" si="0"/>
        <v>5568.0000000000009</v>
      </c>
      <c r="V14" s="6">
        <f t="shared" si="0"/>
        <v>5568.0000000000009</v>
      </c>
      <c r="W14" s="6">
        <f t="shared" si="0"/>
        <v>5568.0000000000009</v>
      </c>
      <c r="X14" s="6">
        <f t="shared" si="0"/>
        <v>5568.0000000000009</v>
      </c>
      <c r="Y14" s="6">
        <f t="shared" si="19"/>
        <v>5568.0000000000009</v>
      </c>
      <c r="Z14" s="6">
        <f t="shared" si="19"/>
        <v>5568.0000000000009</v>
      </c>
      <c r="AA14" s="6">
        <f t="shared" si="19"/>
        <v>5568.0000000000009</v>
      </c>
      <c r="AB14" s="6">
        <f t="shared" si="19"/>
        <v>5568.0000000000009</v>
      </c>
      <c r="AC14" s="6">
        <f t="shared" si="19"/>
        <v>5568.0000000000009</v>
      </c>
      <c r="AD14" s="6">
        <f t="shared" si="19"/>
        <v>0</v>
      </c>
      <c r="AE14" s="6">
        <f t="shared" si="19"/>
        <v>0</v>
      </c>
      <c r="AF14" s="6">
        <f t="shared" si="19"/>
        <v>0</v>
      </c>
      <c r="AG14" s="6">
        <f t="shared" si="19"/>
        <v>0</v>
      </c>
      <c r="AH14" s="6">
        <f t="shared" si="19"/>
        <v>0</v>
      </c>
      <c r="AI14" s="6">
        <f t="shared" si="19"/>
        <v>0</v>
      </c>
      <c r="AJ14" s="6">
        <f t="shared" si="19"/>
        <v>0</v>
      </c>
      <c r="AK14" s="6">
        <f t="shared" si="19"/>
        <v>0</v>
      </c>
      <c r="AL14" s="6">
        <f t="shared" si="19"/>
        <v>0</v>
      </c>
      <c r="AM14" s="6">
        <f t="shared" si="19"/>
        <v>0</v>
      </c>
      <c r="AN14" s="6">
        <f t="shared" si="19"/>
        <v>0</v>
      </c>
      <c r="AO14" s="6">
        <f t="shared" si="20"/>
        <v>0</v>
      </c>
      <c r="AP14" s="6">
        <f t="shared" si="20"/>
        <v>0</v>
      </c>
      <c r="AQ14" s="6">
        <f t="shared" si="20"/>
        <v>0</v>
      </c>
      <c r="AR14" s="6">
        <f t="shared" si="20"/>
        <v>0</v>
      </c>
      <c r="AS14" s="6">
        <f t="shared" si="2"/>
        <v>0</v>
      </c>
      <c r="AT14" s="6">
        <f t="shared" si="2"/>
        <v>0</v>
      </c>
      <c r="AU14" s="6">
        <f t="shared" si="2"/>
        <v>0</v>
      </c>
      <c r="AV14" s="6">
        <f t="shared" si="2"/>
        <v>0</v>
      </c>
      <c r="AW14" s="6">
        <f t="shared" si="2"/>
        <v>0</v>
      </c>
      <c r="AX14" s="6">
        <f t="shared" si="2"/>
        <v>0</v>
      </c>
      <c r="AY14" s="6">
        <f t="shared" si="2"/>
        <v>0</v>
      </c>
      <c r="AZ14" s="6">
        <f t="shared" si="2"/>
        <v>0</v>
      </c>
      <c r="BA14" s="6">
        <f t="shared" si="2"/>
        <v>0</v>
      </c>
      <c r="BB14" s="6">
        <f t="shared" si="2"/>
        <v>0</v>
      </c>
      <c r="BC14" s="6">
        <f t="shared" si="2"/>
        <v>0</v>
      </c>
      <c r="BD14" s="83">
        <f t="shared" si="2"/>
        <v>0</v>
      </c>
      <c r="BF14" s="6">
        <f t="shared" si="3"/>
        <v>0</v>
      </c>
      <c r="BG14" s="6">
        <f t="shared" si="4"/>
        <v>0</v>
      </c>
      <c r="BH14" s="6">
        <f t="shared" si="5"/>
        <v>0</v>
      </c>
      <c r="BI14" s="6">
        <f t="shared" si="6"/>
        <v>5011.2000000000007</v>
      </c>
      <c r="BJ14" s="6">
        <f t="shared" si="7"/>
        <v>5568.0000000000009</v>
      </c>
      <c r="BK14" s="6">
        <f t="shared" si="8"/>
        <v>5568.0000000000009</v>
      </c>
      <c r="BL14" s="6">
        <f t="shared" si="9"/>
        <v>5568.0000000000009</v>
      </c>
      <c r="BM14" s="6">
        <f t="shared" si="10"/>
        <v>0</v>
      </c>
      <c r="BN14" s="6">
        <f t="shared" si="11"/>
        <v>0</v>
      </c>
      <c r="BO14" s="6">
        <f t="shared" si="12"/>
        <v>0</v>
      </c>
      <c r="BP14" s="6">
        <f t="shared" si="13"/>
        <v>0</v>
      </c>
      <c r="BQ14" s="6">
        <f t="shared" si="14"/>
        <v>0</v>
      </c>
      <c r="BR14" s="6">
        <f t="shared" si="15"/>
        <v>0</v>
      </c>
      <c r="BS14" s="6">
        <f t="shared" si="16"/>
        <v>0</v>
      </c>
      <c r="BT14" s="6">
        <f t="shared" si="17"/>
        <v>0</v>
      </c>
      <c r="BU14" s="6">
        <f t="shared" si="18"/>
        <v>0</v>
      </c>
    </row>
    <row r="15" spans="1:73" x14ac:dyDescent="0.2">
      <c r="A15" s="26" t="s">
        <v>910</v>
      </c>
      <c r="B15" s="26" t="s">
        <v>1122</v>
      </c>
      <c r="C15" s="26" t="s">
        <v>940</v>
      </c>
      <c r="D15" s="26">
        <v>26</v>
      </c>
      <c r="E15" s="3" t="s">
        <v>945</v>
      </c>
      <c r="F15" s="28">
        <v>7100</v>
      </c>
      <c r="G15" s="30">
        <v>37221</v>
      </c>
      <c r="H15" s="15" t="s">
        <v>1113</v>
      </c>
      <c r="I15" s="6">
        <f t="shared" si="0"/>
        <v>0</v>
      </c>
      <c r="J15" s="6">
        <f t="shared" si="0"/>
        <v>0</v>
      </c>
      <c r="K15" s="6">
        <f t="shared" si="0"/>
        <v>0</v>
      </c>
      <c r="L15" s="6">
        <f t="shared" si="0"/>
        <v>0</v>
      </c>
      <c r="M15" s="6">
        <f t="shared" si="0"/>
        <v>0</v>
      </c>
      <c r="N15" s="6">
        <f t="shared" si="0"/>
        <v>0</v>
      </c>
      <c r="O15" s="6">
        <f t="shared" si="0"/>
        <v>0</v>
      </c>
      <c r="P15" s="6">
        <f t="shared" si="0"/>
        <v>0</v>
      </c>
      <c r="Q15" s="6">
        <f t="shared" si="0"/>
        <v>0</v>
      </c>
      <c r="R15" s="6">
        <f t="shared" si="0"/>
        <v>0</v>
      </c>
      <c r="S15" s="6">
        <f t="shared" si="0"/>
        <v>0</v>
      </c>
      <c r="T15" s="6">
        <f t="shared" si="0"/>
        <v>1809.6000000000001</v>
      </c>
      <c r="U15" s="6">
        <f t="shared" si="1"/>
        <v>1809.6000000000001</v>
      </c>
      <c r="V15" s="6">
        <f t="shared" si="1"/>
        <v>1809.6000000000001</v>
      </c>
      <c r="W15" s="6">
        <f t="shared" si="1"/>
        <v>1809.6000000000001</v>
      </c>
      <c r="X15" s="6">
        <f t="shared" si="1"/>
        <v>1809.6000000000001</v>
      </c>
      <c r="Y15" s="6">
        <f t="shared" si="1"/>
        <v>1809.6000000000001</v>
      </c>
      <c r="Z15" s="6">
        <f t="shared" si="1"/>
        <v>1809.6000000000001</v>
      </c>
      <c r="AA15" s="6">
        <f t="shared" si="1"/>
        <v>1809.6000000000001</v>
      </c>
      <c r="AB15" s="6">
        <f t="shared" si="1"/>
        <v>1809.6000000000001</v>
      </c>
      <c r="AC15" s="6">
        <f t="shared" si="1"/>
        <v>1809.6000000000001</v>
      </c>
      <c r="AD15" s="6">
        <f t="shared" si="1"/>
        <v>1809.6000000000001</v>
      </c>
      <c r="AE15" s="6">
        <f t="shared" si="1"/>
        <v>1809.6000000000001</v>
      </c>
      <c r="AF15" s="6">
        <f t="shared" si="1"/>
        <v>0</v>
      </c>
      <c r="AG15" s="6">
        <f t="shared" si="1"/>
        <v>0</v>
      </c>
      <c r="AH15" s="6">
        <f t="shared" si="1"/>
        <v>0</v>
      </c>
      <c r="AI15" s="6">
        <f t="shared" si="1"/>
        <v>0</v>
      </c>
      <c r="AJ15" s="6">
        <f t="shared" si="1"/>
        <v>0</v>
      </c>
      <c r="AK15" s="6">
        <f t="shared" si="1"/>
        <v>0</v>
      </c>
      <c r="AL15" s="6">
        <f t="shared" si="1"/>
        <v>0</v>
      </c>
      <c r="AM15" s="6">
        <f t="shared" si="1"/>
        <v>0</v>
      </c>
      <c r="AN15" s="6">
        <f t="shared" si="1"/>
        <v>0</v>
      </c>
      <c r="AO15" s="6">
        <f t="shared" si="1"/>
        <v>0</v>
      </c>
      <c r="AP15" s="6">
        <f t="shared" si="1"/>
        <v>0</v>
      </c>
      <c r="AQ15" s="6">
        <f t="shared" si="1"/>
        <v>0</v>
      </c>
      <c r="AR15" s="6">
        <f t="shared" si="1"/>
        <v>0</v>
      </c>
      <c r="AS15" s="6">
        <f t="shared" si="2"/>
        <v>0</v>
      </c>
      <c r="AT15" s="6">
        <f t="shared" si="2"/>
        <v>0</v>
      </c>
      <c r="AU15" s="6">
        <f t="shared" si="2"/>
        <v>0</v>
      </c>
      <c r="AV15" s="6">
        <f t="shared" si="2"/>
        <v>0</v>
      </c>
      <c r="AW15" s="6">
        <f t="shared" si="2"/>
        <v>0</v>
      </c>
      <c r="AX15" s="6">
        <f t="shared" si="2"/>
        <v>0</v>
      </c>
      <c r="AY15" s="6">
        <f t="shared" si="2"/>
        <v>0</v>
      </c>
      <c r="AZ15" s="6">
        <f t="shared" si="2"/>
        <v>0</v>
      </c>
      <c r="BA15" s="6">
        <f t="shared" si="2"/>
        <v>0</v>
      </c>
      <c r="BB15" s="6">
        <f t="shared" si="2"/>
        <v>0</v>
      </c>
      <c r="BC15" s="6">
        <f t="shared" si="2"/>
        <v>0</v>
      </c>
      <c r="BD15" s="83">
        <f t="shared" si="2"/>
        <v>0</v>
      </c>
      <c r="BF15" s="6">
        <f t="shared" si="3"/>
        <v>0</v>
      </c>
      <c r="BG15" s="6">
        <f t="shared" si="4"/>
        <v>0</v>
      </c>
      <c r="BH15" s="6">
        <f t="shared" si="5"/>
        <v>0</v>
      </c>
      <c r="BI15" s="6">
        <f t="shared" si="6"/>
        <v>603.20000000000005</v>
      </c>
      <c r="BJ15" s="6">
        <f t="shared" si="7"/>
        <v>1809.6000000000001</v>
      </c>
      <c r="BK15" s="6">
        <f t="shared" si="8"/>
        <v>1809.6000000000001</v>
      </c>
      <c r="BL15" s="6">
        <f t="shared" si="9"/>
        <v>1809.6000000000001</v>
      </c>
      <c r="BM15" s="6">
        <f t="shared" si="10"/>
        <v>1206.4000000000001</v>
      </c>
      <c r="BN15" s="6">
        <f t="shared" si="11"/>
        <v>0</v>
      </c>
      <c r="BO15" s="6">
        <f t="shared" si="12"/>
        <v>0</v>
      </c>
      <c r="BP15" s="6">
        <f t="shared" si="13"/>
        <v>0</v>
      </c>
      <c r="BQ15" s="6">
        <f t="shared" si="14"/>
        <v>0</v>
      </c>
      <c r="BR15" s="6">
        <f t="shared" si="15"/>
        <v>0</v>
      </c>
      <c r="BS15" s="6">
        <f t="shared" si="16"/>
        <v>0</v>
      </c>
      <c r="BT15" s="6">
        <f t="shared" si="17"/>
        <v>0</v>
      </c>
      <c r="BU15" s="6">
        <f t="shared" si="18"/>
        <v>0</v>
      </c>
    </row>
    <row r="16" spans="1:73" ht="13.5" customHeight="1" x14ac:dyDescent="0.2">
      <c r="A16" s="26" t="s">
        <v>961</v>
      </c>
      <c r="B16" s="26" t="s">
        <v>1122</v>
      </c>
      <c r="C16" s="26" t="s">
        <v>940</v>
      </c>
      <c r="D16" s="26">
        <v>28</v>
      </c>
      <c r="E16" s="3" t="s">
        <v>945</v>
      </c>
      <c r="F16" s="28">
        <v>7100</v>
      </c>
      <c r="G16" s="30">
        <v>37223</v>
      </c>
      <c r="H16" s="15" t="s">
        <v>1113</v>
      </c>
      <c r="I16" s="6">
        <f t="shared" ref="I16:X16" si="21">IF(AND($F16&lt;I$2,$G16&lt;I$4,(DATE(YEAR($G16)+1,MONTH($G16)+1,1))&gt;I$4),$D16*24*I$3*(I$2/1000-($F16/1000)),0)</f>
        <v>0</v>
      </c>
      <c r="J16" s="6">
        <f t="shared" si="21"/>
        <v>0</v>
      </c>
      <c r="K16" s="6">
        <f t="shared" si="21"/>
        <v>0</v>
      </c>
      <c r="L16" s="6">
        <f t="shared" si="21"/>
        <v>0</v>
      </c>
      <c r="M16" s="6">
        <f t="shared" si="21"/>
        <v>0</v>
      </c>
      <c r="N16" s="6">
        <f t="shared" si="21"/>
        <v>0</v>
      </c>
      <c r="O16" s="6">
        <f t="shared" si="21"/>
        <v>0</v>
      </c>
      <c r="P16" s="6">
        <f t="shared" si="21"/>
        <v>0</v>
      </c>
      <c r="Q16" s="6">
        <f t="shared" si="21"/>
        <v>0</v>
      </c>
      <c r="R16" s="6">
        <f t="shared" si="21"/>
        <v>0</v>
      </c>
      <c r="S16" s="6">
        <f t="shared" si="21"/>
        <v>0</v>
      </c>
      <c r="T16" s="6">
        <f t="shared" si="21"/>
        <v>1948.8000000000002</v>
      </c>
      <c r="U16" s="6">
        <f t="shared" si="21"/>
        <v>1948.8000000000002</v>
      </c>
      <c r="V16" s="6">
        <f t="shared" si="21"/>
        <v>1948.8000000000002</v>
      </c>
      <c r="W16" s="6">
        <f t="shared" si="21"/>
        <v>1948.8000000000002</v>
      </c>
      <c r="X16" s="6">
        <f t="shared" si="21"/>
        <v>1948.8000000000002</v>
      </c>
      <c r="Y16" s="6">
        <f t="shared" si="1"/>
        <v>1948.8000000000002</v>
      </c>
      <c r="Z16" s="6">
        <f t="shared" si="1"/>
        <v>1948.8000000000002</v>
      </c>
      <c r="AA16" s="6">
        <f t="shared" si="1"/>
        <v>1948.8000000000002</v>
      </c>
      <c r="AB16" s="6">
        <f t="shared" si="1"/>
        <v>1948.8000000000002</v>
      </c>
      <c r="AC16" s="6">
        <f t="shared" si="1"/>
        <v>1948.8000000000002</v>
      </c>
      <c r="AD16" s="6">
        <f t="shared" si="1"/>
        <v>1948.8000000000002</v>
      </c>
      <c r="AE16" s="6">
        <f t="shared" si="1"/>
        <v>1948.8000000000002</v>
      </c>
      <c r="AF16" s="6">
        <f t="shared" si="1"/>
        <v>0</v>
      </c>
      <c r="AG16" s="6">
        <f t="shared" si="1"/>
        <v>0</v>
      </c>
      <c r="AH16" s="6">
        <f t="shared" si="1"/>
        <v>0</v>
      </c>
      <c r="AI16" s="6">
        <f t="shared" si="1"/>
        <v>0</v>
      </c>
      <c r="AJ16" s="6">
        <f t="shared" si="1"/>
        <v>0</v>
      </c>
      <c r="AK16" s="6">
        <f t="shared" si="1"/>
        <v>0</v>
      </c>
      <c r="AL16" s="6">
        <f t="shared" si="1"/>
        <v>0</v>
      </c>
      <c r="AM16" s="6">
        <f t="shared" si="1"/>
        <v>0</v>
      </c>
      <c r="AN16" s="6">
        <f t="shared" si="1"/>
        <v>0</v>
      </c>
      <c r="AO16" s="6">
        <f t="shared" si="1"/>
        <v>0</v>
      </c>
      <c r="AP16" s="6">
        <f t="shared" si="1"/>
        <v>0</v>
      </c>
      <c r="AQ16" s="6">
        <f t="shared" si="1"/>
        <v>0</v>
      </c>
      <c r="AR16" s="6">
        <f t="shared" si="1"/>
        <v>0</v>
      </c>
      <c r="AS16" s="6">
        <f t="shared" si="2"/>
        <v>0</v>
      </c>
      <c r="AT16" s="6">
        <f t="shared" si="2"/>
        <v>0</v>
      </c>
      <c r="AU16" s="6">
        <f t="shared" si="2"/>
        <v>0</v>
      </c>
      <c r="AV16" s="6">
        <f t="shared" si="2"/>
        <v>0</v>
      </c>
      <c r="AW16" s="6">
        <f t="shared" si="2"/>
        <v>0</v>
      </c>
      <c r="AX16" s="6">
        <f t="shared" si="2"/>
        <v>0</v>
      </c>
      <c r="AY16" s="6">
        <f t="shared" si="2"/>
        <v>0</v>
      </c>
      <c r="AZ16" s="6">
        <f t="shared" si="2"/>
        <v>0</v>
      </c>
      <c r="BA16" s="6">
        <f t="shared" si="2"/>
        <v>0</v>
      </c>
      <c r="BB16" s="6">
        <f t="shared" si="2"/>
        <v>0</v>
      </c>
      <c r="BC16" s="6">
        <f t="shared" si="2"/>
        <v>0</v>
      </c>
      <c r="BD16" s="83">
        <f t="shared" si="2"/>
        <v>0</v>
      </c>
      <c r="BF16" s="6">
        <f t="shared" si="3"/>
        <v>0</v>
      </c>
      <c r="BG16" s="6">
        <f t="shared" si="4"/>
        <v>0</v>
      </c>
      <c r="BH16" s="6">
        <f t="shared" si="5"/>
        <v>0</v>
      </c>
      <c r="BI16" s="6">
        <f t="shared" si="6"/>
        <v>649.6</v>
      </c>
      <c r="BJ16" s="6">
        <f t="shared" si="7"/>
        <v>1948.8000000000002</v>
      </c>
      <c r="BK16" s="6">
        <f t="shared" si="8"/>
        <v>1948.8000000000002</v>
      </c>
      <c r="BL16" s="6">
        <f t="shared" si="9"/>
        <v>1948.8000000000002</v>
      </c>
      <c r="BM16" s="6">
        <f t="shared" si="10"/>
        <v>1299.2</v>
      </c>
      <c r="BN16" s="6">
        <f t="shared" si="11"/>
        <v>0</v>
      </c>
      <c r="BO16" s="6">
        <f t="shared" si="12"/>
        <v>0</v>
      </c>
      <c r="BP16" s="6">
        <f t="shared" si="13"/>
        <v>0</v>
      </c>
      <c r="BQ16" s="6">
        <f t="shared" si="14"/>
        <v>0</v>
      </c>
      <c r="BR16" s="6">
        <f t="shared" si="15"/>
        <v>0</v>
      </c>
      <c r="BS16" s="6">
        <f t="shared" si="16"/>
        <v>0</v>
      </c>
      <c r="BT16" s="6">
        <f t="shared" si="17"/>
        <v>0</v>
      </c>
      <c r="BU16" s="6">
        <f t="shared" si="18"/>
        <v>0</v>
      </c>
    </row>
    <row r="17" spans="1:73" x14ac:dyDescent="0.2">
      <c r="A17" s="26" t="s">
        <v>899</v>
      </c>
      <c r="B17" s="26" t="s">
        <v>1122</v>
      </c>
      <c r="C17" s="26" t="s">
        <v>940</v>
      </c>
      <c r="D17" s="26">
        <v>106</v>
      </c>
      <c r="E17" s="3" t="s">
        <v>945</v>
      </c>
      <c r="F17" s="28">
        <v>7100</v>
      </c>
      <c r="G17" s="30">
        <v>37226</v>
      </c>
      <c r="H17" s="15" t="s">
        <v>1113</v>
      </c>
      <c r="I17" s="6">
        <f t="shared" ref="I17:T24" si="22">IF(AND($F17&lt;I$2,$G17&lt;I$4,(DATE(YEAR($G17)+1,MONTH($G17)+1,1))&gt;I$4),$D17*24*I$3*(I$2/1000-($F17/1000)),0)</f>
        <v>0</v>
      </c>
      <c r="J17" s="6">
        <f t="shared" si="22"/>
        <v>0</v>
      </c>
      <c r="K17" s="6">
        <f t="shared" si="22"/>
        <v>0</v>
      </c>
      <c r="L17" s="6">
        <f t="shared" si="22"/>
        <v>0</v>
      </c>
      <c r="M17" s="6">
        <f t="shared" si="22"/>
        <v>0</v>
      </c>
      <c r="N17" s="6">
        <f t="shared" si="22"/>
        <v>0</v>
      </c>
      <c r="O17" s="6">
        <f t="shared" si="22"/>
        <v>0</v>
      </c>
      <c r="P17" s="6">
        <f t="shared" si="22"/>
        <v>0</v>
      </c>
      <c r="Q17" s="6">
        <f t="shared" si="22"/>
        <v>0</v>
      </c>
      <c r="R17" s="6">
        <f t="shared" si="22"/>
        <v>0</v>
      </c>
      <c r="S17" s="6">
        <f t="shared" si="22"/>
        <v>0</v>
      </c>
      <c r="T17" s="6">
        <f t="shared" si="22"/>
        <v>0</v>
      </c>
      <c r="U17" s="6">
        <f t="shared" si="1"/>
        <v>7377.6000000000013</v>
      </c>
      <c r="V17" s="6">
        <f t="shared" si="1"/>
        <v>7377.6000000000013</v>
      </c>
      <c r="W17" s="6">
        <f t="shared" si="1"/>
        <v>7377.6000000000013</v>
      </c>
      <c r="X17" s="6">
        <f t="shared" si="1"/>
        <v>7377.6000000000013</v>
      </c>
      <c r="Y17" s="6">
        <f t="shared" si="1"/>
        <v>7377.6000000000013</v>
      </c>
      <c r="Z17" s="6">
        <f t="shared" si="1"/>
        <v>7377.6000000000013</v>
      </c>
      <c r="AA17" s="6">
        <f t="shared" si="1"/>
        <v>7377.6000000000013</v>
      </c>
      <c r="AB17" s="6">
        <f t="shared" si="1"/>
        <v>7377.6000000000013</v>
      </c>
      <c r="AC17" s="6">
        <f t="shared" si="1"/>
        <v>7377.6000000000013</v>
      </c>
      <c r="AD17" s="6">
        <f t="shared" si="1"/>
        <v>7377.6000000000013</v>
      </c>
      <c r="AE17" s="6">
        <f t="shared" si="1"/>
        <v>7377.6000000000013</v>
      </c>
      <c r="AF17" s="6">
        <f t="shared" si="1"/>
        <v>7377.6000000000013</v>
      </c>
      <c r="AG17" s="6">
        <f t="shared" si="1"/>
        <v>0</v>
      </c>
      <c r="AH17" s="6">
        <f t="shared" si="1"/>
        <v>0</v>
      </c>
      <c r="AI17" s="6">
        <f t="shared" si="1"/>
        <v>0</v>
      </c>
      <c r="AJ17" s="6">
        <f t="shared" si="1"/>
        <v>0</v>
      </c>
      <c r="AK17" s="6">
        <f t="shared" si="1"/>
        <v>0</v>
      </c>
      <c r="AL17" s="6">
        <f t="shared" si="1"/>
        <v>0</v>
      </c>
      <c r="AM17" s="6">
        <f t="shared" si="1"/>
        <v>0</v>
      </c>
      <c r="AN17" s="6">
        <f t="shared" si="1"/>
        <v>0</v>
      </c>
      <c r="AO17" s="6">
        <f t="shared" si="1"/>
        <v>0</v>
      </c>
      <c r="AP17" s="6">
        <f t="shared" si="1"/>
        <v>0</v>
      </c>
      <c r="AQ17" s="6">
        <f t="shared" si="1"/>
        <v>0</v>
      </c>
      <c r="AR17" s="6">
        <f t="shared" si="1"/>
        <v>0</v>
      </c>
      <c r="AS17" s="6">
        <f t="shared" si="2"/>
        <v>0</v>
      </c>
      <c r="AT17" s="6">
        <f t="shared" si="2"/>
        <v>0</v>
      </c>
      <c r="AU17" s="6">
        <f t="shared" si="2"/>
        <v>0</v>
      </c>
      <c r="AV17" s="6">
        <f t="shared" si="2"/>
        <v>0</v>
      </c>
      <c r="AW17" s="6">
        <f t="shared" si="2"/>
        <v>0</v>
      </c>
      <c r="AX17" s="6">
        <f t="shared" si="2"/>
        <v>0</v>
      </c>
      <c r="AY17" s="6">
        <f t="shared" si="2"/>
        <v>0</v>
      </c>
      <c r="AZ17" s="6">
        <f t="shared" si="2"/>
        <v>0</v>
      </c>
      <c r="BA17" s="6">
        <f t="shared" si="2"/>
        <v>0</v>
      </c>
      <c r="BB17" s="6">
        <f t="shared" si="2"/>
        <v>0</v>
      </c>
      <c r="BC17" s="6">
        <f t="shared" si="2"/>
        <v>0</v>
      </c>
      <c r="BD17" s="83">
        <f t="shared" si="2"/>
        <v>0</v>
      </c>
      <c r="BF17" s="6">
        <f t="shared" si="3"/>
        <v>0</v>
      </c>
      <c r="BG17" s="6">
        <f t="shared" si="4"/>
        <v>0</v>
      </c>
      <c r="BH17" s="6">
        <f t="shared" si="5"/>
        <v>0</v>
      </c>
      <c r="BI17" s="6">
        <f t="shared" si="6"/>
        <v>0</v>
      </c>
      <c r="BJ17" s="6">
        <f t="shared" si="7"/>
        <v>7377.6000000000013</v>
      </c>
      <c r="BK17" s="6">
        <f t="shared" si="8"/>
        <v>7377.6000000000013</v>
      </c>
      <c r="BL17" s="6">
        <f t="shared" si="9"/>
        <v>7377.6000000000013</v>
      </c>
      <c r="BM17" s="6">
        <f t="shared" si="10"/>
        <v>7377.6000000000013</v>
      </c>
      <c r="BN17" s="6">
        <f t="shared" si="11"/>
        <v>0</v>
      </c>
      <c r="BO17" s="6">
        <f t="shared" si="12"/>
        <v>0</v>
      </c>
      <c r="BP17" s="6">
        <f t="shared" si="13"/>
        <v>0</v>
      </c>
      <c r="BQ17" s="6">
        <f t="shared" si="14"/>
        <v>0</v>
      </c>
      <c r="BR17" s="6">
        <f t="shared" si="15"/>
        <v>0</v>
      </c>
      <c r="BS17" s="6">
        <f t="shared" si="16"/>
        <v>0</v>
      </c>
      <c r="BT17" s="6">
        <f t="shared" si="17"/>
        <v>0</v>
      </c>
      <c r="BU17" s="6">
        <f t="shared" si="18"/>
        <v>0</v>
      </c>
    </row>
    <row r="18" spans="1:73" x14ac:dyDescent="0.2">
      <c r="A18" s="26" t="s">
        <v>1080</v>
      </c>
      <c r="B18" s="26" t="s">
        <v>1122</v>
      </c>
      <c r="C18" s="26" t="s">
        <v>940</v>
      </c>
      <c r="D18" s="26">
        <v>85</v>
      </c>
      <c r="E18" s="3" t="s">
        <v>945</v>
      </c>
      <c r="F18" s="26">
        <v>7100</v>
      </c>
      <c r="G18" s="30">
        <v>37469</v>
      </c>
      <c r="H18" s="15" t="s">
        <v>1113</v>
      </c>
      <c r="I18" s="6">
        <f t="shared" si="22"/>
        <v>0</v>
      </c>
      <c r="J18" s="6">
        <f t="shared" si="22"/>
        <v>0</v>
      </c>
      <c r="K18" s="6">
        <f t="shared" si="22"/>
        <v>0</v>
      </c>
      <c r="L18" s="6">
        <f t="shared" si="22"/>
        <v>0</v>
      </c>
      <c r="M18" s="6">
        <f t="shared" si="22"/>
        <v>0</v>
      </c>
      <c r="N18" s="6">
        <f t="shared" si="22"/>
        <v>0</v>
      </c>
      <c r="O18" s="6">
        <f t="shared" si="22"/>
        <v>0</v>
      </c>
      <c r="P18" s="6">
        <f t="shared" si="22"/>
        <v>0</v>
      </c>
      <c r="Q18" s="6">
        <f t="shared" si="22"/>
        <v>0</v>
      </c>
      <c r="R18" s="6">
        <f t="shared" si="22"/>
        <v>0</v>
      </c>
      <c r="S18" s="6">
        <f t="shared" si="22"/>
        <v>0</v>
      </c>
      <c r="T18" s="6">
        <f t="shared" si="22"/>
        <v>0</v>
      </c>
      <c r="U18" s="6">
        <f>IF(AND($F18&lt;U$2,$G18&lt;U$4,(DATE(YEAR($G18)+1,MONTH($G18)+1,1))&gt;U$4),$D18*24*U$3*(U$2/1000-($F18/1000)),0)</f>
        <v>0</v>
      </c>
      <c r="V18" s="6">
        <f>IF(AND($F18&lt;V$2,$G18&lt;V$4,(DATE(YEAR($G18)+1,MONTH($G18)+1,1))&gt;V$4),$D18*24*V$3*(V$2/1000-($F18/1000)),0)</f>
        <v>0</v>
      </c>
      <c r="W18" s="6">
        <f>IF(AND($F18&lt;W$2,$G18&lt;W$4,(DATE(YEAR($G18)+1,MONTH($G18)+1,1))&gt;W$4),$D18*24*W$3*(W$2/1000-($F18/1000)),0)</f>
        <v>0</v>
      </c>
      <c r="X18" s="6">
        <f>IF(AND($F18&lt;X$2,$G18&lt;X$4,(DATE(YEAR($G18)+1,MONTH($G18)+1,1))&gt;X$4),$D18*24*X$3*(X$2/1000-($F18/1000)),0)</f>
        <v>0</v>
      </c>
      <c r="Y18" s="6">
        <f t="shared" ref="Y18:BD19" si="23">IF(AND($F18&lt;Y$2,$G18&lt;Y$4,(DATE(YEAR($G18)+1,MONTH($G18)+1,1))&gt;Y$4),$D18*24*Y$3*(Y$2/1000-($F18/1000)),0)</f>
        <v>0</v>
      </c>
      <c r="Z18" s="6">
        <f t="shared" si="23"/>
        <v>0</v>
      </c>
      <c r="AA18" s="6">
        <f t="shared" si="23"/>
        <v>0</v>
      </c>
      <c r="AB18" s="6">
        <f t="shared" si="23"/>
        <v>0</v>
      </c>
      <c r="AC18" s="6">
        <f t="shared" si="23"/>
        <v>5916.0000000000009</v>
      </c>
      <c r="AD18" s="6">
        <f t="shared" si="23"/>
        <v>5916.0000000000009</v>
      </c>
      <c r="AE18" s="6">
        <f t="shared" si="23"/>
        <v>5916.0000000000009</v>
      </c>
      <c r="AF18" s="6">
        <f t="shared" si="23"/>
        <v>5916.0000000000009</v>
      </c>
      <c r="AG18" s="6">
        <f t="shared" si="23"/>
        <v>5916.0000000000009</v>
      </c>
      <c r="AH18" s="6">
        <f t="shared" si="23"/>
        <v>5916.0000000000009</v>
      </c>
      <c r="AI18" s="6">
        <f t="shared" si="23"/>
        <v>5916.0000000000009</v>
      </c>
      <c r="AJ18" s="6">
        <f t="shared" si="23"/>
        <v>5916.0000000000009</v>
      </c>
      <c r="AK18" s="6">
        <f t="shared" si="23"/>
        <v>5916.0000000000009</v>
      </c>
      <c r="AL18" s="6">
        <f t="shared" si="23"/>
        <v>5916.0000000000009</v>
      </c>
      <c r="AM18" s="6">
        <f t="shared" si="23"/>
        <v>5916.0000000000009</v>
      </c>
      <c r="AN18" s="6">
        <f t="shared" si="23"/>
        <v>5916.0000000000009</v>
      </c>
      <c r="AO18" s="6">
        <f t="shared" si="23"/>
        <v>0</v>
      </c>
      <c r="AP18" s="6">
        <f t="shared" si="23"/>
        <v>0</v>
      </c>
      <c r="AQ18" s="6">
        <f t="shared" si="23"/>
        <v>0</v>
      </c>
      <c r="AR18" s="6">
        <f t="shared" si="23"/>
        <v>0</v>
      </c>
      <c r="AS18" s="6">
        <f t="shared" si="23"/>
        <v>0</v>
      </c>
      <c r="AT18" s="6">
        <f t="shared" si="23"/>
        <v>0</v>
      </c>
      <c r="AU18" s="6">
        <f t="shared" si="23"/>
        <v>0</v>
      </c>
      <c r="AV18" s="6">
        <f t="shared" si="23"/>
        <v>0</v>
      </c>
      <c r="AW18" s="6">
        <f t="shared" si="23"/>
        <v>0</v>
      </c>
      <c r="AX18" s="6">
        <f t="shared" si="23"/>
        <v>0</v>
      </c>
      <c r="AY18" s="6">
        <f t="shared" si="23"/>
        <v>0</v>
      </c>
      <c r="AZ18" s="6">
        <f t="shared" si="23"/>
        <v>0</v>
      </c>
      <c r="BA18" s="6">
        <f t="shared" si="23"/>
        <v>0</v>
      </c>
      <c r="BB18" s="6">
        <f t="shared" si="23"/>
        <v>0</v>
      </c>
      <c r="BC18" s="6">
        <f t="shared" si="23"/>
        <v>0</v>
      </c>
      <c r="BD18" s="83">
        <f t="shared" si="23"/>
        <v>0</v>
      </c>
      <c r="BF18" s="6">
        <f t="shared" si="3"/>
        <v>0</v>
      </c>
      <c r="BG18" s="6">
        <f t="shared" si="4"/>
        <v>0</v>
      </c>
      <c r="BH18" s="6">
        <f t="shared" si="5"/>
        <v>0</v>
      </c>
      <c r="BI18" s="6">
        <f t="shared" si="6"/>
        <v>0</v>
      </c>
      <c r="BJ18" s="6">
        <f t="shared" si="7"/>
        <v>0</v>
      </c>
      <c r="BK18" s="6">
        <f t="shared" si="8"/>
        <v>0</v>
      </c>
      <c r="BL18" s="6">
        <f t="shared" si="9"/>
        <v>1972.0000000000002</v>
      </c>
      <c r="BM18" s="6">
        <f t="shared" si="10"/>
        <v>5916.0000000000009</v>
      </c>
      <c r="BN18" s="6">
        <f t="shared" si="11"/>
        <v>5916.0000000000009</v>
      </c>
      <c r="BO18" s="6">
        <f t="shared" si="12"/>
        <v>5916.0000000000009</v>
      </c>
      <c r="BP18" s="6">
        <f t="shared" si="13"/>
        <v>3944.0000000000005</v>
      </c>
      <c r="BQ18" s="6">
        <f t="shared" si="14"/>
        <v>0</v>
      </c>
      <c r="BR18" s="6">
        <f t="shared" si="15"/>
        <v>0</v>
      </c>
      <c r="BS18" s="6">
        <f t="shared" si="16"/>
        <v>0</v>
      </c>
      <c r="BT18" s="6">
        <f t="shared" si="17"/>
        <v>0</v>
      </c>
      <c r="BU18" s="6">
        <f t="shared" si="18"/>
        <v>0</v>
      </c>
    </row>
    <row r="19" spans="1:73" ht="13.5" customHeight="1" x14ac:dyDescent="0.2">
      <c r="A19" s="26" t="s">
        <v>1094</v>
      </c>
      <c r="B19" s="26" t="s">
        <v>1122</v>
      </c>
      <c r="C19" s="26" t="s">
        <v>940</v>
      </c>
      <c r="D19" s="26">
        <v>50</v>
      </c>
      <c r="E19" s="3" t="s">
        <v>945</v>
      </c>
      <c r="F19" s="26">
        <v>7100</v>
      </c>
      <c r="G19" s="30">
        <v>37530</v>
      </c>
      <c r="H19" s="15" t="s">
        <v>1113</v>
      </c>
      <c r="I19" s="6">
        <f t="shared" si="22"/>
        <v>0</v>
      </c>
      <c r="J19" s="6">
        <f t="shared" si="22"/>
        <v>0</v>
      </c>
      <c r="K19" s="6">
        <f t="shared" si="22"/>
        <v>0</v>
      </c>
      <c r="L19" s="6">
        <f t="shared" si="22"/>
        <v>0</v>
      </c>
      <c r="M19" s="6">
        <f t="shared" si="22"/>
        <v>0</v>
      </c>
      <c r="N19" s="6">
        <f t="shared" si="22"/>
        <v>0</v>
      </c>
      <c r="O19" s="6">
        <f t="shared" si="22"/>
        <v>0</v>
      </c>
      <c r="P19" s="6">
        <f t="shared" si="22"/>
        <v>0</v>
      </c>
      <c r="Q19" s="6">
        <f t="shared" si="22"/>
        <v>0</v>
      </c>
      <c r="R19" s="6">
        <f t="shared" si="22"/>
        <v>0</v>
      </c>
      <c r="S19" s="6">
        <f t="shared" si="22"/>
        <v>0</v>
      </c>
      <c r="T19" s="6">
        <f t="shared" si="22"/>
        <v>0</v>
      </c>
      <c r="U19" s="6">
        <f t="shared" si="1"/>
        <v>0</v>
      </c>
      <c r="V19" s="6">
        <f t="shared" si="1"/>
        <v>0</v>
      </c>
      <c r="W19" s="6">
        <f t="shared" si="1"/>
        <v>0</v>
      </c>
      <c r="X19" s="6">
        <f t="shared" si="1"/>
        <v>0</v>
      </c>
      <c r="Y19" s="6">
        <f t="shared" si="1"/>
        <v>0</v>
      </c>
      <c r="Z19" s="6">
        <f t="shared" si="1"/>
        <v>0</v>
      </c>
      <c r="AA19" s="6">
        <f t="shared" si="1"/>
        <v>0</v>
      </c>
      <c r="AB19" s="6">
        <f t="shared" si="1"/>
        <v>0</v>
      </c>
      <c r="AC19" s="6">
        <f t="shared" si="1"/>
        <v>0</v>
      </c>
      <c r="AD19" s="6">
        <f t="shared" si="1"/>
        <v>0</v>
      </c>
      <c r="AE19" s="6">
        <f t="shared" si="1"/>
        <v>3480.0000000000005</v>
      </c>
      <c r="AF19" s="6">
        <f t="shared" si="1"/>
        <v>3480.0000000000005</v>
      </c>
      <c r="AG19" s="6">
        <f t="shared" si="1"/>
        <v>3480.0000000000005</v>
      </c>
      <c r="AH19" s="6">
        <f t="shared" si="1"/>
        <v>3480.0000000000005</v>
      </c>
      <c r="AI19" s="6">
        <f t="shared" si="1"/>
        <v>3480.0000000000005</v>
      </c>
      <c r="AJ19" s="6">
        <f t="shared" si="1"/>
        <v>3480.0000000000005</v>
      </c>
      <c r="AK19" s="6">
        <f t="shared" si="1"/>
        <v>3480.0000000000005</v>
      </c>
      <c r="AL19" s="6">
        <f t="shared" si="1"/>
        <v>3480.0000000000005</v>
      </c>
      <c r="AM19" s="6">
        <f t="shared" si="1"/>
        <v>3480.0000000000005</v>
      </c>
      <c r="AN19" s="6">
        <f t="shared" si="1"/>
        <v>3480.0000000000005</v>
      </c>
      <c r="AO19" s="6">
        <f t="shared" si="1"/>
        <v>3480.0000000000005</v>
      </c>
      <c r="AP19" s="6">
        <f t="shared" si="1"/>
        <v>3480.0000000000005</v>
      </c>
      <c r="AQ19" s="6">
        <f t="shared" si="1"/>
        <v>0</v>
      </c>
      <c r="AR19" s="6">
        <f>IF(AND($F19&lt;AR$2,$G19&lt;AR$4,(DATE(YEAR($G19)+1,MONTH($G19)+1,1))&gt;AR$4),$D19*24*AR$3*(AR$2/1000-($F19/1000)),0)</f>
        <v>0</v>
      </c>
      <c r="AS19" s="6">
        <f t="shared" si="23"/>
        <v>0</v>
      </c>
      <c r="AT19" s="6">
        <f t="shared" si="23"/>
        <v>0</v>
      </c>
      <c r="AU19" s="6">
        <f t="shared" si="23"/>
        <v>0</v>
      </c>
      <c r="AV19" s="6">
        <f t="shared" si="23"/>
        <v>0</v>
      </c>
      <c r="AW19" s="6">
        <f t="shared" si="23"/>
        <v>0</v>
      </c>
      <c r="AX19" s="6">
        <f t="shared" si="23"/>
        <v>0</v>
      </c>
      <c r="AY19" s="6">
        <f t="shared" si="23"/>
        <v>0</v>
      </c>
      <c r="AZ19" s="6">
        <f t="shared" si="23"/>
        <v>0</v>
      </c>
      <c r="BA19" s="6">
        <f t="shared" si="23"/>
        <v>0</v>
      </c>
      <c r="BB19" s="6">
        <f t="shared" si="23"/>
        <v>0</v>
      </c>
      <c r="BC19" s="6">
        <f t="shared" si="23"/>
        <v>0</v>
      </c>
      <c r="BD19" s="83">
        <f t="shared" si="23"/>
        <v>0</v>
      </c>
      <c r="BF19" s="6">
        <f t="shared" si="3"/>
        <v>0</v>
      </c>
      <c r="BG19" s="6">
        <f t="shared" si="4"/>
        <v>0</v>
      </c>
      <c r="BH19" s="6">
        <f t="shared" si="5"/>
        <v>0</v>
      </c>
      <c r="BI19" s="6">
        <f t="shared" si="6"/>
        <v>0</v>
      </c>
      <c r="BJ19" s="6">
        <f t="shared" si="7"/>
        <v>0</v>
      </c>
      <c r="BK19" s="6">
        <f t="shared" si="8"/>
        <v>0</v>
      </c>
      <c r="BL19" s="6">
        <f t="shared" si="9"/>
        <v>0</v>
      </c>
      <c r="BM19" s="6">
        <f t="shared" si="10"/>
        <v>2320.0000000000005</v>
      </c>
      <c r="BN19" s="6">
        <f t="shared" si="11"/>
        <v>3480.0000000000005</v>
      </c>
      <c r="BO19" s="6">
        <f t="shared" si="12"/>
        <v>3480.0000000000005</v>
      </c>
      <c r="BP19" s="6">
        <f t="shared" si="13"/>
        <v>3480.0000000000005</v>
      </c>
      <c r="BQ19" s="6">
        <f t="shared" si="14"/>
        <v>1160.0000000000002</v>
      </c>
      <c r="BR19" s="6">
        <f t="shared" si="15"/>
        <v>0</v>
      </c>
      <c r="BS19" s="6">
        <f t="shared" si="16"/>
        <v>0</v>
      </c>
      <c r="BT19" s="6">
        <f t="shared" si="17"/>
        <v>0</v>
      </c>
      <c r="BU19" s="6">
        <f t="shared" si="18"/>
        <v>0</v>
      </c>
    </row>
    <row r="20" spans="1:73" ht="13.5" customHeight="1" x14ac:dyDescent="0.2">
      <c r="A20" s="26" t="s">
        <v>1009</v>
      </c>
      <c r="B20" s="26" t="s">
        <v>1122</v>
      </c>
      <c r="C20" s="26" t="s">
        <v>940</v>
      </c>
      <c r="D20" s="26">
        <v>60</v>
      </c>
      <c r="E20" s="3" t="s">
        <v>945</v>
      </c>
      <c r="F20" s="26">
        <v>7100</v>
      </c>
      <c r="G20" s="30">
        <v>37865</v>
      </c>
      <c r="H20" s="15" t="s">
        <v>1113</v>
      </c>
      <c r="I20" s="6">
        <f t="shared" si="22"/>
        <v>0</v>
      </c>
      <c r="J20" s="6">
        <f t="shared" si="22"/>
        <v>0</v>
      </c>
      <c r="K20" s="6">
        <f t="shared" si="22"/>
        <v>0</v>
      </c>
      <c r="L20" s="6">
        <f t="shared" si="22"/>
        <v>0</v>
      </c>
      <c r="M20" s="6">
        <f t="shared" si="22"/>
        <v>0</v>
      </c>
      <c r="N20" s="6">
        <f t="shared" si="22"/>
        <v>0</v>
      </c>
      <c r="O20" s="6">
        <f t="shared" si="22"/>
        <v>0</v>
      </c>
      <c r="P20" s="6">
        <f t="shared" si="22"/>
        <v>0</v>
      </c>
      <c r="Q20" s="6">
        <f t="shared" si="22"/>
        <v>0</v>
      </c>
      <c r="R20" s="6">
        <f t="shared" si="22"/>
        <v>0</v>
      </c>
      <c r="S20" s="6">
        <f t="shared" si="22"/>
        <v>0</v>
      </c>
      <c r="T20" s="6">
        <f t="shared" si="22"/>
        <v>0</v>
      </c>
      <c r="U20" s="6">
        <f t="shared" si="1"/>
        <v>0</v>
      </c>
      <c r="V20" s="6">
        <f t="shared" si="1"/>
        <v>0</v>
      </c>
      <c r="W20" s="6">
        <f t="shared" si="1"/>
        <v>0</v>
      </c>
      <c r="X20" s="6">
        <f t="shared" si="1"/>
        <v>0</v>
      </c>
      <c r="Y20" s="6">
        <f t="shared" si="1"/>
        <v>0</v>
      </c>
      <c r="Z20" s="6">
        <f t="shared" si="1"/>
        <v>0</v>
      </c>
      <c r="AA20" s="6">
        <f t="shared" si="1"/>
        <v>0</v>
      </c>
      <c r="AB20" s="6">
        <f t="shared" si="1"/>
        <v>0</v>
      </c>
      <c r="AC20" s="6">
        <f t="shared" si="1"/>
        <v>0</v>
      </c>
      <c r="AD20" s="6">
        <f t="shared" si="1"/>
        <v>0</v>
      </c>
      <c r="AE20" s="6">
        <f t="shared" si="1"/>
        <v>0</v>
      </c>
      <c r="AF20" s="6">
        <f t="shared" si="1"/>
        <v>0</v>
      </c>
      <c r="AG20" s="6">
        <f t="shared" si="1"/>
        <v>0</v>
      </c>
      <c r="AH20" s="6">
        <f t="shared" si="1"/>
        <v>0</v>
      </c>
      <c r="AI20" s="6">
        <f t="shared" si="1"/>
        <v>0</v>
      </c>
      <c r="AJ20" s="6">
        <f t="shared" si="1"/>
        <v>0</v>
      </c>
      <c r="AK20" s="6">
        <f t="shared" si="1"/>
        <v>0</v>
      </c>
      <c r="AL20" s="6">
        <f t="shared" si="1"/>
        <v>0</v>
      </c>
      <c r="AM20" s="6">
        <f t="shared" si="1"/>
        <v>0</v>
      </c>
      <c r="AN20" s="6">
        <f t="shared" si="1"/>
        <v>0</v>
      </c>
      <c r="AO20" s="6">
        <f t="shared" si="1"/>
        <v>0</v>
      </c>
      <c r="AP20" s="6">
        <f t="shared" si="1"/>
        <v>4176.0000000000009</v>
      </c>
      <c r="AQ20" s="6">
        <f t="shared" si="1"/>
        <v>4176.0000000000009</v>
      </c>
      <c r="AR20" s="6">
        <f t="shared" si="1"/>
        <v>4176.0000000000009</v>
      </c>
      <c r="AS20" s="6">
        <f t="shared" si="2"/>
        <v>4176.0000000000009</v>
      </c>
      <c r="AT20" s="6">
        <f t="shared" si="2"/>
        <v>4176.0000000000009</v>
      </c>
      <c r="AU20" s="6">
        <f t="shared" si="2"/>
        <v>4176.0000000000009</v>
      </c>
      <c r="AV20" s="6">
        <f t="shared" si="2"/>
        <v>4176.0000000000009</v>
      </c>
      <c r="AW20" s="6">
        <f t="shared" si="2"/>
        <v>4176.0000000000009</v>
      </c>
      <c r="AX20" s="6">
        <f t="shared" si="2"/>
        <v>4176.0000000000009</v>
      </c>
      <c r="AY20" s="6">
        <f t="shared" si="2"/>
        <v>4176.0000000000009</v>
      </c>
      <c r="AZ20" s="6">
        <f t="shared" si="2"/>
        <v>4176.0000000000009</v>
      </c>
      <c r="BA20" s="6">
        <f t="shared" si="2"/>
        <v>4176.0000000000009</v>
      </c>
      <c r="BB20" s="6">
        <f t="shared" si="2"/>
        <v>0</v>
      </c>
      <c r="BC20" s="6">
        <f t="shared" si="2"/>
        <v>0</v>
      </c>
      <c r="BD20" s="83">
        <f t="shared" si="2"/>
        <v>0</v>
      </c>
      <c r="BF20" s="6">
        <f t="shared" si="3"/>
        <v>0</v>
      </c>
      <c r="BG20" s="6">
        <f t="shared" si="4"/>
        <v>0</v>
      </c>
      <c r="BH20" s="6">
        <f t="shared" si="5"/>
        <v>0</v>
      </c>
      <c r="BI20" s="6">
        <f t="shared" si="6"/>
        <v>0</v>
      </c>
      <c r="BJ20" s="6">
        <f t="shared" si="7"/>
        <v>0</v>
      </c>
      <c r="BK20" s="6">
        <f t="shared" si="8"/>
        <v>0</v>
      </c>
      <c r="BL20" s="6">
        <f t="shared" si="9"/>
        <v>0</v>
      </c>
      <c r="BM20" s="6">
        <f t="shared" si="10"/>
        <v>0</v>
      </c>
      <c r="BN20" s="6">
        <f t="shared" si="11"/>
        <v>0</v>
      </c>
      <c r="BO20" s="6">
        <f t="shared" si="12"/>
        <v>0</v>
      </c>
      <c r="BP20" s="6">
        <f t="shared" si="13"/>
        <v>0</v>
      </c>
      <c r="BQ20" s="6">
        <f t="shared" si="14"/>
        <v>4176.0000000000009</v>
      </c>
      <c r="BR20" s="6">
        <f t="shared" si="15"/>
        <v>4176.0000000000009</v>
      </c>
      <c r="BS20" s="6">
        <f t="shared" si="16"/>
        <v>4176.0000000000009</v>
      </c>
      <c r="BT20" s="6">
        <f t="shared" si="17"/>
        <v>4176.0000000000009</v>
      </c>
      <c r="BU20" s="6">
        <f t="shared" si="18"/>
        <v>0</v>
      </c>
    </row>
    <row r="21" spans="1:73" ht="13.5" customHeight="1" x14ac:dyDescent="0.2">
      <c r="A21" s="26" t="s">
        <v>988</v>
      </c>
      <c r="B21" s="26" t="s">
        <v>1122</v>
      </c>
      <c r="C21" s="26" t="s">
        <v>940</v>
      </c>
      <c r="D21" s="26">
        <v>300</v>
      </c>
      <c r="E21" s="3" t="s">
        <v>945</v>
      </c>
      <c r="F21" s="26">
        <v>7273</v>
      </c>
      <c r="G21" s="30">
        <v>37622</v>
      </c>
      <c r="H21" s="15" t="s">
        <v>1113</v>
      </c>
      <c r="I21" s="6">
        <f t="shared" si="22"/>
        <v>0</v>
      </c>
      <c r="J21" s="6">
        <f t="shared" si="22"/>
        <v>0</v>
      </c>
      <c r="K21" s="6">
        <f t="shared" si="22"/>
        <v>0</v>
      </c>
      <c r="L21" s="6">
        <f t="shared" si="22"/>
        <v>0</v>
      </c>
      <c r="M21" s="6">
        <f t="shared" si="22"/>
        <v>0</v>
      </c>
      <c r="N21" s="6">
        <f t="shared" si="22"/>
        <v>0</v>
      </c>
      <c r="O21" s="6">
        <f t="shared" si="22"/>
        <v>0</v>
      </c>
      <c r="P21" s="6">
        <f t="shared" si="22"/>
        <v>0</v>
      </c>
      <c r="Q21" s="6">
        <f t="shared" si="22"/>
        <v>0</v>
      </c>
      <c r="R21" s="6">
        <f t="shared" si="22"/>
        <v>0</v>
      </c>
      <c r="S21" s="6">
        <f t="shared" si="22"/>
        <v>0</v>
      </c>
      <c r="T21" s="6">
        <f t="shared" si="22"/>
        <v>0</v>
      </c>
      <c r="U21" s="6">
        <f t="shared" si="1"/>
        <v>0</v>
      </c>
      <c r="V21" s="6">
        <f t="shared" si="1"/>
        <v>0</v>
      </c>
      <c r="W21" s="6">
        <f t="shared" si="1"/>
        <v>0</v>
      </c>
      <c r="X21" s="6">
        <f t="shared" si="1"/>
        <v>0</v>
      </c>
      <c r="Y21" s="6">
        <f t="shared" si="1"/>
        <v>0</v>
      </c>
      <c r="Z21" s="6">
        <f t="shared" si="1"/>
        <v>0</v>
      </c>
      <c r="AA21" s="6">
        <f t="shared" si="1"/>
        <v>0</v>
      </c>
      <c r="AB21" s="6">
        <f t="shared" si="1"/>
        <v>0</v>
      </c>
      <c r="AC21" s="6">
        <f t="shared" si="1"/>
        <v>0</v>
      </c>
      <c r="AD21" s="6">
        <f t="shared" si="1"/>
        <v>0</v>
      </c>
      <c r="AE21" s="6">
        <f t="shared" si="1"/>
        <v>0</v>
      </c>
      <c r="AF21" s="6">
        <f t="shared" si="1"/>
        <v>0</v>
      </c>
      <c r="AG21" s="6">
        <f t="shared" si="1"/>
        <v>0</v>
      </c>
      <c r="AH21" s="6">
        <f t="shared" si="1"/>
        <v>19634.400000000001</v>
      </c>
      <c r="AI21" s="6">
        <f t="shared" si="1"/>
        <v>19634.400000000001</v>
      </c>
      <c r="AJ21" s="6">
        <f t="shared" si="1"/>
        <v>19634.400000000001</v>
      </c>
      <c r="AK21" s="6">
        <f t="shared" si="1"/>
        <v>19634.400000000001</v>
      </c>
      <c r="AL21" s="6">
        <f t="shared" si="1"/>
        <v>19634.400000000001</v>
      </c>
      <c r="AM21" s="6">
        <f t="shared" si="1"/>
        <v>19634.400000000001</v>
      </c>
      <c r="AN21" s="6">
        <f t="shared" si="1"/>
        <v>19634.400000000001</v>
      </c>
      <c r="AO21" s="6">
        <f t="shared" si="1"/>
        <v>19634.400000000001</v>
      </c>
      <c r="AP21" s="6">
        <f t="shared" si="1"/>
        <v>19634.400000000001</v>
      </c>
      <c r="AQ21" s="6">
        <f t="shared" si="1"/>
        <v>19634.400000000001</v>
      </c>
      <c r="AR21" s="6">
        <f t="shared" si="1"/>
        <v>19634.400000000001</v>
      </c>
      <c r="AS21" s="6">
        <f t="shared" si="2"/>
        <v>19634.400000000001</v>
      </c>
      <c r="AT21" s="6">
        <f t="shared" si="2"/>
        <v>0</v>
      </c>
      <c r="AU21" s="6">
        <f t="shared" si="2"/>
        <v>0</v>
      </c>
      <c r="AV21" s="6">
        <f t="shared" si="2"/>
        <v>0</v>
      </c>
      <c r="AW21" s="6">
        <f t="shared" si="2"/>
        <v>0</v>
      </c>
      <c r="AX21" s="6">
        <f t="shared" si="2"/>
        <v>0</v>
      </c>
      <c r="AY21" s="6">
        <f t="shared" si="2"/>
        <v>0</v>
      </c>
      <c r="AZ21" s="6">
        <f t="shared" si="2"/>
        <v>0</v>
      </c>
      <c r="BA21" s="6">
        <f t="shared" si="2"/>
        <v>0</v>
      </c>
      <c r="BB21" s="6">
        <f t="shared" si="2"/>
        <v>0</v>
      </c>
      <c r="BC21" s="6">
        <f t="shared" si="2"/>
        <v>0</v>
      </c>
      <c r="BD21" s="83">
        <f t="shared" si="2"/>
        <v>0</v>
      </c>
      <c r="BF21" s="6">
        <f t="shared" si="3"/>
        <v>0</v>
      </c>
      <c r="BG21" s="6">
        <f t="shared" si="4"/>
        <v>0</v>
      </c>
      <c r="BH21" s="6">
        <f t="shared" si="5"/>
        <v>0</v>
      </c>
      <c r="BI21" s="6">
        <f t="shared" si="6"/>
        <v>0</v>
      </c>
      <c r="BJ21" s="6">
        <f t="shared" si="7"/>
        <v>0</v>
      </c>
      <c r="BK21" s="6">
        <f t="shared" si="8"/>
        <v>0</v>
      </c>
      <c r="BL21" s="6">
        <f t="shared" si="9"/>
        <v>0</v>
      </c>
      <c r="BM21" s="6">
        <f t="shared" si="10"/>
        <v>0</v>
      </c>
      <c r="BN21" s="6">
        <f t="shared" si="11"/>
        <v>13089.6</v>
      </c>
      <c r="BO21" s="6">
        <f t="shared" si="12"/>
        <v>19634.400000000001</v>
      </c>
      <c r="BP21" s="6">
        <f t="shared" si="13"/>
        <v>19634.400000000001</v>
      </c>
      <c r="BQ21" s="6">
        <f t="shared" si="14"/>
        <v>19634.400000000001</v>
      </c>
      <c r="BR21" s="6">
        <f t="shared" si="15"/>
        <v>6544.8</v>
      </c>
      <c r="BS21" s="6">
        <f t="shared" si="16"/>
        <v>0</v>
      </c>
      <c r="BT21" s="6">
        <f t="shared" si="17"/>
        <v>0</v>
      </c>
      <c r="BU21" s="6">
        <f t="shared" si="18"/>
        <v>0</v>
      </c>
    </row>
    <row r="22" spans="1:73" ht="13.5" customHeight="1" x14ac:dyDescent="0.2">
      <c r="A22" s="26" t="s">
        <v>958</v>
      </c>
      <c r="B22" s="26" t="s">
        <v>1122</v>
      </c>
      <c r="C22" s="26" t="s">
        <v>940</v>
      </c>
      <c r="D22" s="26">
        <v>46</v>
      </c>
      <c r="E22" s="3" t="s">
        <v>945</v>
      </c>
      <c r="F22" s="28">
        <v>8891</v>
      </c>
      <c r="G22" s="30">
        <v>37254</v>
      </c>
      <c r="H22" s="15" t="s">
        <v>1113</v>
      </c>
      <c r="I22" s="6">
        <f t="shared" si="22"/>
        <v>0</v>
      </c>
      <c r="J22" s="6">
        <f t="shared" si="22"/>
        <v>0</v>
      </c>
      <c r="K22" s="6">
        <f t="shared" si="22"/>
        <v>0</v>
      </c>
      <c r="L22" s="6">
        <f t="shared" si="22"/>
        <v>0</v>
      </c>
      <c r="M22" s="6">
        <f t="shared" si="22"/>
        <v>0</v>
      </c>
      <c r="N22" s="6">
        <f t="shared" si="22"/>
        <v>0</v>
      </c>
      <c r="O22" s="6">
        <f t="shared" si="22"/>
        <v>0</v>
      </c>
      <c r="P22" s="6">
        <f t="shared" si="22"/>
        <v>0</v>
      </c>
      <c r="Q22" s="6">
        <f t="shared" si="22"/>
        <v>0</v>
      </c>
      <c r="R22" s="6">
        <f t="shared" si="22"/>
        <v>0</v>
      </c>
      <c r="S22" s="6">
        <f t="shared" si="22"/>
        <v>0</v>
      </c>
      <c r="T22" s="6">
        <f t="shared" si="22"/>
        <v>0</v>
      </c>
      <c r="U22" s="6">
        <f>IF(AND($F22&lt;U$2,$G22&lt;U$4,(DATE(YEAR($G22)+1,MONTH($G22)+1,1))&gt;U$4),$D22*24*U$3*(U$2/1000-($F22/1000)),0)</f>
        <v>1224.336</v>
      </c>
      <c r="V22" s="6">
        <f>IF(AND($F22&lt;V$2,$G22&lt;V$4,(DATE(YEAR($G22)+1,MONTH($G22)+1,1))&gt;V$4),$D22*24*V$3*(V$2/1000-($F22/1000)),0)</f>
        <v>1224.336</v>
      </c>
      <c r="W22" s="6">
        <f>IF(AND($F22&lt;W$2,$G22&lt;W$4,(DATE(YEAR($G22)+1,MONTH($G22)+1,1))&gt;W$4),$D22*24*W$3*(W$2/1000-($F22/1000)),0)</f>
        <v>1224.336</v>
      </c>
      <c r="X22" s="6">
        <f>IF(AND($F22&lt;X$2,$G22&lt;X$4,(DATE(YEAR($G22)+1,MONTH($G22)+1,1))&gt;X$4),$D22*24*X$3*(X$2/1000-($F22/1000)),0)</f>
        <v>1224.336</v>
      </c>
      <c r="Y22" s="6">
        <f t="shared" ref="Y22:BD22" si="24">IF(AND($F22&lt;Y$2,$G22&lt;Y$4,(DATE(YEAR($G22)+1,MONTH($G22)+1,1))&gt;Y$4),$D22*24*Y$3*(Y$2/1000-($F22/1000)),0)</f>
        <v>1224.336</v>
      </c>
      <c r="Z22" s="6">
        <f t="shared" si="24"/>
        <v>1224.336</v>
      </c>
      <c r="AA22" s="6">
        <f t="shared" si="24"/>
        <v>1224.336</v>
      </c>
      <c r="AB22" s="6">
        <f t="shared" si="24"/>
        <v>1224.336</v>
      </c>
      <c r="AC22" s="6">
        <f t="shared" si="24"/>
        <v>1224.336</v>
      </c>
      <c r="AD22" s="6">
        <f t="shared" si="24"/>
        <v>1224.336</v>
      </c>
      <c r="AE22" s="6">
        <f t="shared" si="24"/>
        <v>1224.336</v>
      </c>
      <c r="AF22" s="6">
        <f t="shared" si="24"/>
        <v>1224.336</v>
      </c>
      <c r="AG22" s="6">
        <f t="shared" si="24"/>
        <v>0</v>
      </c>
      <c r="AH22" s="6">
        <f t="shared" si="24"/>
        <v>0</v>
      </c>
      <c r="AI22" s="6">
        <f t="shared" si="24"/>
        <v>0</v>
      </c>
      <c r="AJ22" s="6">
        <f t="shared" si="24"/>
        <v>0</v>
      </c>
      <c r="AK22" s="6">
        <f t="shared" si="24"/>
        <v>0</v>
      </c>
      <c r="AL22" s="6">
        <f t="shared" si="24"/>
        <v>0</v>
      </c>
      <c r="AM22" s="6">
        <f t="shared" si="24"/>
        <v>0</v>
      </c>
      <c r="AN22" s="6">
        <f t="shared" si="24"/>
        <v>0</v>
      </c>
      <c r="AO22" s="6">
        <f t="shared" si="24"/>
        <v>0</v>
      </c>
      <c r="AP22" s="6">
        <f t="shared" si="24"/>
        <v>0</v>
      </c>
      <c r="AQ22" s="6">
        <f t="shared" si="24"/>
        <v>0</v>
      </c>
      <c r="AR22" s="6">
        <f t="shared" si="24"/>
        <v>0</v>
      </c>
      <c r="AS22" s="6">
        <f t="shared" si="24"/>
        <v>0</v>
      </c>
      <c r="AT22" s="6">
        <f t="shared" si="24"/>
        <v>0</v>
      </c>
      <c r="AU22" s="6">
        <f t="shared" si="24"/>
        <v>0</v>
      </c>
      <c r="AV22" s="6">
        <f t="shared" si="24"/>
        <v>0</v>
      </c>
      <c r="AW22" s="6">
        <f t="shared" si="24"/>
        <v>0</v>
      </c>
      <c r="AX22" s="6">
        <f t="shared" si="24"/>
        <v>0</v>
      </c>
      <c r="AY22" s="6">
        <f t="shared" si="24"/>
        <v>0</v>
      </c>
      <c r="AZ22" s="6">
        <f t="shared" si="24"/>
        <v>0</v>
      </c>
      <c r="BA22" s="6">
        <f t="shared" si="24"/>
        <v>0</v>
      </c>
      <c r="BB22" s="6">
        <f t="shared" si="24"/>
        <v>0</v>
      </c>
      <c r="BC22" s="6">
        <f t="shared" si="24"/>
        <v>0</v>
      </c>
      <c r="BD22" s="83">
        <f t="shared" si="24"/>
        <v>0</v>
      </c>
      <c r="BF22" s="6">
        <f t="shared" si="3"/>
        <v>0</v>
      </c>
      <c r="BG22" s="6">
        <f t="shared" si="4"/>
        <v>0</v>
      </c>
      <c r="BH22" s="6">
        <f t="shared" si="5"/>
        <v>0</v>
      </c>
      <c r="BI22" s="6">
        <f t="shared" si="6"/>
        <v>0</v>
      </c>
      <c r="BJ22" s="6">
        <f t="shared" si="7"/>
        <v>1224.336</v>
      </c>
      <c r="BK22" s="6">
        <f t="shared" si="8"/>
        <v>1224.336</v>
      </c>
      <c r="BL22" s="6">
        <f t="shared" si="9"/>
        <v>1224.336</v>
      </c>
      <c r="BM22" s="6">
        <f t="shared" si="10"/>
        <v>1224.336</v>
      </c>
      <c r="BN22" s="6">
        <f t="shared" si="11"/>
        <v>0</v>
      </c>
      <c r="BO22" s="6">
        <f t="shared" si="12"/>
        <v>0</v>
      </c>
      <c r="BP22" s="6">
        <f t="shared" si="13"/>
        <v>0</v>
      </c>
      <c r="BQ22" s="6">
        <f t="shared" si="14"/>
        <v>0</v>
      </c>
      <c r="BR22" s="6">
        <f t="shared" si="15"/>
        <v>0</v>
      </c>
      <c r="BS22" s="6">
        <f t="shared" si="16"/>
        <v>0</v>
      </c>
      <c r="BT22" s="6">
        <f t="shared" si="17"/>
        <v>0</v>
      </c>
      <c r="BU22" s="6">
        <f t="shared" si="18"/>
        <v>0</v>
      </c>
    </row>
    <row r="23" spans="1:73" x14ac:dyDescent="0.2">
      <c r="A23" s="26" t="s">
        <v>967</v>
      </c>
      <c r="B23" s="26" t="s">
        <v>1122</v>
      </c>
      <c r="C23" s="26" t="s">
        <v>940</v>
      </c>
      <c r="D23" s="26">
        <v>34</v>
      </c>
      <c r="E23" s="26" t="s">
        <v>946</v>
      </c>
      <c r="F23" s="28">
        <v>9540</v>
      </c>
      <c r="G23" s="30">
        <v>37209</v>
      </c>
      <c r="H23" s="15" t="s">
        <v>1113</v>
      </c>
      <c r="I23" s="6">
        <f t="shared" si="22"/>
        <v>0</v>
      </c>
      <c r="J23" s="6">
        <f t="shared" si="22"/>
        <v>0</v>
      </c>
      <c r="K23" s="6">
        <f t="shared" si="22"/>
        <v>0</v>
      </c>
      <c r="L23" s="6">
        <f t="shared" si="22"/>
        <v>0</v>
      </c>
      <c r="M23" s="6">
        <f t="shared" si="22"/>
        <v>0</v>
      </c>
      <c r="N23" s="6">
        <f t="shared" si="22"/>
        <v>0</v>
      </c>
      <c r="O23" s="6">
        <f t="shared" si="22"/>
        <v>0</v>
      </c>
      <c r="P23" s="6">
        <f t="shared" si="22"/>
        <v>0</v>
      </c>
      <c r="Q23" s="6">
        <f t="shared" si="22"/>
        <v>0</v>
      </c>
      <c r="R23" s="6">
        <f t="shared" si="22"/>
        <v>0</v>
      </c>
      <c r="S23" s="6">
        <f t="shared" si="22"/>
        <v>0</v>
      </c>
      <c r="T23" s="6">
        <f t="shared" si="22"/>
        <v>375.3600000000007</v>
      </c>
      <c r="U23" s="6">
        <f t="shared" ref="U23:BD23" si="25">IF(AND($F23&lt;U$2,$G23&lt;U$4,(DATE(YEAR($G23)+1,MONTH($G23)+1,1))&gt;U$4),$D23*24*U$3*(U$2/1000-($F23/1000)),0)</f>
        <v>375.3600000000007</v>
      </c>
      <c r="V23" s="6">
        <f t="shared" si="25"/>
        <v>375.3600000000007</v>
      </c>
      <c r="W23" s="6">
        <f t="shared" si="25"/>
        <v>375.3600000000007</v>
      </c>
      <c r="X23" s="6">
        <f t="shared" si="25"/>
        <v>375.3600000000007</v>
      </c>
      <c r="Y23" s="6">
        <f t="shared" si="25"/>
        <v>375.3600000000007</v>
      </c>
      <c r="Z23" s="6">
        <f t="shared" si="25"/>
        <v>375.3600000000007</v>
      </c>
      <c r="AA23" s="6">
        <f t="shared" si="25"/>
        <v>375.3600000000007</v>
      </c>
      <c r="AB23" s="6">
        <f t="shared" si="25"/>
        <v>375.3600000000007</v>
      </c>
      <c r="AC23" s="6">
        <f t="shared" si="25"/>
        <v>375.3600000000007</v>
      </c>
      <c r="AD23" s="6">
        <f t="shared" si="25"/>
        <v>375.3600000000007</v>
      </c>
      <c r="AE23" s="6">
        <f t="shared" si="25"/>
        <v>375.3600000000007</v>
      </c>
      <c r="AF23" s="6">
        <f t="shared" si="25"/>
        <v>0</v>
      </c>
      <c r="AG23" s="6">
        <f t="shared" si="25"/>
        <v>0</v>
      </c>
      <c r="AH23" s="6">
        <f t="shared" si="25"/>
        <v>0</v>
      </c>
      <c r="AI23" s="6">
        <f t="shared" si="25"/>
        <v>0</v>
      </c>
      <c r="AJ23" s="6">
        <f t="shared" si="25"/>
        <v>0</v>
      </c>
      <c r="AK23" s="6">
        <f t="shared" si="25"/>
        <v>0</v>
      </c>
      <c r="AL23" s="6">
        <f t="shared" si="25"/>
        <v>0</v>
      </c>
      <c r="AM23" s="6">
        <f t="shared" si="25"/>
        <v>0</v>
      </c>
      <c r="AN23" s="6">
        <f t="shared" si="25"/>
        <v>0</v>
      </c>
      <c r="AO23" s="6">
        <f t="shared" si="25"/>
        <v>0</v>
      </c>
      <c r="AP23" s="6">
        <f t="shared" si="25"/>
        <v>0</v>
      </c>
      <c r="AQ23" s="6">
        <f t="shared" si="25"/>
        <v>0</v>
      </c>
      <c r="AR23" s="6">
        <f t="shared" si="25"/>
        <v>0</v>
      </c>
      <c r="AS23" s="6">
        <f t="shared" si="25"/>
        <v>0</v>
      </c>
      <c r="AT23" s="6">
        <f t="shared" si="25"/>
        <v>0</v>
      </c>
      <c r="AU23" s="6">
        <f t="shared" si="25"/>
        <v>0</v>
      </c>
      <c r="AV23" s="6">
        <f t="shared" si="25"/>
        <v>0</v>
      </c>
      <c r="AW23" s="6">
        <f t="shared" si="25"/>
        <v>0</v>
      </c>
      <c r="AX23" s="6">
        <f t="shared" si="25"/>
        <v>0</v>
      </c>
      <c r="AY23" s="6">
        <f t="shared" si="25"/>
        <v>0</v>
      </c>
      <c r="AZ23" s="6">
        <f t="shared" si="25"/>
        <v>0</v>
      </c>
      <c r="BA23" s="6">
        <f t="shared" si="25"/>
        <v>0</v>
      </c>
      <c r="BB23" s="6">
        <f t="shared" si="25"/>
        <v>0</v>
      </c>
      <c r="BC23" s="6">
        <f t="shared" si="25"/>
        <v>0</v>
      </c>
      <c r="BD23" s="83">
        <f t="shared" si="25"/>
        <v>0</v>
      </c>
      <c r="BF23" s="6">
        <f t="shared" si="3"/>
        <v>0</v>
      </c>
      <c r="BG23" s="6">
        <f t="shared" si="4"/>
        <v>0</v>
      </c>
      <c r="BH23" s="6">
        <f t="shared" si="5"/>
        <v>0</v>
      </c>
      <c r="BI23" s="6">
        <f t="shared" si="6"/>
        <v>125.12000000000023</v>
      </c>
      <c r="BJ23" s="6">
        <f t="shared" si="7"/>
        <v>375.36000000000075</v>
      </c>
      <c r="BK23" s="6">
        <f t="shared" si="8"/>
        <v>375.36000000000075</v>
      </c>
      <c r="BL23" s="6">
        <f t="shared" si="9"/>
        <v>375.36000000000075</v>
      </c>
      <c r="BM23" s="6">
        <f t="shared" si="10"/>
        <v>250.24000000000046</v>
      </c>
      <c r="BN23" s="6">
        <f t="shared" si="11"/>
        <v>0</v>
      </c>
      <c r="BO23" s="6">
        <f t="shared" si="12"/>
        <v>0</v>
      </c>
      <c r="BP23" s="6">
        <f t="shared" si="13"/>
        <v>0</v>
      </c>
      <c r="BQ23" s="6">
        <f t="shared" si="14"/>
        <v>0</v>
      </c>
      <c r="BR23" s="6">
        <f t="shared" si="15"/>
        <v>0</v>
      </c>
      <c r="BS23" s="6">
        <f t="shared" si="16"/>
        <v>0</v>
      </c>
      <c r="BT23" s="6">
        <f t="shared" si="17"/>
        <v>0</v>
      </c>
      <c r="BU23" s="6">
        <f t="shared" si="18"/>
        <v>0</v>
      </c>
    </row>
    <row r="24" spans="1:73" x14ac:dyDescent="0.2">
      <c r="A24" t="s">
        <v>910</v>
      </c>
      <c r="B24" s="26" t="s">
        <v>1122</v>
      </c>
      <c r="C24" s="26" t="s">
        <v>940</v>
      </c>
      <c r="D24" s="26">
        <v>80</v>
      </c>
      <c r="E24" s="3" t="s">
        <v>945</v>
      </c>
      <c r="F24" s="28">
        <v>9700</v>
      </c>
      <c r="G24" s="30">
        <v>37104</v>
      </c>
      <c r="H24" s="15" t="s">
        <v>1113</v>
      </c>
      <c r="I24" s="6">
        <f t="shared" si="22"/>
        <v>0</v>
      </c>
      <c r="J24" s="6">
        <f t="shared" si="22"/>
        <v>0</v>
      </c>
      <c r="K24" s="6">
        <f t="shared" si="22"/>
        <v>0</v>
      </c>
      <c r="L24" s="6">
        <f t="shared" si="22"/>
        <v>0</v>
      </c>
      <c r="M24" s="6">
        <f t="shared" si="22"/>
        <v>0</v>
      </c>
      <c r="N24" s="6">
        <f t="shared" si="22"/>
        <v>0</v>
      </c>
      <c r="O24" s="6">
        <f t="shared" si="22"/>
        <v>0</v>
      </c>
      <c r="P24" s="6">
        <f t="shared" si="22"/>
        <v>0</v>
      </c>
      <c r="Q24" s="6">
        <f t="shared" si="22"/>
        <v>576.00000000000136</v>
      </c>
      <c r="R24" s="6">
        <f t="shared" si="22"/>
        <v>460.80000000000109</v>
      </c>
      <c r="S24" s="6">
        <f t="shared" si="22"/>
        <v>518.40000000000123</v>
      </c>
      <c r="T24" s="6">
        <f t="shared" si="22"/>
        <v>576.00000000000136</v>
      </c>
      <c r="U24" s="6">
        <f t="shared" ref="U24:BD24" si="26">IF(AND($F24&lt;U$2,$G24&lt;U$4,(DATE(YEAR($G24)+1,MONTH($G24)+1,1))&gt;U$4),$D24*24*U$3*(U$2/1000-($F24/1000)),0)</f>
        <v>576.00000000000136</v>
      </c>
      <c r="V24" s="6">
        <f t="shared" si="26"/>
        <v>576.00000000000136</v>
      </c>
      <c r="W24" s="6">
        <f t="shared" si="26"/>
        <v>576.00000000000136</v>
      </c>
      <c r="X24" s="6">
        <f t="shared" si="26"/>
        <v>576.00000000000136</v>
      </c>
      <c r="Y24" s="6">
        <f t="shared" si="26"/>
        <v>576.00000000000136</v>
      </c>
      <c r="Z24" s="6">
        <f t="shared" si="26"/>
        <v>576.00000000000136</v>
      </c>
      <c r="AA24" s="6">
        <f t="shared" si="26"/>
        <v>576.00000000000136</v>
      </c>
      <c r="AB24" s="6">
        <f t="shared" si="26"/>
        <v>576.00000000000136</v>
      </c>
      <c r="AC24" s="6">
        <f t="shared" si="26"/>
        <v>0</v>
      </c>
      <c r="AD24" s="6">
        <f t="shared" si="26"/>
        <v>0</v>
      </c>
      <c r="AE24" s="6">
        <f t="shared" si="26"/>
        <v>0</v>
      </c>
      <c r="AF24" s="6">
        <f t="shared" si="26"/>
        <v>0</v>
      </c>
      <c r="AG24" s="6">
        <f t="shared" si="26"/>
        <v>0</v>
      </c>
      <c r="AH24" s="6">
        <f t="shared" si="26"/>
        <v>0</v>
      </c>
      <c r="AI24" s="6">
        <f t="shared" si="26"/>
        <v>0</v>
      </c>
      <c r="AJ24" s="6">
        <f t="shared" si="26"/>
        <v>0</v>
      </c>
      <c r="AK24" s="6">
        <f t="shared" si="26"/>
        <v>0</v>
      </c>
      <c r="AL24" s="6">
        <f t="shared" si="26"/>
        <v>0</v>
      </c>
      <c r="AM24" s="6">
        <f t="shared" si="26"/>
        <v>0</v>
      </c>
      <c r="AN24" s="6">
        <f t="shared" si="26"/>
        <v>0</v>
      </c>
      <c r="AO24" s="6">
        <f t="shared" si="26"/>
        <v>0</v>
      </c>
      <c r="AP24" s="6">
        <f t="shared" si="26"/>
        <v>0</v>
      </c>
      <c r="AQ24" s="6">
        <f t="shared" si="26"/>
        <v>0</v>
      </c>
      <c r="AR24" s="6">
        <f t="shared" si="26"/>
        <v>0</v>
      </c>
      <c r="AS24" s="6">
        <f t="shared" si="26"/>
        <v>0</v>
      </c>
      <c r="AT24" s="6">
        <f t="shared" si="26"/>
        <v>0</v>
      </c>
      <c r="AU24" s="6">
        <f t="shared" si="26"/>
        <v>0</v>
      </c>
      <c r="AV24" s="6">
        <f t="shared" si="26"/>
        <v>0</v>
      </c>
      <c r="AW24" s="6">
        <f t="shared" si="26"/>
        <v>0</v>
      </c>
      <c r="AX24" s="6">
        <f t="shared" si="26"/>
        <v>0</v>
      </c>
      <c r="AY24" s="6">
        <f t="shared" si="26"/>
        <v>0</v>
      </c>
      <c r="AZ24" s="6">
        <f t="shared" si="26"/>
        <v>0</v>
      </c>
      <c r="BA24" s="6">
        <f t="shared" si="26"/>
        <v>0</v>
      </c>
      <c r="BB24" s="6">
        <f t="shared" si="26"/>
        <v>0</v>
      </c>
      <c r="BC24" s="6">
        <f t="shared" si="26"/>
        <v>0</v>
      </c>
      <c r="BD24" s="83">
        <f t="shared" si="26"/>
        <v>0</v>
      </c>
      <c r="BF24" s="6">
        <f t="shared" si="3"/>
        <v>0</v>
      </c>
      <c r="BG24" s="6">
        <f t="shared" si="4"/>
        <v>0</v>
      </c>
      <c r="BH24" s="6">
        <f t="shared" si="5"/>
        <v>192.00000000000045</v>
      </c>
      <c r="BI24" s="6">
        <f t="shared" si="6"/>
        <v>518.40000000000123</v>
      </c>
      <c r="BJ24" s="6">
        <f t="shared" si="7"/>
        <v>576.00000000000136</v>
      </c>
      <c r="BK24" s="6">
        <f t="shared" si="8"/>
        <v>576.00000000000136</v>
      </c>
      <c r="BL24" s="6">
        <f t="shared" si="9"/>
        <v>384.00000000000091</v>
      </c>
      <c r="BM24" s="6">
        <f t="shared" si="10"/>
        <v>0</v>
      </c>
      <c r="BN24" s="6">
        <f t="shared" si="11"/>
        <v>0</v>
      </c>
      <c r="BO24" s="6">
        <f t="shared" si="12"/>
        <v>0</v>
      </c>
      <c r="BP24" s="6">
        <f t="shared" si="13"/>
        <v>0</v>
      </c>
      <c r="BQ24" s="6">
        <f t="shared" si="14"/>
        <v>0</v>
      </c>
      <c r="BR24" s="6">
        <f t="shared" si="15"/>
        <v>0</v>
      </c>
      <c r="BS24" s="6">
        <f t="shared" si="16"/>
        <v>0</v>
      </c>
      <c r="BT24" s="6">
        <f t="shared" si="17"/>
        <v>0</v>
      </c>
      <c r="BU24" s="6">
        <f t="shared" si="18"/>
        <v>0</v>
      </c>
    </row>
    <row r="25" spans="1:73" x14ac:dyDescent="0.2">
      <c r="A25" s="26" t="s">
        <v>971</v>
      </c>
      <c r="B25" s="26" t="s">
        <v>1122</v>
      </c>
      <c r="C25" s="26" t="s">
        <v>940</v>
      </c>
      <c r="D25" s="26">
        <v>46</v>
      </c>
      <c r="E25" s="3" t="s">
        <v>945</v>
      </c>
      <c r="F25" s="28">
        <v>9700</v>
      </c>
      <c r="G25" s="30">
        <v>37236</v>
      </c>
      <c r="H25" s="15" t="s">
        <v>1113</v>
      </c>
      <c r="I25" s="6">
        <f t="shared" ref="I25:S25" si="27">IF(AND($F25&lt;I$2,$G25&lt;I$4,(DATE(YEAR($G25)+1,MONTH($G25)+1,1))&gt;I$4),$D25*24*I$3*(I$2/1000-($F25/1000)),0)</f>
        <v>0</v>
      </c>
      <c r="J25" s="6">
        <f t="shared" si="27"/>
        <v>0</v>
      </c>
      <c r="K25" s="6">
        <f t="shared" si="27"/>
        <v>0</v>
      </c>
      <c r="L25" s="6">
        <f t="shared" si="27"/>
        <v>0</v>
      </c>
      <c r="M25" s="6">
        <f t="shared" si="27"/>
        <v>0</v>
      </c>
      <c r="N25" s="6">
        <f t="shared" si="27"/>
        <v>0</v>
      </c>
      <c r="O25" s="6">
        <f t="shared" si="27"/>
        <v>0</v>
      </c>
      <c r="P25" s="6">
        <f t="shared" si="27"/>
        <v>0</v>
      </c>
      <c r="Q25" s="6">
        <f t="shared" si="27"/>
        <v>0</v>
      </c>
      <c r="R25" s="6">
        <f t="shared" si="27"/>
        <v>0</v>
      </c>
      <c r="S25" s="6">
        <f t="shared" si="27"/>
        <v>0</v>
      </c>
      <c r="T25" s="6">
        <f t="shared" ref="T25:AS26" si="28">IF(AND($F25&lt;T$2,$G25&lt;T$4,(DATE(YEAR($G25)+1,MONTH($G25)+1,1))&gt;T$4),$D25*24*T$3*(T$2/1000-($F25/1000)),0)</f>
        <v>0</v>
      </c>
      <c r="U25" s="6">
        <f t="shared" si="28"/>
        <v>331.20000000000078</v>
      </c>
      <c r="V25" s="6">
        <f t="shared" si="28"/>
        <v>331.20000000000078</v>
      </c>
      <c r="W25" s="6">
        <f t="shared" si="28"/>
        <v>331.20000000000078</v>
      </c>
      <c r="X25" s="6">
        <f t="shared" si="28"/>
        <v>331.20000000000078</v>
      </c>
      <c r="Y25" s="6">
        <f t="shared" si="28"/>
        <v>331.20000000000078</v>
      </c>
      <c r="Z25" s="6">
        <f t="shared" si="28"/>
        <v>331.20000000000078</v>
      </c>
      <c r="AA25" s="6">
        <f t="shared" si="28"/>
        <v>331.20000000000078</v>
      </c>
      <c r="AB25" s="6">
        <f t="shared" si="28"/>
        <v>331.20000000000078</v>
      </c>
      <c r="AC25" s="6">
        <f t="shared" si="28"/>
        <v>331.20000000000078</v>
      </c>
      <c r="AD25" s="6">
        <f t="shared" si="28"/>
        <v>331.20000000000078</v>
      </c>
      <c r="AE25" s="6">
        <f t="shared" si="28"/>
        <v>331.20000000000078</v>
      </c>
      <c r="AF25" s="6">
        <f t="shared" si="28"/>
        <v>331.20000000000078</v>
      </c>
      <c r="AG25" s="6">
        <f t="shared" si="28"/>
        <v>0</v>
      </c>
      <c r="AH25" s="6">
        <f t="shared" si="28"/>
        <v>0</v>
      </c>
      <c r="AI25" s="6">
        <f t="shared" si="28"/>
        <v>0</v>
      </c>
      <c r="AJ25" s="6">
        <f t="shared" si="28"/>
        <v>0</v>
      </c>
      <c r="AK25" s="6">
        <f t="shared" si="28"/>
        <v>0</v>
      </c>
      <c r="AL25" s="6">
        <f t="shared" si="28"/>
        <v>0</v>
      </c>
      <c r="AM25" s="6">
        <f t="shared" si="28"/>
        <v>0</v>
      </c>
      <c r="AN25" s="6">
        <f t="shared" si="28"/>
        <v>0</v>
      </c>
      <c r="AO25" s="6">
        <f t="shared" si="28"/>
        <v>0</v>
      </c>
      <c r="AP25" s="6">
        <f t="shared" si="28"/>
        <v>0</v>
      </c>
      <c r="AQ25" s="6">
        <f t="shared" si="28"/>
        <v>0</v>
      </c>
      <c r="AR25" s="6">
        <f t="shared" si="28"/>
        <v>0</v>
      </c>
      <c r="AS25" s="6">
        <f t="shared" si="28"/>
        <v>0</v>
      </c>
      <c r="AT25" s="6">
        <f t="shared" ref="AT25:BD32" si="29">IF(AND($F25&lt;AT$2,$G25&lt;AT$4,(DATE(YEAR($G25)+1,MONTH($G25)+1,1))&gt;AT$4),$D25*24*AT$3*(AT$2/1000-($F25/1000)),0)</f>
        <v>0</v>
      </c>
      <c r="AU25" s="6">
        <f t="shared" si="29"/>
        <v>0</v>
      </c>
      <c r="AV25" s="6">
        <f t="shared" si="29"/>
        <v>0</v>
      </c>
      <c r="AW25" s="6">
        <f t="shared" si="29"/>
        <v>0</v>
      </c>
      <c r="AX25" s="6">
        <f t="shared" si="29"/>
        <v>0</v>
      </c>
      <c r="AY25" s="6">
        <f t="shared" si="29"/>
        <v>0</v>
      </c>
      <c r="AZ25" s="6">
        <f t="shared" si="29"/>
        <v>0</v>
      </c>
      <c r="BA25" s="6">
        <f t="shared" si="29"/>
        <v>0</v>
      </c>
      <c r="BB25" s="6">
        <f t="shared" si="29"/>
        <v>0</v>
      </c>
      <c r="BC25" s="6">
        <f t="shared" si="29"/>
        <v>0</v>
      </c>
      <c r="BD25" s="83">
        <f t="shared" si="29"/>
        <v>0</v>
      </c>
      <c r="BF25" s="6">
        <f t="shared" si="3"/>
        <v>0</v>
      </c>
      <c r="BG25" s="6">
        <f t="shared" si="4"/>
        <v>0</v>
      </c>
      <c r="BH25" s="6">
        <f t="shared" si="5"/>
        <v>0</v>
      </c>
      <c r="BI25" s="6">
        <f t="shared" si="6"/>
        <v>0</v>
      </c>
      <c r="BJ25" s="6">
        <f t="shared" si="7"/>
        <v>331.20000000000078</v>
      </c>
      <c r="BK25" s="6">
        <f t="shared" si="8"/>
        <v>331.20000000000078</v>
      </c>
      <c r="BL25" s="6">
        <f t="shared" si="9"/>
        <v>331.20000000000078</v>
      </c>
      <c r="BM25" s="6">
        <f t="shared" si="10"/>
        <v>331.20000000000078</v>
      </c>
      <c r="BN25" s="6">
        <f t="shared" si="11"/>
        <v>0</v>
      </c>
      <c r="BO25" s="6">
        <f t="shared" si="12"/>
        <v>0</v>
      </c>
      <c r="BP25" s="6">
        <f t="shared" si="13"/>
        <v>0</v>
      </c>
      <c r="BQ25" s="6">
        <f t="shared" si="14"/>
        <v>0</v>
      </c>
      <c r="BR25" s="6">
        <f t="shared" si="15"/>
        <v>0</v>
      </c>
      <c r="BS25" s="6">
        <f t="shared" si="16"/>
        <v>0</v>
      </c>
      <c r="BT25" s="6">
        <f t="shared" si="17"/>
        <v>0</v>
      </c>
      <c r="BU25" s="6">
        <f t="shared" si="18"/>
        <v>0</v>
      </c>
    </row>
    <row r="26" spans="1:73" x14ac:dyDescent="0.2">
      <c r="A26" s="3" t="s">
        <v>881</v>
      </c>
      <c r="B26" s="3" t="s">
        <v>976</v>
      </c>
      <c r="C26" s="3" t="s">
        <v>917</v>
      </c>
      <c r="D26" s="2">
        <v>580</v>
      </c>
      <c r="E26" s="3" t="s">
        <v>945</v>
      </c>
      <c r="F26" s="2">
        <v>6707</v>
      </c>
      <c r="G26" s="13">
        <v>37469</v>
      </c>
      <c r="H26" s="15" t="s">
        <v>1113</v>
      </c>
      <c r="I26" s="6">
        <f t="shared" ref="I26:S26" si="30">IF(AND($F26&lt;I$2,$G26&lt;I$4,(DATE(YEAR($G26)+1,MONTH($G26)+1,1))&gt;I$4),$D26*24*I$3*(I$2/1000-($F26/1000)),0)</f>
        <v>0</v>
      </c>
      <c r="J26" s="6">
        <f t="shared" si="30"/>
        <v>0</v>
      </c>
      <c r="K26" s="6">
        <f t="shared" si="30"/>
        <v>0</v>
      </c>
      <c r="L26" s="6">
        <f t="shared" si="30"/>
        <v>0</v>
      </c>
      <c r="M26" s="6">
        <f t="shared" si="30"/>
        <v>0</v>
      </c>
      <c r="N26" s="6">
        <f t="shared" si="30"/>
        <v>0</v>
      </c>
      <c r="O26" s="6">
        <f t="shared" si="30"/>
        <v>0</v>
      </c>
      <c r="P26" s="6">
        <f t="shared" si="30"/>
        <v>0</v>
      </c>
      <c r="Q26" s="6">
        <f t="shared" si="30"/>
        <v>0</v>
      </c>
      <c r="R26" s="6">
        <f t="shared" si="30"/>
        <v>0</v>
      </c>
      <c r="S26" s="6">
        <f t="shared" si="30"/>
        <v>0</v>
      </c>
      <c r="T26" s="6">
        <f t="shared" si="28"/>
        <v>0</v>
      </c>
      <c r="U26" s="6">
        <f t="shared" si="28"/>
        <v>0</v>
      </c>
      <c r="V26" s="6">
        <f t="shared" si="28"/>
        <v>0</v>
      </c>
      <c r="W26" s="6">
        <f t="shared" si="28"/>
        <v>0</v>
      </c>
      <c r="X26" s="6">
        <f t="shared" si="28"/>
        <v>0</v>
      </c>
      <c r="Y26" s="6">
        <f t="shared" si="28"/>
        <v>0</v>
      </c>
      <c r="Z26" s="6">
        <f t="shared" si="28"/>
        <v>0</v>
      </c>
      <c r="AA26" s="6">
        <f t="shared" si="28"/>
        <v>0</v>
      </c>
      <c r="AB26" s="6">
        <f t="shared" si="28"/>
        <v>0</v>
      </c>
      <c r="AC26" s="6">
        <f t="shared" si="28"/>
        <v>45838.560000000005</v>
      </c>
      <c r="AD26" s="6">
        <f t="shared" si="28"/>
        <v>45838.560000000005</v>
      </c>
      <c r="AE26" s="6">
        <f t="shared" si="28"/>
        <v>45838.560000000005</v>
      </c>
      <c r="AF26" s="6">
        <f t="shared" si="28"/>
        <v>45838.560000000005</v>
      </c>
      <c r="AG26" s="6">
        <f t="shared" si="28"/>
        <v>45838.560000000005</v>
      </c>
      <c r="AH26" s="6">
        <f t="shared" si="28"/>
        <v>45838.560000000005</v>
      </c>
      <c r="AI26" s="6">
        <f t="shared" si="28"/>
        <v>45838.560000000005</v>
      </c>
      <c r="AJ26" s="6">
        <f t="shared" si="28"/>
        <v>45838.560000000005</v>
      </c>
      <c r="AK26" s="6">
        <f t="shared" si="28"/>
        <v>45838.560000000005</v>
      </c>
      <c r="AL26" s="6">
        <f t="shared" si="28"/>
        <v>45838.560000000005</v>
      </c>
      <c r="AM26" s="6">
        <f t="shared" si="28"/>
        <v>45838.560000000005</v>
      </c>
      <c r="AN26" s="6">
        <f t="shared" si="28"/>
        <v>45838.560000000005</v>
      </c>
      <c r="AO26" s="6">
        <f t="shared" si="28"/>
        <v>0</v>
      </c>
      <c r="AP26" s="6">
        <f t="shared" si="28"/>
        <v>0</v>
      </c>
      <c r="AQ26" s="6">
        <f t="shared" si="28"/>
        <v>0</v>
      </c>
      <c r="AR26" s="6">
        <f t="shared" si="28"/>
        <v>0</v>
      </c>
      <c r="AS26" s="6">
        <f>IF(AND($F26&lt;AS$2,$G26&lt;AS$4,(DATE(YEAR($G26)+1,MONTH($G26)+1,1))&gt;AS$4),$D26*24*AS$3*(AS$2/1000-($F26/1000)),0)</f>
        <v>0</v>
      </c>
      <c r="AT26" s="6">
        <f t="shared" si="29"/>
        <v>0</v>
      </c>
      <c r="AU26" s="6">
        <f t="shared" si="29"/>
        <v>0</v>
      </c>
      <c r="AV26" s="6">
        <f t="shared" si="29"/>
        <v>0</v>
      </c>
      <c r="AW26" s="6">
        <f t="shared" si="29"/>
        <v>0</v>
      </c>
      <c r="AX26" s="6">
        <f t="shared" si="29"/>
        <v>0</v>
      </c>
      <c r="AY26" s="6">
        <f t="shared" si="29"/>
        <v>0</v>
      </c>
      <c r="AZ26" s="6">
        <f t="shared" si="29"/>
        <v>0</v>
      </c>
      <c r="BA26" s="6">
        <f t="shared" si="29"/>
        <v>0</v>
      </c>
      <c r="BB26" s="6">
        <f t="shared" si="29"/>
        <v>0</v>
      </c>
      <c r="BC26" s="6">
        <f t="shared" si="29"/>
        <v>0</v>
      </c>
      <c r="BD26" s="83">
        <f t="shared" si="29"/>
        <v>0</v>
      </c>
      <c r="BF26" s="6">
        <f t="shared" si="3"/>
        <v>0</v>
      </c>
      <c r="BG26" s="6">
        <f t="shared" si="4"/>
        <v>0</v>
      </c>
      <c r="BH26" s="6">
        <f t="shared" si="5"/>
        <v>0</v>
      </c>
      <c r="BI26" s="6">
        <f t="shared" si="6"/>
        <v>0</v>
      </c>
      <c r="BJ26" s="6">
        <f t="shared" si="7"/>
        <v>0</v>
      </c>
      <c r="BK26" s="6">
        <f t="shared" si="8"/>
        <v>0</v>
      </c>
      <c r="BL26" s="6">
        <f t="shared" si="9"/>
        <v>15279.520000000002</v>
      </c>
      <c r="BM26" s="6">
        <f t="shared" si="10"/>
        <v>45838.560000000005</v>
      </c>
      <c r="BN26" s="6">
        <f t="shared" si="11"/>
        <v>45838.560000000005</v>
      </c>
      <c r="BO26" s="6">
        <f t="shared" si="12"/>
        <v>45838.560000000005</v>
      </c>
      <c r="BP26" s="6">
        <f t="shared" si="13"/>
        <v>30559.040000000005</v>
      </c>
      <c r="BQ26" s="6">
        <f t="shared" si="14"/>
        <v>0</v>
      </c>
      <c r="BR26" s="6">
        <f t="shared" si="15"/>
        <v>0</v>
      </c>
      <c r="BS26" s="6">
        <f t="shared" si="16"/>
        <v>0</v>
      </c>
      <c r="BT26" s="6">
        <f t="shared" si="17"/>
        <v>0</v>
      </c>
      <c r="BU26" s="6">
        <f t="shared" si="18"/>
        <v>0</v>
      </c>
    </row>
    <row r="27" spans="1:73" x14ac:dyDescent="0.2">
      <c r="A27" s="3" t="s">
        <v>882</v>
      </c>
      <c r="B27" s="3" t="s">
        <v>976</v>
      </c>
      <c r="C27" s="3" t="s">
        <v>917</v>
      </c>
      <c r="D27" s="2">
        <v>575</v>
      </c>
      <c r="E27" s="3" t="s">
        <v>945</v>
      </c>
      <c r="F27" s="2">
        <v>6707</v>
      </c>
      <c r="G27" s="13">
        <v>37742</v>
      </c>
      <c r="H27" s="15" t="s">
        <v>1113</v>
      </c>
      <c r="I27" s="6">
        <f t="shared" ref="I27:AR27" si="31">IF(AND($F27&lt;I$2,$G27&lt;I$4,(DATE(YEAR($G27)+1,MONTH($G27)+1,1))&gt;I$4),$D27*24*I$3*(I$2/1000-($F27/1000)),0)</f>
        <v>0</v>
      </c>
      <c r="J27" s="6">
        <f t="shared" si="31"/>
        <v>0</v>
      </c>
      <c r="K27" s="6">
        <f t="shared" si="31"/>
        <v>0</v>
      </c>
      <c r="L27" s="6">
        <f t="shared" si="31"/>
        <v>0</v>
      </c>
      <c r="M27" s="6">
        <f t="shared" si="31"/>
        <v>0</v>
      </c>
      <c r="N27" s="6">
        <f t="shared" si="31"/>
        <v>0</v>
      </c>
      <c r="O27" s="6">
        <f t="shared" si="31"/>
        <v>0</v>
      </c>
      <c r="P27" s="6">
        <f t="shared" si="31"/>
        <v>0</v>
      </c>
      <c r="Q27" s="6">
        <f t="shared" si="31"/>
        <v>0</v>
      </c>
      <c r="R27" s="6">
        <f t="shared" si="31"/>
        <v>0</v>
      </c>
      <c r="S27" s="6">
        <f t="shared" si="31"/>
        <v>0</v>
      </c>
      <c r="T27" s="6">
        <f t="shared" si="31"/>
        <v>0</v>
      </c>
      <c r="U27" s="6">
        <f t="shared" si="31"/>
        <v>0</v>
      </c>
      <c r="V27" s="6">
        <f t="shared" si="31"/>
        <v>0</v>
      </c>
      <c r="W27" s="6">
        <f t="shared" si="31"/>
        <v>0</v>
      </c>
      <c r="X27" s="6">
        <f t="shared" si="31"/>
        <v>0</v>
      </c>
      <c r="Y27" s="6">
        <f t="shared" si="31"/>
        <v>0</v>
      </c>
      <c r="Z27" s="6">
        <f t="shared" si="31"/>
        <v>0</v>
      </c>
      <c r="AA27" s="6">
        <f t="shared" si="31"/>
        <v>0</v>
      </c>
      <c r="AB27" s="6">
        <f t="shared" si="31"/>
        <v>0</v>
      </c>
      <c r="AC27" s="6">
        <f t="shared" si="31"/>
        <v>0</v>
      </c>
      <c r="AD27" s="6">
        <f t="shared" si="31"/>
        <v>0</v>
      </c>
      <c r="AE27" s="6">
        <f t="shared" si="31"/>
        <v>0</v>
      </c>
      <c r="AF27" s="6">
        <f t="shared" si="31"/>
        <v>0</v>
      </c>
      <c r="AG27" s="6">
        <f t="shared" si="31"/>
        <v>0</v>
      </c>
      <c r="AH27" s="6">
        <f t="shared" si="31"/>
        <v>0</v>
      </c>
      <c r="AI27" s="6">
        <f t="shared" si="31"/>
        <v>0</v>
      </c>
      <c r="AJ27" s="6">
        <f t="shared" si="31"/>
        <v>0</v>
      </c>
      <c r="AK27" s="6">
        <f t="shared" si="31"/>
        <v>0</v>
      </c>
      <c r="AL27" s="6">
        <f t="shared" si="31"/>
        <v>45443.4</v>
      </c>
      <c r="AM27" s="6">
        <f t="shared" si="31"/>
        <v>45443.4</v>
      </c>
      <c r="AN27" s="6">
        <f t="shared" si="31"/>
        <v>45443.4</v>
      </c>
      <c r="AO27" s="6">
        <f t="shared" si="31"/>
        <v>45443.4</v>
      </c>
      <c r="AP27" s="6">
        <f t="shared" si="31"/>
        <v>45443.4</v>
      </c>
      <c r="AQ27" s="6">
        <f t="shared" si="31"/>
        <v>45443.4</v>
      </c>
      <c r="AR27" s="6">
        <f t="shared" si="31"/>
        <v>45443.4</v>
      </c>
      <c r="AS27" s="6">
        <f>IF(AND($F27&lt;AS$2,$G27&lt;AS$4,(DATE(YEAR($G27)+1,MONTH($G27)+1,1))&gt;AS$4),$D27*24*AS$3*(AS$2/1000-($F27/1000)),0)</f>
        <v>45443.4</v>
      </c>
      <c r="AT27" s="6">
        <f t="shared" si="29"/>
        <v>45443.4</v>
      </c>
      <c r="AU27" s="6">
        <f t="shared" si="29"/>
        <v>45443.4</v>
      </c>
      <c r="AV27" s="6">
        <f t="shared" si="29"/>
        <v>45443.4</v>
      </c>
      <c r="AW27" s="6">
        <f t="shared" si="29"/>
        <v>45443.4</v>
      </c>
      <c r="AX27" s="6">
        <f t="shared" si="29"/>
        <v>0</v>
      </c>
      <c r="AY27" s="6">
        <f t="shared" si="29"/>
        <v>0</v>
      </c>
      <c r="AZ27" s="6">
        <f t="shared" si="29"/>
        <v>0</v>
      </c>
      <c r="BA27" s="6">
        <f t="shared" si="29"/>
        <v>0</v>
      </c>
      <c r="BB27" s="6">
        <f t="shared" si="29"/>
        <v>0</v>
      </c>
      <c r="BC27" s="6">
        <f t="shared" si="29"/>
        <v>0</v>
      </c>
      <c r="BD27" s="83">
        <f t="shared" si="29"/>
        <v>0</v>
      </c>
      <c r="BF27" s="6">
        <f t="shared" si="3"/>
        <v>0</v>
      </c>
      <c r="BG27" s="6">
        <f t="shared" si="4"/>
        <v>0</v>
      </c>
      <c r="BH27" s="6">
        <f t="shared" si="5"/>
        <v>0</v>
      </c>
      <c r="BI27" s="6">
        <f t="shared" si="6"/>
        <v>0</v>
      </c>
      <c r="BJ27" s="6">
        <f t="shared" si="7"/>
        <v>0</v>
      </c>
      <c r="BK27" s="6">
        <f t="shared" si="8"/>
        <v>0</v>
      </c>
      <c r="BL27" s="6">
        <f t="shared" si="9"/>
        <v>0</v>
      </c>
      <c r="BM27" s="6">
        <f t="shared" si="10"/>
        <v>0</v>
      </c>
      <c r="BN27" s="6">
        <f t="shared" si="11"/>
        <v>0</v>
      </c>
      <c r="BO27" s="6">
        <f t="shared" si="12"/>
        <v>15147.800000000001</v>
      </c>
      <c r="BP27" s="6">
        <f t="shared" si="13"/>
        <v>45443.4</v>
      </c>
      <c r="BQ27" s="6">
        <f t="shared" si="14"/>
        <v>45443.4</v>
      </c>
      <c r="BR27" s="6">
        <f t="shared" si="15"/>
        <v>45443.4</v>
      </c>
      <c r="BS27" s="6">
        <f t="shared" si="16"/>
        <v>30295.600000000002</v>
      </c>
      <c r="BT27" s="6">
        <f t="shared" si="17"/>
        <v>0</v>
      </c>
      <c r="BU27" s="6">
        <f t="shared" si="18"/>
        <v>0</v>
      </c>
    </row>
    <row r="28" spans="1:73" x14ac:dyDescent="0.2">
      <c r="A28" s="3" t="s">
        <v>1118</v>
      </c>
      <c r="B28" s="3" t="s">
        <v>976</v>
      </c>
      <c r="C28" s="3" t="s">
        <v>969</v>
      </c>
      <c r="D28" s="2">
        <v>600</v>
      </c>
      <c r="E28" s="3" t="s">
        <v>945</v>
      </c>
      <c r="F28" s="2">
        <v>6707</v>
      </c>
      <c r="G28" s="13">
        <v>37773</v>
      </c>
      <c r="H28" s="15" t="s">
        <v>1113</v>
      </c>
      <c r="I28" s="6">
        <f t="shared" ref="I28:X31" si="32">IF(AND($F28&lt;I$2,$G28&lt;I$4,(DATE(YEAR($G28)+1,MONTH($G28)+1,1))&gt;I$4),$D28*24*I$3*(I$2/1000-($F28/1000)),0)</f>
        <v>0</v>
      </c>
      <c r="J28" s="6">
        <f t="shared" si="32"/>
        <v>0</v>
      </c>
      <c r="K28" s="6">
        <f t="shared" si="32"/>
        <v>0</v>
      </c>
      <c r="L28" s="6">
        <f t="shared" si="32"/>
        <v>0</v>
      </c>
      <c r="M28" s="6">
        <f t="shared" si="32"/>
        <v>0</v>
      </c>
      <c r="N28" s="6">
        <f t="shared" si="32"/>
        <v>0</v>
      </c>
      <c r="O28" s="6">
        <f t="shared" si="32"/>
        <v>0</v>
      </c>
      <c r="P28" s="6">
        <f t="shared" si="32"/>
        <v>0</v>
      </c>
      <c r="Q28" s="6">
        <f t="shared" si="32"/>
        <v>0</v>
      </c>
      <c r="R28" s="6">
        <f t="shared" si="32"/>
        <v>0</v>
      </c>
      <c r="S28" s="6">
        <f t="shared" si="32"/>
        <v>0</v>
      </c>
      <c r="T28" s="6">
        <f t="shared" si="32"/>
        <v>0</v>
      </c>
      <c r="U28" s="6">
        <f t="shared" si="32"/>
        <v>0</v>
      </c>
      <c r="V28" s="6">
        <f t="shared" si="32"/>
        <v>0</v>
      </c>
      <c r="W28" s="6">
        <f t="shared" si="32"/>
        <v>0</v>
      </c>
      <c r="X28" s="6">
        <f t="shared" si="32"/>
        <v>0</v>
      </c>
      <c r="Y28" s="6">
        <f t="shared" ref="Y28:AS32" si="33">IF(AND($F28&lt;Y$2,$G28&lt;Y$4,(DATE(YEAR($G28)+1,MONTH($G28)+1,1))&gt;Y$4),$D28*24*Y$3*(Y$2/1000-($F28/1000)),0)</f>
        <v>0</v>
      </c>
      <c r="Z28" s="6">
        <f t="shared" si="33"/>
        <v>0</v>
      </c>
      <c r="AA28" s="6">
        <f t="shared" si="33"/>
        <v>0</v>
      </c>
      <c r="AB28" s="6">
        <f t="shared" si="33"/>
        <v>0</v>
      </c>
      <c r="AC28" s="6">
        <f t="shared" si="33"/>
        <v>0</v>
      </c>
      <c r="AD28" s="6">
        <f t="shared" si="33"/>
        <v>0</v>
      </c>
      <c r="AE28" s="6">
        <f t="shared" si="33"/>
        <v>0</v>
      </c>
      <c r="AF28" s="6">
        <f t="shared" si="33"/>
        <v>0</v>
      </c>
      <c r="AG28" s="6">
        <f t="shared" si="33"/>
        <v>0</v>
      </c>
      <c r="AH28" s="6">
        <f t="shared" si="33"/>
        <v>0</v>
      </c>
      <c r="AI28" s="6">
        <f t="shared" si="33"/>
        <v>0</v>
      </c>
      <c r="AJ28" s="6">
        <f t="shared" si="33"/>
        <v>0</v>
      </c>
      <c r="AK28" s="6">
        <f t="shared" si="33"/>
        <v>0</v>
      </c>
      <c r="AL28" s="6">
        <f t="shared" si="33"/>
        <v>0</v>
      </c>
      <c r="AM28" s="6">
        <f t="shared" si="33"/>
        <v>47419.200000000004</v>
      </c>
      <c r="AN28" s="6">
        <f t="shared" si="33"/>
        <v>47419.200000000004</v>
      </c>
      <c r="AO28" s="6">
        <f t="shared" si="33"/>
        <v>47419.200000000004</v>
      </c>
      <c r="AP28" s="6">
        <f t="shared" si="33"/>
        <v>47419.200000000004</v>
      </c>
      <c r="AQ28" s="6">
        <f t="shared" si="33"/>
        <v>47419.200000000004</v>
      </c>
      <c r="AR28" s="6">
        <f t="shared" si="33"/>
        <v>47419.200000000004</v>
      </c>
      <c r="AS28" s="6">
        <f t="shared" si="33"/>
        <v>47419.200000000004</v>
      </c>
      <c r="AT28" s="6">
        <f t="shared" si="29"/>
        <v>47419.200000000004</v>
      </c>
      <c r="AU28" s="6">
        <f t="shared" si="29"/>
        <v>47419.200000000004</v>
      </c>
      <c r="AV28" s="6">
        <f t="shared" si="29"/>
        <v>47419.200000000004</v>
      </c>
      <c r="AW28" s="6">
        <f t="shared" si="29"/>
        <v>47419.200000000004</v>
      </c>
      <c r="AX28" s="6">
        <f t="shared" si="29"/>
        <v>47419.200000000004</v>
      </c>
      <c r="AY28" s="6">
        <f t="shared" si="29"/>
        <v>0</v>
      </c>
      <c r="AZ28" s="6">
        <f t="shared" si="29"/>
        <v>0</v>
      </c>
      <c r="BA28" s="6">
        <f t="shared" si="29"/>
        <v>0</v>
      </c>
      <c r="BB28" s="6">
        <f t="shared" si="29"/>
        <v>0</v>
      </c>
      <c r="BC28" s="6">
        <f t="shared" si="29"/>
        <v>0</v>
      </c>
      <c r="BD28" s="83">
        <f t="shared" si="29"/>
        <v>0</v>
      </c>
      <c r="BF28" s="6">
        <f t="shared" si="3"/>
        <v>0</v>
      </c>
      <c r="BG28" s="6">
        <f t="shared" si="4"/>
        <v>0</v>
      </c>
      <c r="BH28" s="6">
        <f t="shared" si="5"/>
        <v>0</v>
      </c>
      <c r="BI28" s="6">
        <f t="shared" si="6"/>
        <v>0</v>
      </c>
      <c r="BJ28" s="6">
        <f t="shared" si="7"/>
        <v>0</v>
      </c>
      <c r="BK28" s="6">
        <f t="shared" si="8"/>
        <v>0</v>
      </c>
      <c r="BL28" s="6">
        <f t="shared" si="9"/>
        <v>0</v>
      </c>
      <c r="BM28" s="6">
        <f t="shared" si="10"/>
        <v>0</v>
      </c>
      <c r="BN28" s="6">
        <f t="shared" si="11"/>
        <v>0</v>
      </c>
      <c r="BO28" s="6">
        <f t="shared" si="12"/>
        <v>0</v>
      </c>
      <c r="BP28" s="6">
        <f t="shared" si="13"/>
        <v>47419.200000000004</v>
      </c>
      <c r="BQ28" s="6">
        <f t="shared" si="14"/>
        <v>47419.200000000004</v>
      </c>
      <c r="BR28" s="6">
        <f t="shared" si="15"/>
        <v>47419.200000000004</v>
      </c>
      <c r="BS28" s="6">
        <f t="shared" si="16"/>
        <v>47419.200000000004</v>
      </c>
      <c r="BT28" s="6">
        <f t="shared" si="17"/>
        <v>0</v>
      </c>
      <c r="BU28" s="6">
        <f t="shared" si="18"/>
        <v>0</v>
      </c>
    </row>
    <row r="29" spans="1:73" x14ac:dyDescent="0.2">
      <c r="A29" s="3" t="s">
        <v>1114</v>
      </c>
      <c r="B29" s="3" t="s">
        <v>976</v>
      </c>
      <c r="C29" s="3" t="s">
        <v>917</v>
      </c>
      <c r="D29" s="2">
        <v>575</v>
      </c>
      <c r="E29" s="3" t="s">
        <v>945</v>
      </c>
      <c r="F29" s="2">
        <v>6707</v>
      </c>
      <c r="G29" s="13">
        <v>37787</v>
      </c>
      <c r="H29" s="15" t="s">
        <v>1113</v>
      </c>
      <c r="I29" s="6">
        <f t="shared" si="32"/>
        <v>0</v>
      </c>
      <c r="J29" s="6">
        <f t="shared" si="32"/>
        <v>0</v>
      </c>
      <c r="K29" s="6">
        <f t="shared" si="32"/>
        <v>0</v>
      </c>
      <c r="L29" s="6">
        <f t="shared" si="32"/>
        <v>0</v>
      </c>
      <c r="M29" s="6">
        <f t="shared" si="32"/>
        <v>0</v>
      </c>
      <c r="N29" s="6">
        <f t="shared" si="32"/>
        <v>0</v>
      </c>
      <c r="O29" s="6">
        <f t="shared" si="32"/>
        <v>0</v>
      </c>
      <c r="P29" s="6">
        <f t="shared" si="32"/>
        <v>0</v>
      </c>
      <c r="Q29" s="6">
        <f t="shared" si="32"/>
        <v>0</v>
      </c>
      <c r="R29" s="6">
        <f t="shared" si="32"/>
        <v>0</v>
      </c>
      <c r="S29" s="6">
        <f t="shared" si="32"/>
        <v>0</v>
      </c>
      <c r="T29" s="6">
        <f t="shared" si="32"/>
        <v>0</v>
      </c>
      <c r="U29" s="6">
        <f t="shared" si="32"/>
        <v>0</v>
      </c>
      <c r="V29" s="6">
        <f t="shared" si="32"/>
        <v>0</v>
      </c>
      <c r="W29" s="6">
        <f t="shared" si="32"/>
        <v>0</v>
      </c>
      <c r="X29" s="6">
        <f t="shared" si="32"/>
        <v>0</v>
      </c>
      <c r="Y29" s="6">
        <f t="shared" si="33"/>
        <v>0</v>
      </c>
      <c r="Z29" s="6">
        <f t="shared" si="33"/>
        <v>0</v>
      </c>
      <c r="AA29" s="6">
        <f t="shared" si="33"/>
        <v>0</v>
      </c>
      <c r="AB29" s="6">
        <f t="shared" si="33"/>
        <v>0</v>
      </c>
      <c r="AC29" s="6">
        <f t="shared" si="33"/>
        <v>0</v>
      </c>
      <c r="AD29" s="6">
        <f t="shared" si="33"/>
        <v>0</v>
      </c>
      <c r="AE29" s="6">
        <f t="shared" si="33"/>
        <v>0</v>
      </c>
      <c r="AF29" s="6">
        <f t="shared" si="33"/>
        <v>0</v>
      </c>
      <c r="AG29" s="6">
        <f t="shared" si="33"/>
        <v>0</v>
      </c>
      <c r="AH29" s="6">
        <f t="shared" si="33"/>
        <v>0</v>
      </c>
      <c r="AI29" s="6">
        <f t="shared" si="33"/>
        <v>0</v>
      </c>
      <c r="AJ29" s="6">
        <f t="shared" si="33"/>
        <v>0</v>
      </c>
      <c r="AK29" s="6">
        <f t="shared" si="33"/>
        <v>0</v>
      </c>
      <c r="AL29" s="6">
        <f t="shared" si="33"/>
        <v>0</v>
      </c>
      <c r="AM29" s="6">
        <f t="shared" si="33"/>
        <v>45443.4</v>
      </c>
      <c r="AN29" s="6">
        <f t="shared" si="33"/>
        <v>45443.4</v>
      </c>
      <c r="AO29" s="6">
        <f t="shared" si="33"/>
        <v>45443.4</v>
      </c>
      <c r="AP29" s="6">
        <f t="shared" si="33"/>
        <v>45443.4</v>
      </c>
      <c r="AQ29" s="6">
        <f t="shared" si="33"/>
        <v>45443.4</v>
      </c>
      <c r="AR29" s="6">
        <f t="shared" si="33"/>
        <v>45443.4</v>
      </c>
      <c r="AS29" s="6">
        <f>IF(AND($F29&lt;AS$2,$G29&lt;AS$4,(DATE(YEAR($G29)+1,MONTH($G29)+1,1))&gt;AS$4),$D29*24*AS$3*(AS$2/1000-($F29/1000)),0)</f>
        <v>45443.4</v>
      </c>
      <c r="AT29" s="6">
        <f t="shared" si="29"/>
        <v>45443.4</v>
      </c>
      <c r="AU29" s="6">
        <f t="shared" si="29"/>
        <v>45443.4</v>
      </c>
      <c r="AV29" s="6">
        <f t="shared" si="29"/>
        <v>45443.4</v>
      </c>
      <c r="AW29" s="6">
        <f t="shared" si="29"/>
        <v>45443.4</v>
      </c>
      <c r="AX29" s="6">
        <f t="shared" si="29"/>
        <v>45443.4</v>
      </c>
      <c r="AY29" s="6">
        <f t="shared" si="29"/>
        <v>0</v>
      </c>
      <c r="AZ29" s="6">
        <f t="shared" si="29"/>
        <v>0</v>
      </c>
      <c r="BA29" s="6">
        <f t="shared" si="29"/>
        <v>0</v>
      </c>
      <c r="BB29" s="6">
        <f t="shared" si="29"/>
        <v>0</v>
      </c>
      <c r="BC29" s="6">
        <f t="shared" si="29"/>
        <v>0</v>
      </c>
      <c r="BD29" s="83">
        <f t="shared" si="29"/>
        <v>0</v>
      </c>
      <c r="BF29" s="6">
        <f t="shared" si="3"/>
        <v>0</v>
      </c>
      <c r="BG29" s="6">
        <f t="shared" si="4"/>
        <v>0</v>
      </c>
      <c r="BH29" s="6">
        <f t="shared" si="5"/>
        <v>0</v>
      </c>
      <c r="BI29" s="6">
        <f t="shared" si="6"/>
        <v>0</v>
      </c>
      <c r="BJ29" s="6">
        <f t="shared" si="7"/>
        <v>0</v>
      </c>
      <c r="BK29" s="6">
        <f t="shared" si="8"/>
        <v>0</v>
      </c>
      <c r="BL29" s="6">
        <f t="shared" si="9"/>
        <v>0</v>
      </c>
      <c r="BM29" s="6">
        <f t="shared" si="10"/>
        <v>0</v>
      </c>
      <c r="BN29" s="6">
        <f t="shared" si="11"/>
        <v>0</v>
      </c>
      <c r="BO29" s="6">
        <f t="shared" si="12"/>
        <v>0</v>
      </c>
      <c r="BP29" s="6">
        <f t="shared" si="13"/>
        <v>45443.4</v>
      </c>
      <c r="BQ29" s="6">
        <f t="shared" si="14"/>
        <v>45443.4</v>
      </c>
      <c r="BR29" s="6">
        <f t="shared" si="15"/>
        <v>45443.4</v>
      </c>
      <c r="BS29" s="6">
        <f t="shared" si="16"/>
        <v>45443.4</v>
      </c>
      <c r="BT29" s="6">
        <f t="shared" si="17"/>
        <v>0</v>
      </c>
      <c r="BU29" s="6">
        <f t="shared" si="18"/>
        <v>0</v>
      </c>
    </row>
    <row r="30" spans="1:73" x14ac:dyDescent="0.2">
      <c r="A30" s="3" t="s">
        <v>1116</v>
      </c>
      <c r="B30" s="3" t="s">
        <v>976</v>
      </c>
      <c r="C30" s="3" t="s">
        <v>917</v>
      </c>
      <c r="D30" s="2">
        <v>575</v>
      </c>
      <c r="E30" s="3" t="s">
        <v>945</v>
      </c>
      <c r="F30" s="2">
        <v>6707</v>
      </c>
      <c r="G30" s="13">
        <v>37848</v>
      </c>
      <c r="H30" s="15" t="s">
        <v>1113</v>
      </c>
      <c r="I30" s="6">
        <f t="shared" si="32"/>
        <v>0</v>
      </c>
      <c r="J30" s="6">
        <f t="shared" si="32"/>
        <v>0</v>
      </c>
      <c r="K30" s="6">
        <f t="shared" si="32"/>
        <v>0</v>
      </c>
      <c r="L30" s="6">
        <f t="shared" si="32"/>
        <v>0</v>
      </c>
      <c r="M30" s="6">
        <f t="shared" si="32"/>
        <v>0</v>
      </c>
      <c r="N30" s="6">
        <f t="shared" si="32"/>
        <v>0</v>
      </c>
      <c r="O30" s="6">
        <f t="shared" si="32"/>
        <v>0</v>
      </c>
      <c r="P30" s="6">
        <f t="shared" si="32"/>
        <v>0</v>
      </c>
      <c r="Q30" s="6">
        <f t="shared" si="32"/>
        <v>0</v>
      </c>
      <c r="R30" s="6">
        <f t="shared" si="32"/>
        <v>0</v>
      </c>
      <c r="S30" s="6">
        <f t="shared" si="32"/>
        <v>0</v>
      </c>
      <c r="T30" s="6">
        <f t="shared" si="32"/>
        <v>0</v>
      </c>
      <c r="U30" s="6">
        <f t="shared" si="32"/>
        <v>0</v>
      </c>
      <c r="V30" s="6">
        <f t="shared" si="32"/>
        <v>0</v>
      </c>
      <c r="W30" s="6">
        <f t="shared" si="32"/>
        <v>0</v>
      </c>
      <c r="X30" s="6">
        <f t="shared" si="32"/>
        <v>0</v>
      </c>
      <c r="Y30" s="6">
        <f t="shared" si="33"/>
        <v>0</v>
      </c>
      <c r="Z30" s="6">
        <f t="shared" si="33"/>
        <v>0</v>
      </c>
      <c r="AA30" s="6">
        <f t="shared" si="33"/>
        <v>0</v>
      </c>
      <c r="AB30" s="6">
        <f t="shared" si="33"/>
        <v>0</v>
      </c>
      <c r="AC30" s="6">
        <f t="shared" si="33"/>
        <v>0</v>
      </c>
      <c r="AD30" s="6">
        <f t="shared" si="33"/>
        <v>0</v>
      </c>
      <c r="AE30" s="6">
        <f t="shared" si="33"/>
        <v>0</v>
      </c>
      <c r="AF30" s="6">
        <f t="shared" si="33"/>
        <v>0</v>
      </c>
      <c r="AG30" s="6">
        <f t="shared" si="33"/>
        <v>0</v>
      </c>
      <c r="AH30" s="6">
        <f t="shared" si="33"/>
        <v>0</v>
      </c>
      <c r="AI30" s="6">
        <f t="shared" si="33"/>
        <v>0</v>
      </c>
      <c r="AJ30" s="6">
        <f t="shared" si="33"/>
        <v>0</v>
      </c>
      <c r="AK30" s="6">
        <f t="shared" si="33"/>
        <v>0</v>
      </c>
      <c r="AL30" s="6">
        <f t="shared" si="33"/>
        <v>0</v>
      </c>
      <c r="AM30" s="6">
        <f t="shared" si="33"/>
        <v>0</v>
      </c>
      <c r="AN30" s="6">
        <f t="shared" si="33"/>
        <v>0</v>
      </c>
      <c r="AO30" s="6">
        <f t="shared" si="33"/>
        <v>45443.4</v>
      </c>
      <c r="AP30" s="6">
        <f t="shared" si="33"/>
        <v>45443.4</v>
      </c>
      <c r="AQ30" s="6">
        <f t="shared" si="33"/>
        <v>45443.4</v>
      </c>
      <c r="AR30" s="6">
        <f t="shared" si="33"/>
        <v>45443.4</v>
      </c>
      <c r="AS30" s="6">
        <f>IF(AND($F30&lt;AS$2,$G30&lt;AS$4,(DATE(YEAR($G30)+1,MONTH($G30)+1,1))&gt;AS$4),$D30*24*AS$3*(AS$2/1000-($F30/1000)),0)</f>
        <v>45443.4</v>
      </c>
      <c r="AT30" s="6">
        <f t="shared" si="29"/>
        <v>45443.4</v>
      </c>
      <c r="AU30" s="6">
        <f t="shared" si="29"/>
        <v>45443.4</v>
      </c>
      <c r="AV30" s="6">
        <f t="shared" si="29"/>
        <v>45443.4</v>
      </c>
      <c r="AW30" s="6">
        <f t="shared" si="29"/>
        <v>45443.4</v>
      </c>
      <c r="AX30" s="6">
        <f t="shared" si="29"/>
        <v>45443.4</v>
      </c>
      <c r="AY30" s="6">
        <f t="shared" si="29"/>
        <v>45443.4</v>
      </c>
      <c r="AZ30" s="6">
        <f t="shared" si="29"/>
        <v>45443.4</v>
      </c>
      <c r="BA30" s="6">
        <f t="shared" si="29"/>
        <v>0</v>
      </c>
      <c r="BB30" s="6">
        <f t="shared" si="29"/>
        <v>0</v>
      </c>
      <c r="BC30" s="6">
        <f t="shared" si="29"/>
        <v>0</v>
      </c>
      <c r="BD30" s="83">
        <f t="shared" si="29"/>
        <v>0</v>
      </c>
      <c r="BF30" s="6">
        <f t="shared" si="3"/>
        <v>0</v>
      </c>
      <c r="BG30" s="6">
        <f t="shared" si="4"/>
        <v>0</v>
      </c>
      <c r="BH30" s="6">
        <f t="shared" si="5"/>
        <v>0</v>
      </c>
      <c r="BI30" s="6">
        <f t="shared" si="6"/>
        <v>0</v>
      </c>
      <c r="BJ30" s="6">
        <f t="shared" si="7"/>
        <v>0</v>
      </c>
      <c r="BK30" s="6">
        <f t="shared" si="8"/>
        <v>0</v>
      </c>
      <c r="BL30" s="6">
        <f t="shared" si="9"/>
        <v>0</v>
      </c>
      <c r="BM30" s="6">
        <f t="shared" si="10"/>
        <v>0</v>
      </c>
      <c r="BN30" s="6">
        <f t="shared" si="11"/>
        <v>0</v>
      </c>
      <c r="BO30" s="6">
        <f t="shared" si="12"/>
        <v>0</v>
      </c>
      <c r="BP30" s="6">
        <f t="shared" si="13"/>
        <v>15147.800000000001</v>
      </c>
      <c r="BQ30" s="6">
        <f t="shared" si="14"/>
        <v>45443.4</v>
      </c>
      <c r="BR30" s="6">
        <f t="shared" si="15"/>
        <v>45443.4</v>
      </c>
      <c r="BS30" s="6">
        <f t="shared" si="16"/>
        <v>45443.4</v>
      </c>
      <c r="BT30" s="6">
        <f t="shared" si="17"/>
        <v>30295.600000000002</v>
      </c>
      <c r="BU30" s="6">
        <f t="shared" si="18"/>
        <v>0</v>
      </c>
    </row>
    <row r="31" spans="1:73" x14ac:dyDescent="0.2">
      <c r="A31" s="3" t="s">
        <v>1115</v>
      </c>
      <c r="B31" s="3" t="s">
        <v>976</v>
      </c>
      <c r="C31" s="3" t="s">
        <v>917</v>
      </c>
      <c r="D31" s="2">
        <v>575</v>
      </c>
      <c r="E31" s="3" t="s">
        <v>945</v>
      </c>
      <c r="F31" s="2">
        <v>6707</v>
      </c>
      <c r="G31" s="13">
        <v>37895</v>
      </c>
      <c r="H31" s="15" t="s">
        <v>1113</v>
      </c>
      <c r="I31" s="6">
        <f t="shared" si="32"/>
        <v>0</v>
      </c>
      <c r="J31" s="6">
        <f t="shared" si="32"/>
        <v>0</v>
      </c>
      <c r="K31" s="6">
        <f t="shared" si="32"/>
        <v>0</v>
      </c>
      <c r="L31" s="6">
        <f t="shared" si="32"/>
        <v>0</v>
      </c>
      <c r="M31" s="6">
        <f t="shared" si="32"/>
        <v>0</v>
      </c>
      <c r="N31" s="6">
        <f t="shared" si="32"/>
        <v>0</v>
      </c>
      <c r="O31" s="6">
        <f t="shared" si="32"/>
        <v>0</v>
      </c>
      <c r="P31" s="6">
        <f t="shared" si="32"/>
        <v>0</v>
      </c>
      <c r="Q31" s="6">
        <f t="shared" si="32"/>
        <v>0</v>
      </c>
      <c r="R31" s="6">
        <f t="shared" si="32"/>
        <v>0</v>
      </c>
      <c r="S31" s="6">
        <f t="shared" si="32"/>
        <v>0</v>
      </c>
      <c r="T31" s="6">
        <f t="shared" si="32"/>
        <v>0</v>
      </c>
      <c r="U31" s="6">
        <f t="shared" si="32"/>
        <v>0</v>
      </c>
      <c r="V31" s="6">
        <f t="shared" si="32"/>
        <v>0</v>
      </c>
      <c r="W31" s="6">
        <f t="shared" si="32"/>
        <v>0</v>
      </c>
      <c r="X31" s="6">
        <f t="shared" si="32"/>
        <v>0</v>
      </c>
      <c r="Y31" s="6">
        <f t="shared" si="33"/>
        <v>0</v>
      </c>
      <c r="Z31" s="6">
        <f t="shared" si="33"/>
        <v>0</v>
      </c>
      <c r="AA31" s="6">
        <f t="shared" si="33"/>
        <v>0</v>
      </c>
      <c r="AB31" s="6">
        <f t="shared" si="33"/>
        <v>0</v>
      </c>
      <c r="AC31" s="6">
        <f t="shared" si="33"/>
        <v>0</v>
      </c>
      <c r="AD31" s="6">
        <f t="shared" si="33"/>
        <v>0</v>
      </c>
      <c r="AE31" s="6">
        <f t="shared" si="33"/>
        <v>0</v>
      </c>
      <c r="AF31" s="6">
        <f t="shared" si="33"/>
        <v>0</v>
      </c>
      <c r="AG31" s="6">
        <f t="shared" si="33"/>
        <v>0</v>
      </c>
      <c r="AH31" s="6">
        <f t="shared" si="33"/>
        <v>0</v>
      </c>
      <c r="AI31" s="6">
        <f t="shared" si="33"/>
        <v>0</v>
      </c>
      <c r="AJ31" s="6">
        <f t="shared" si="33"/>
        <v>0</v>
      </c>
      <c r="AK31" s="6">
        <f t="shared" si="33"/>
        <v>0</v>
      </c>
      <c r="AL31" s="6">
        <f t="shared" si="33"/>
        <v>0</v>
      </c>
      <c r="AM31" s="6">
        <f t="shared" si="33"/>
        <v>0</v>
      </c>
      <c r="AN31" s="6">
        <f t="shared" si="33"/>
        <v>0</v>
      </c>
      <c r="AO31" s="6">
        <f t="shared" si="33"/>
        <v>0</v>
      </c>
      <c r="AP31" s="6">
        <f t="shared" si="33"/>
        <v>0</v>
      </c>
      <c r="AQ31" s="6">
        <f t="shared" si="33"/>
        <v>45443.4</v>
      </c>
      <c r="AR31" s="6">
        <f t="shared" si="33"/>
        <v>45443.4</v>
      </c>
      <c r="AS31" s="6">
        <f>IF(AND($F31&lt;AS$2,$G31&lt;AS$4,(DATE(YEAR($G31)+1,MONTH($G31)+1,1))&gt;AS$4),$D31*24*AS$3*(AS$2/1000-($F31/1000)),0)</f>
        <v>45443.4</v>
      </c>
      <c r="AT31" s="6">
        <f t="shared" si="29"/>
        <v>45443.4</v>
      </c>
      <c r="AU31" s="6">
        <f t="shared" si="29"/>
        <v>45443.4</v>
      </c>
      <c r="AV31" s="6">
        <f t="shared" si="29"/>
        <v>45443.4</v>
      </c>
      <c r="AW31" s="6">
        <f t="shared" si="29"/>
        <v>45443.4</v>
      </c>
      <c r="AX31" s="6">
        <f t="shared" si="29"/>
        <v>45443.4</v>
      </c>
      <c r="AY31" s="6">
        <f t="shared" si="29"/>
        <v>45443.4</v>
      </c>
      <c r="AZ31" s="6">
        <f t="shared" si="29"/>
        <v>45443.4</v>
      </c>
      <c r="BA31" s="6">
        <f t="shared" si="29"/>
        <v>45443.4</v>
      </c>
      <c r="BB31" s="6">
        <f t="shared" si="29"/>
        <v>45443.4</v>
      </c>
      <c r="BC31" s="6">
        <f t="shared" si="29"/>
        <v>0</v>
      </c>
      <c r="BD31" s="83">
        <f t="shared" si="29"/>
        <v>0</v>
      </c>
      <c r="BF31" s="6">
        <f t="shared" si="3"/>
        <v>0</v>
      </c>
      <c r="BG31" s="6">
        <f t="shared" si="4"/>
        <v>0</v>
      </c>
      <c r="BH31" s="6">
        <f t="shared" si="5"/>
        <v>0</v>
      </c>
      <c r="BI31" s="6">
        <f t="shared" si="6"/>
        <v>0</v>
      </c>
      <c r="BJ31" s="6">
        <f t="shared" si="7"/>
        <v>0</v>
      </c>
      <c r="BK31" s="6">
        <f t="shared" si="8"/>
        <v>0</v>
      </c>
      <c r="BL31" s="6">
        <f t="shared" si="9"/>
        <v>0</v>
      </c>
      <c r="BM31" s="6">
        <f t="shared" si="10"/>
        <v>0</v>
      </c>
      <c r="BN31" s="6">
        <f t="shared" si="11"/>
        <v>0</v>
      </c>
      <c r="BO31" s="6">
        <f t="shared" si="12"/>
        <v>0</v>
      </c>
      <c r="BP31" s="6">
        <f t="shared" si="13"/>
        <v>0</v>
      </c>
      <c r="BQ31" s="6">
        <f t="shared" si="14"/>
        <v>30295.600000000002</v>
      </c>
      <c r="BR31" s="6">
        <f t="shared" si="15"/>
        <v>45443.4</v>
      </c>
      <c r="BS31" s="6">
        <f t="shared" si="16"/>
        <v>45443.4</v>
      </c>
      <c r="BT31" s="6">
        <f t="shared" si="17"/>
        <v>45443.4</v>
      </c>
      <c r="BU31" s="6">
        <f t="shared" si="18"/>
        <v>15147.800000000001</v>
      </c>
    </row>
    <row r="32" spans="1:73" x14ac:dyDescent="0.2">
      <c r="A32" s="3" t="s">
        <v>857</v>
      </c>
      <c r="B32" s="3" t="s">
        <v>976</v>
      </c>
      <c r="C32" s="3" t="s">
        <v>917</v>
      </c>
      <c r="D32" s="2">
        <v>555</v>
      </c>
      <c r="E32" s="3" t="s">
        <v>945</v>
      </c>
      <c r="F32" s="2">
        <v>6793</v>
      </c>
      <c r="G32" s="13">
        <v>37049</v>
      </c>
      <c r="H32" s="15" t="s">
        <v>1113</v>
      </c>
      <c r="I32" s="6">
        <f t="shared" ref="I32:T34" si="34">IF(AND($F32&lt;I$2,$G32&lt;I$4,(DATE(YEAR($G32)+1,MONTH($G32)+1,1))&gt;I$4),$D32*24*I$3*(I$2/1000-($F32/1000)),0)</f>
        <v>0</v>
      </c>
      <c r="J32" s="6">
        <f t="shared" si="34"/>
        <v>0</v>
      </c>
      <c r="K32" s="6">
        <f t="shared" si="34"/>
        <v>0</v>
      </c>
      <c r="L32" s="6">
        <f t="shared" si="34"/>
        <v>0</v>
      </c>
      <c r="M32" s="6">
        <f t="shared" si="34"/>
        <v>0</v>
      </c>
      <c r="N32" s="6">
        <f t="shared" si="34"/>
        <v>0</v>
      </c>
      <c r="O32" s="6">
        <f t="shared" si="34"/>
        <v>42717.24</v>
      </c>
      <c r="P32" s="6">
        <f t="shared" si="34"/>
        <v>42717.24</v>
      </c>
      <c r="Q32" s="6">
        <f t="shared" si="34"/>
        <v>42717.24</v>
      </c>
      <c r="R32" s="6">
        <f t="shared" si="34"/>
        <v>34173.792000000001</v>
      </c>
      <c r="S32" s="6">
        <f t="shared" si="34"/>
        <v>38445.515999999996</v>
      </c>
      <c r="T32" s="6">
        <f t="shared" si="34"/>
        <v>42717.24</v>
      </c>
      <c r="U32" s="6">
        <f t="shared" ref="U32:X35" si="35">IF(AND($F32&lt;U$2,$G32&lt;U$4,(DATE(YEAR($G32)+1,MONTH($G32)+1,1))&gt;U$4),$D32*24*U$3*(U$2/1000-($F32/1000)),0)</f>
        <v>42717.24</v>
      </c>
      <c r="V32" s="6">
        <f t="shared" si="35"/>
        <v>42717.24</v>
      </c>
      <c r="W32" s="6">
        <f t="shared" si="35"/>
        <v>42717.24</v>
      </c>
      <c r="X32" s="6">
        <f t="shared" si="35"/>
        <v>42717.24</v>
      </c>
      <c r="Y32" s="6">
        <f t="shared" si="33"/>
        <v>42717.24</v>
      </c>
      <c r="Z32" s="6">
        <f t="shared" si="33"/>
        <v>42717.24</v>
      </c>
      <c r="AA32" s="6">
        <f t="shared" si="33"/>
        <v>0</v>
      </c>
      <c r="AB32" s="6">
        <f t="shared" si="33"/>
        <v>0</v>
      </c>
      <c r="AC32" s="6">
        <f t="shared" si="33"/>
        <v>0</v>
      </c>
      <c r="AD32" s="6">
        <f t="shared" si="33"/>
        <v>0</v>
      </c>
      <c r="AE32" s="6">
        <f t="shared" si="33"/>
        <v>0</v>
      </c>
      <c r="AF32" s="6">
        <f t="shared" si="33"/>
        <v>0</v>
      </c>
      <c r="AG32" s="6">
        <f t="shared" si="33"/>
        <v>0</v>
      </c>
      <c r="AH32" s="6">
        <f t="shared" si="33"/>
        <v>0</v>
      </c>
      <c r="AI32" s="6">
        <f t="shared" si="33"/>
        <v>0</v>
      </c>
      <c r="AJ32" s="6">
        <f t="shared" si="33"/>
        <v>0</v>
      </c>
      <c r="AK32" s="6">
        <f t="shared" si="33"/>
        <v>0</v>
      </c>
      <c r="AL32" s="6">
        <f t="shared" si="33"/>
        <v>0</v>
      </c>
      <c r="AM32" s="6">
        <f t="shared" si="33"/>
        <v>0</v>
      </c>
      <c r="AN32" s="6">
        <f t="shared" si="33"/>
        <v>0</v>
      </c>
      <c r="AO32" s="6">
        <f t="shared" si="33"/>
        <v>0</v>
      </c>
      <c r="AP32" s="6">
        <f t="shared" si="33"/>
        <v>0</v>
      </c>
      <c r="AQ32" s="6">
        <f t="shared" si="33"/>
        <v>0</v>
      </c>
      <c r="AR32" s="6">
        <f t="shared" si="33"/>
        <v>0</v>
      </c>
      <c r="AS32" s="6">
        <f>IF(AND($F32&lt;AS$2,$G32&lt;AS$4,(DATE(YEAR($G32)+1,MONTH($G32)+1,1))&gt;AS$4),$D32*24*AS$3*(AS$2/1000-($F32/1000)),0)</f>
        <v>0</v>
      </c>
      <c r="AT32" s="6">
        <f t="shared" si="29"/>
        <v>0</v>
      </c>
      <c r="AU32" s="6">
        <f t="shared" si="29"/>
        <v>0</v>
      </c>
      <c r="AV32" s="6">
        <f t="shared" si="29"/>
        <v>0</v>
      </c>
      <c r="AW32" s="6">
        <f t="shared" si="29"/>
        <v>0</v>
      </c>
      <c r="AX32" s="6">
        <f t="shared" si="29"/>
        <v>0</v>
      </c>
      <c r="AY32" s="6">
        <f t="shared" si="29"/>
        <v>0</v>
      </c>
      <c r="AZ32" s="6">
        <f t="shared" si="29"/>
        <v>0</v>
      </c>
      <c r="BA32" s="6">
        <f t="shared" si="29"/>
        <v>0</v>
      </c>
      <c r="BB32" s="6">
        <f t="shared" si="29"/>
        <v>0</v>
      </c>
      <c r="BC32" s="6">
        <f t="shared" si="29"/>
        <v>0</v>
      </c>
      <c r="BD32" s="83">
        <f t="shared" si="29"/>
        <v>0</v>
      </c>
      <c r="BF32" s="6">
        <f t="shared" si="3"/>
        <v>0</v>
      </c>
      <c r="BG32" s="6">
        <f t="shared" si="4"/>
        <v>0</v>
      </c>
      <c r="BH32" s="6">
        <f t="shared" si="5"/>
        <v>42717.24</v>
      </c>
      <c r="BI32" s="6">
        <f t="shared" si="6"/>
        <v>38445.515999999996</v>
      </c>
      <c r="BJ32" s="6">
        <f t="shared" si="7"/>
        <v>42717.24</v>
      </c>
      <c r="BK32" s="6">
        <f t="shared" si="8"/>
        <v>42717.24</v>
      </c>
      <c r="BL32" s="6">
        <f t="shared" si="9"/>
        <v>0</v>
      </c>
      <c r="BM32" s="6">
        <f t="shared" si="10"/>
        <v>0</v>
      </c>
      <c r="BN32" s="6">
        <f t="shared" si="11"/>
        <v>0</v>
      </c>
      <c r="BO32" s="6">
        <f t="shared" si="12"/>
        <v>0</v>
      </c>
      <c r="BP32" s="6">
        <f t="shared" si="13"/>
        <v>0</v>
      </c>
      <c r="BQ32" s="6">
        <f t="shared" si="14"/>
        <v>0</v>
      </c>
      <c r="BR32" s="6">
        <f t="shared" si="15"/>
        <v>0</v>
      </c>
      <c r="BS32" s="6">
        <f t="shared" si="16"/>
        <v>0</v>
      </c>
      <c r="BT32" s="6">
        <f t="shared" si="17"/>
        <v>0</v>
      </c>
      <c r="BU32" s="6">
        <f t="shared" si="18"/>
        <v>0</v>
      </c>
    </row>
    <row r="33" spans="1:73" x14ac:dyDescent="0.2">
      <c r="A33" s="3" t="s">
        <v>1120</v>
      </c>
      <c r="B33" s="3" t="s">
        <v>976</v>
      </c>
      <c r="C33" s="3" t="s">
        <v>917</v>
      </c>
      <c r="D33" s="2">
        <v>625</v>
      </c>
      <c r="E33" s="3" t="s">
        <v>945</v>
      </c>
      <c r="F33" s="2">
        <v>6900</v>
      </c>
      <c r="G33" s="13">
        <v>37987</v>
      </c>
      <c r="H33" s="15" t="s">
        <v>1113</v>
      </c>
      <c r="I33" s="6">
        <f t="shared" si="34"/>
        <v>0</v>
      </c>
      <c r="J33" s="6">
        <f t="shared" si="34"/>
        <v>0</v>
      </c>
      <c r="K33" s="6">
        <f t="shared" si="34"/>
        <v>0</v>
      </c>
      <c r="L33" s="6">
        <f t="shared" si="34"/>
        <v>0</v>
      </c>
      <c r="M33" s="6">
        <f t="shared" si="34"/>
        <v>0</v>
      </c>
      <c r="N33" s="6">
        <f t="shared" si="34"/>
        <v>0</v>
      </c>
      <c r="O33" s="6">
        <f t="shared" si="34"/>
        <v>0</v>
      </c>
      <c r="P33" s="6">
        <f t="shared" si="34"/>
        <v>0</v>
      </c>
      <c r="Q33" s="6">
        <f t="shared" si="34"/>
        <v>0</v>
      </c>
      <c r="R33" s="6">
        <f t="shared" si="34"/>
        <v>0</v>
      </c>
      <c r="S33" s="6">
        <f t="shared" si="34"/>
        <v>0</v>
      </c>
      <c r="T33" s="6">
        <f t="shared" si="34"/>
        <v>0</v>
      </c>
      <c r="U33" s="6">
        <f t="shared" si="35"/>
        <v>0</v>
      </c>
      <c r="V33" s="6">
        <f t="shared" si="35"/>
        <v>0</v>
      </c>
      <c r="W33" s="6">
        <f t="shared" si="35"/>
        <v>0</v>
      </c>
      <c r="X33" s="6">
        <f t="shared" si="35"/>
        <v>0</v>
      </c>
      <c r="Y33" s="6">
        <f t="shared" ref="Y33:AH35" si="36">IF(AND($F33&lt;Y$2,$G33&lt;Y$4,(DATE(YEAR($G33)+1,MONTH($G33)+1,1))&gt;Y$4),$D33*24*Y$3*(Y$2/1000-($F33/1000)),0)</f>
        <v>0</v>
      </c>
      <c r="Z33" s="6">
        <f t="shared" si="36"/>
        <v>0</v>
      </c>
      <c r="AA33" s="6">
        <f t="shared" si="36"/>
        <v>0</v>
      </c>
      <c r="AB33" s="6">
        <f t="shared" si="36"/>
        <v>0</v>
      </c>
      <c r="AC33" s="6">
        <f t="shared" si="36"/>
        <v>0</v>
      </c>
      <c r="AD33" s="6">
        <f t="shared" si="36"/>
        <v>0</v>
      </c>
      <c r="AE33" s="6">
        <f t="shared" si="36"/>
        <v>0</v>
      </c>
      <c r="AF33" s="6">
        <f t="shared" si="36"/>
        <v>0</v>
      </c>
      <c r="AG33" s="6">
        <f t="shared" si="36"/>
        <v>0</v>
      </c>
      <c r="AH33" s="6">
        <f t="shared" si="36"/>
        <v>0</v>
      </c>
      <c r="AI33" s="6">
        <f t="shared" ref="AI33:AX35" si="37">IF(AND($F33&lt;AI$2,$G33&lt;AI$4,(DATE(YEAR($G33)+1,MONTH($G33)+1,1))&gt;AI$4),$D33*24*AI$3*(AI$2/1000-($F33/1000)),0)</f>
        <v>0</v>
      </c>
      <c r="AJ33" s="6">
        <f t="shared" si="37"/>
        <v>0</v>
      </c>
      <c r="AK33" s="6">
        <f t="shared" si="37"/>
        <v>0</v>
      </c>
      <c r="AL33" s="6">
        <f t="shared" si="37"/>
        <v>0</v>
      </c>
      <c r="AM33" s="6">
        <f t="shared" si="37"/>
        <v>0</v>
      </c>
      <c r="AN33" s="6">
        <f t="shared" si="37"/>
        <v>0</v>
      </c>
      <c r="AO33" s="6">
        <f t="shared" si="37"/>
        <v>0</v>
      </c>
      <c r="AP33" s="6">
        <f t="shared" si="37"/>
        <v>0</v>
      </c>
      <c r="AQ33" s="6">
        <f t="shared" si="37"/>
        <v>0</v>
      </c>
      <c r="AR33" s="6">
        <f t="shared" si="37"/>
        <v>0</v>
      </c>
      <c r="AS33" s="6">
        <f t="shared" si="37"/>
        <v>0</v>
      </c>
      <c r="AT33" s="6">
        <f t="shared" si="37"/>
        <v>46499.999999999993</v>
      </c>
      <c r="AU33" s="6">
        <f t="shared" si="37"/>
        <v>46499.999999999993</v>
      </c>
      <c r="AV33" s="6">
        <f t="shared" si="37"/>
        <v>46499.999999999993</v>
      </c>
      <c r="AW33" s="6">
        <f t="shared" si="37"/>
        <v>46499.999999999993</v>
      </c>
      <c r="AX33" s="6">
        <f t="shared" si="37"/>
        <v>46499.999999999993</v>
      </c>
      <c r="AY33" s="6">
        <f t="shared" ref="AY33:BD45" si="38">IF(AND($F33&lt;AY$2,$G33&lt;AY$4,(DATE(YEAR($G33)+1,MONTH($G33)+1,1))&gt;AY$4),$D33*24*AY$3*(AY$2/1000-($F33/1000)),0)</f>
        <v>46499.999999999993</v>
      </c>
      <c r="AZ33" s="6">
        <f t="shared" si="38"/>
        <v>46499.999999999993</v>
      </c>
      <c r="BA33" s="6">
        <f t="shared" si="38"/>
        <v>46499.999999999993</v>
      </c>
      <c r="BB33" s="6">
        <f t="shared" si="38"/>
        <v>46499.999999999993</v>
      </c>
      <c r="BC33" s="6">
        <f t="shared" si="38"/>
        <v>46499.999999999993</v>
      </c>
      <c r="BD33" s="83">
        <f t="shared" si="38"/>
        <v>46499.999999999993</v>
      </c>
      <c r="BF33" s="6">
        <f t="shared" si="3"/>
        <v>0</v>
      </c>
      <c r="BG33" s="6">
        <f t="shared" si="4"/>
        <v>0</v>
      </c>
      <c r="BH33" s="6">
        <f t="shared" si="5"/>
        <v>0</v>
      </c>
      <c r="BI33" s="6">
        <f t="shared" si="6"/>
        <v>0</v>
      </c>
      <c r="BJ33" s="6">
        <f t="shared" si="7"/>
        <v>0</v>
      </c>
      <c r="BK33" s="6">
        <f t="shared" si="8"/>
        <v>0</v>
      </c>
      <c r="BL33" s="6">
        <f t="shared" si="9"/>
        <v>0</v>
      </c>
      <c r="BM33" s="6">
        <f t="shared" si="10"/>
        <v>0</v>
      </c>
      <c r="BN33" s="6">
        <f t="shared" si="11"/>
        <v>0</v>
      </c>
      <c r="BO33" s="6">
        <f t="shared" si="12"/>
        <v>0</v>
      </c>
      <c r="BP33" s="6">
        <f t="shared" si="13"/>
        <v>0</v>
      </c>
      <c r="BQ33" s="6">
        <f t="shared" si="14"/>
        <v>0</v>
      </c>
      <c r="BR33" s="6">
        <f t="shared" si="15"/>
        <v>30999.999999999996</v>
      </c>
      <c r="BS33" s="6">
        <f t="shared" si="16"/>
        <v>46499.999999999993</v>
      </c>
      <c r="BT33" s="6">
        <f t="shared" si="17"/>
        <v>46499.999999999993</v>
      </c>
      <c r="BU33" s="6">
        <f t="shared" si="18"/>
        <v>46499.999999999993</v>
      </c>
    </row>
    <row r="34" spans="1:73" x14ac:dyDescent="0.2">
      <c r="A34" s="3" t="s">
        <v>981</v>
      </c>
      <c r="B34" s="3" t="s">
        <v>976</v>
      </c>
      <c r="C34" s="3" t="s">
        <v>969</v>
      </c>
      <c r="D34" s="2">
        <v>500</v>
      </c>
      <c r="E34" s="3" t="s">
        <v>945</v>
      </c>
      <c r="F34" s="2">
        <v>7000</v>
      </c>
      <c r="G34" s="13">
        <v>37681</v>
      </c>
      <c r="H34" s="15" t="s">
        <v>1113</v>
      </c>
      <c r="I34" s="6">
        <f t="shared" si="34"/>
        <v>0</v>
      </c>
      <c r="J34" s="6">
        <f t="shared" si="34"/>
        <v>0</v>
      </c>
      <c r="K34" s="6">
        <f t="shared" si="34"/>
        <v>0</v>
      </c>
      <c r="L34" s="6">
        <f t="shared" si="34"/>
        <v>0</v>
      </c>
      <c r="M34" s="6">
        <f t="shared" si="34"/>
        <v>0</v>
      </c>
      <c r="N34" s="6">
        <f t="shared" si="34"/>
        <v>0</v>
      </c>
      <c r="O34" s="6">
        <f t="shared" si="34"/>
        <v>0</v>
      </c>
      <c r="P34" s="6">
        <f t="shared" si="34"/>
        <v>0</v>
      </c>
      <c r="Q34" s="6">
        <f t="shared" si="34"/>
        <v>0</v>
      </c>
      <c r="R34" s="6">
        <f t="shared" si="34"/>
        <v>0</v>
      </c>
      <c r="S34" s="6">
        <f t="shared" si="34"/>
        <v>0</v>
      </c>
      <c r="T34" s="6">
        <f t="shared" si="34"/>
        <v>0</v>
      </c>
      <c r="U34" s="6">
        <f t="shared" si="35"/>
        <v>0</v>
      </c>
      <c r="V34" s="6">
        <f t="shared" si="35"/>
        <v>0</v>
      </c>
      <c r="W34" s="6">
        <f t="shared" si="35"/>
        <v>0</v>
      </c>
      <c r="X34" s="6">
        <f t="shared" si="35"/>
        <v>0</v>
      </c>
      <c r="Y34" s="6">
        <f t="shared" si="36"/>
        <v>0</v>
      </c>
      <c r="Z34" s="6">
        <f t="shared" si="36"/>
        <v>0</v>
      </c>
      <c r="AA34" s="6">
        <f t="shared" si="36"/>
        <v>0</v>
      </c>
      <c r="AB34" s="6">
        <f t="shared" si="36"/>
        <v>0</v>
      </c>
      <c r="AC34" s="6">
        <f t="shared" si="36"/>
        <v>0</v>
      </c>
      <c r="AD34" s="6">
        <f t="shared" si="36"/>
        <v>0</v>
      </c>
      <c r="AE34" s="6">
        <f t="shared" si="36"/>
        <v>0</v>
      </c>
      <c r="AF34" s="6">
        <f t="shared" si="36"/>
        <v>0</v>
      </c>
      <c r="AG34" s="6">
        <f t="shared" si="36"/>
        <v>0</v>
      </c>
      <c r="AH34" s="6">
        <f t="shared" si="36"/>
        <v>0</v>
      </c>
      <c r="AI34" s="6">
        <f t="shared" si="37"/>
        <v>0</v>
      </c>
      <c r="AJ34" s="6">
        <f t="shared" si="37"/>
        <v>36000</v>
      </c>
      <c r="AK34" s="6">
        <f t="shared" si="37"/>
        <v>36000</v>
      </c>
      <c r="AL34" s="6">
        <f t="shared" si="37"/>
        <v>36000</v>
      </c>
      <c r="AM34" s="6">
        <f t="shared" si="37"/>
        <v>36000</v>
      </c>
      <c r="AN34" s="6">
        <f t="shared" si="37"/>
        <v>36000</v>
      </c>
      <c r="AO34" s="6">
        <f t="shared" si="37"/>
        <v>36000</v>
      </c>
      <c r="AP34" s="6">
        <f t="shared" si="37"/>
        <v>36000</v>
      </c>
      <c r="AQ34" s="6">
        <f t="shared" si="37"/>
        <v>36000</v>
      </c>
      <c r="AR34" s="6">
        <f t="shared" si="37"/>
        <v>36000</v>
      </c>
      <c r="AS34" s="6">
        <f t="shared" ref="AS34:AX35" si="39">IF(AND($F34&lt;AS$2,$G34&lt;AS$4,(DATE(YEAR($G34)+1,MONTH($G34)+1,1))&gt;AS$4),$D34*24*AS$3*(AS$2/1000-($F34/1000)),0)</f>
        <v>36000</v>
      </c>
      <c r="AT34" s="6">
        <f t="shared" si="39"/>
        <v>36000</v>
      </c>
      <c r="AU34" s="6">
        <f t="shared" si="39"/>
        <v>36000</v>
      </c>
      <c r="AV34" s="6">
        <f t="shared" si="39"/>
        <v>0</v>
      </c>
      <c r="AW34" s="6">
        <f t="shared" si="39"/>
        <v>0</v>
      </c>
      <c r="AX34" s="6">
        <f t="shared" si="39"/>
        <v>0</v>
      </c>
      <c r="AY34" s="6">
        <f t="shared" si="38"/>
        <v>0</v>
      </c>
      <c r="AZ34" s="6">
        <f t="shared" si="38"/>
        <v>0</v>
      </c>
      <c r="BA34" s="6">
        <f t="shared" si="38"/>
        <v>0</v>
      </c>
      <c r="BB34" s="6">
        <f t="shared" si="38"/>
        <v>0</v>
      </c>
      <c r="BC34" s="6">
        <f t="shared" si="38"/>
        <v>0</v>
      </c>
      <c r="BD34" s="83">
        <f t="shared" si="38"/>
        <v>0</v>
      </c>
      <c r="BF34" s="6">
        <f t="shared" si="3"/>
        <v>0</v>
      </c>
      <c r="BG34" s="6">
        <f t="shared" si="4"/>
        <v>0</v>
      </c>
      <c r="BH34" s="6">
        <f t="shared" si="5"/>
        <v>0</v>
      </c>
      <c r="BI34" s="6">
        <f t="shared" si="6"/>
        <v>0</v>
      </c>
      <c r="BJ34" s="6">
        <f t="shared" si="7"/>
        <v>0</v>
      </c>
      <c r="BK34" s="6">
        <f t="shared" si="8"/>
        <v>0</v>
      </c>
      <c r="BL34" s="6">
        <f t="shared" si="9"/>
        <v>0</v>
      </c>
      <c r="BM34" s="6">
        <f t="shared" si="10"/>
        <v>0</v>
      </c>
      <c r="BN34" s="6">
        <f t="shared" si="11"/>
        <v>0</v>
      </c>
      <c r="BO34" s="6">
        <f t="shared" si="12"/>
        <v>36000</v>
      </c>
      <c r="BP34" s="6">
        <f t="shared" si="13"/>
        <v>36000</v>
      </c>
      <c r="BQ34" s="6">
        <f t="shared" si="14"/>
        <v>36000</v>
      </c>
      <c r="BR34" s="6">
        <f t="shared" si="15"/>
        <v>36000</v>
      </c>
      <c r="BS34" s="6">
        <f t="shared" si="16"/>
        <v>0</v>
      </c>
      <c r="BT34" s="6">
        <f t="shared" si="17"/>
        <v>0</v>
      </c>
      <c r="BU34" s="6">
        <f t="shared" si="18"/>
        <v>0</v>
      </c>
    </row>
    <row r="35" spans="1:73" x14ac:dyDescent="0.2">
      <c r="A35" s="3" t="s">
        <v>1119</v>
      </c>
      <c r="B35" s="3" t="s">
        <v>976</v>
      </c>
      <c r="C35" s="3" t="s">
        <v>917</v>
      </c>
      <c r="D35" s="2">
        <v>625</v>
      </c>
      <c r="E35" s="3" t="s">
        <v>945</v>
      </c>
      <c r="F35" s="2">
        <v>7000</v>
      </c>
      <c r="G35" s="13">
        <v>37681</v>
      </c>
      <c r="H35" s="15" t="s">
        <v>1113</v>
      </c>
      <c r="I35" s="6">
        <f t="shared" ref="I35:X50" si="40">IF(AND($F35&lt;I$2,$G35&lt;I$4,(DATE(YEAR($G35)+1,MONTH($G35)+1,1))&gt;I$4),$D35*24*I$3*(I$2/1000-($F35/1000)),0)</f>
        <v>0</v>
      </c>
      <c r="J35" s="6">
        <f t="shared" si="40"/>
        <v>0</v>
      </c>
      <c r="K35" s="6">
        <f t="shared" si="40"/>
        <v>0</v>
      </c>
      <c r="L35" s="6">
        <f t="shared" si="40"/>
        <v>0</v>
      </c>
      <c r="M35" s="6">
        <f t="shared" si="40"/>
        <v>0</v>
      </c>
      <c r="N35" s="6">
        <f t="shared" si="40"/>
        <v>0</v>
      </c>
      <c r="O35" s="6">
        <f t="shared" si="40"/>
        <v>0</v>
      </c>
      <c r="P35" s="6">
        <f t="shared" si="40"/>
        <v>0</v>
      </c>
      <c r="Q35" s="6">
        <f t="shared" si="40"/>
        <v>0</v>
      </c>
      <c r="R35" s="6">
        <f t="shared" si="40"/>
        <v>0</v>
      </c>
      <c r="S35" s="6">
        <f t="shared" si="40"/>
        <v>0</v>
      </c>
      <c r="T35" s="6">
        <f t="shared" si="40"/>
        <v>0</v>
      </c>
      <c r="U35" s="6">
        <f t="shared" si="35"/>
        <v>0</v>
      </c>
      <c r="V35" s="6">
        <f t="shared" si="35"/>
        <v>0</v>
      </c>
      <c r="W35" s="6">
        <f t="shared" si="35"/>
        <v>0</v>
      </c>
      <c r="X35" s="6">
        <f t="shared" si="35"/>
        <v>0</v>
      </c>
      <c r="Y35" s="6">
        <f t="shared" si="36"/>
        <v>0</v>
      </c>
      <c r="Z35" s="6">
        <f t="shared" si="36"/>
        <v>0</v>
      </c>
      <c r="AA35" s="6">
        <f t="shared" si="36"/>
        <v>0</v>
      </c>
      <c r="AB35" s="6">
        <f t="shared" si="36"/>
        <v>0</v>
      </c>
      <c r="AC35" s="6">
        <f t="shared" si="36"/>
        <v>0</v>
      </c>
      <c r="AD35" s="6">
        <f t="shared" si="36"/>
        <v>0</v>
      </c>
      <c r="AE35" s="6">
        <f t="shared" si="36"/>
        <v>0</v>
      </c>
      <c r="AF35" s="6">
        <f t="shared" si="36"/>
        <v>0</v>
      </c>
      <c r="AG35" s="6">
        <f t="shared" si="36"/>
        <v>0</v>
      </c>
      <c r="AH35" s="6">
        <f t="shared" si="36"/>
        <v>0</v>
      </c>
      <c r="AI35" s="6">
        <f t="shared" si="37"/>
        <v>0</v>
      </c>
      <c r="AJ35" s="6">
        <f t="shared" si="37"/>
        <v>45000</v>
      </c>
      <c r="AK35" s="6">
        <f t="shared" si="37"/>
        <v>45000</v>
      </c>
      <c r="AL35" s="6">
        <f t="shared" si="37"/>
        <v>45000</v>
      </c>
      <c r="AM35" s="6">
        <f t="shared" si="37"/>
        <v>45000</v>
      </c>
      <c r="AN35" s="6">
        <f t="shared" si="37"/>
        <v>45000</v>
      </c>
      <c r="AO35" s="6">
        <f t="shared" si="37"/>
        <v>45000</v>
      </c>
      <c r="AP35" s="6">
        <f t="shared" si="37"/>
        <v>45000</v>
      </c>
      <c r="AQ35" s="6">
        <f t="shared" si="37"/>
        <v>45000</v>
      </c>
      <c r="AR35" s="6">
        <f t="shared" si="37"/>
        <v>45000</v>
      </c>
      <c r="AS35" s="6">
        <f t="shared" si="39"/>
        <v>45000</v>
      </c>
      <c r="AT35" s="6">
        <f t="shared" si="39"/>
        <v>45000</v>
      </c>
      <c r="AU35" s="6">
        <f t="shared" si="39"/>
        <v>45000</v>
      </c>
      <c r="AV35" s="6">
        <f t="shared" si="39"/>
        <v>0</v>
      </c>
      <c r="AW35" s="6">
        <f t="shared" si="39"/>
        <v>0</v>
      </c>
      <c r="AX35" s="6">
        <f t="shared" si="39"/>
        <v>0</v>
      </c>
      <c r="AY35" s="6">
        <f t="shared" si="38"/>
        <v>0</v>
      </c>
      <c r="AZ35" s="6">
        <f t="shared" si="38"/>
        <v>0</v>
      </c>
      <c r="BA35" s="6">
        <f t="shared" si="38"/>
        <v>0</v>
      </c>
      <c r="BB35" s="6">
        <f t="shared" si="38"/>
        <v>0</v>
      </c>
      <c r="BC35" s="6">
        <f t="shared" si="38"/>
        <v>0</v>
      </c>
      <c r="BD35" s="83">
        <f t="shared" si="38"/>
        <v>0</v>
      </c>
      <c r="BF35" s="6">
        <f t="shared" si="3"/>
        <v>0</v>
      </c>
      <c r="BG35" s="6">
        <f t="shared" si="4"/>
        <v>0</v>
      </c>
      <c r="BH35" s="6">
        <f t="shared" si="5"/>
        <v>0</v>
      </c>
      <c r="BI35" s="6">
        <f t="shared" si="6"/>
        <v>0</v>
      </c>
      <c r="BJ35" s="6">
        <f t="shared" si="7"/>
        <v>0</v>
      </c>
      <c r="BK35" s="6">
        <f t="shared" si="8"/>
        <v>0</v>
      </c>
      <c r="BL35" s="6">
        <f t="shared" si="9"/>
        <v>0</v>
      </c>
      <c r="BM35" s="6">
        <f t="shared" si="10"/>
        <v>0</v>
      </c>
      <c r="BN35" s="6">
        <f t="shared" si="11"/>
        <v>0</v>
      </c>
      <c r="BO35" s="6">
        <f t="shared" si="12"/>
        <v>45000</v>
      </c>
      <c r="BP35" s="6">
        <f t="shared" si="13"/>
        <v>45000</v>
      </c>
      <c r="BQ35" s="6">
        <f t="shared" si="14"/>
        <v>45000</v>
      </c>
      <c r="BR35" s="6">
        <f t="shared" si="15"/>
        <v>45000</v>
      </c>
      <c r="BS35" s="6">
        <f t="shared" si="16"/>
        <v>0</v>
      </c>
      <c r="BT35" s="6">
        <f t="shared" si="17"/>
        <v>0</v>
      </c>
      <c r="BU35" s="6">
        <f t="shared" si="18"/>
        <v>0</v>
      </c>
    </row>
    <row r="36" spans="1:73" x14ac:dyDescent="0.2">
      <c r="A36" s="3" t="s">
        <v>1117</v>
      </c>
      <c r="B36" s="3" t="s">
        <v>976</v>
      </c>
      <c r="C36" s="3" t="s">
        <v>969</v>
      </c>
      <c r="D36" s="2">
        <v>600</v>
      </c>
      <c r="E36" s="3" t="s">
        <v>945</v>
      </c>
      <c r="F36" s="2">
        <v>7000</v>
      </c>
      <c r="G36" s="13">
        <v>37712</v>
      </c>
      <c r="H36" s="15" t="s">
        <v>1113</v>
      </c>
      <c r="I36" s="6">
        <f t="shared" si="40"/>
        <v>0</v>
      </c>
      <c r="J36" s="6">
        <f t="shared" si="40"/>
        <v>0</v>
      </c>
      <c r="K36" s="6">
        <f t="shared" si="40"/>
        <v>0</v>
      </c>
      <c r="L36" s="6">
        <f t="shared" si="40"/>
        <v>0</v>
      </c>
      <c r="M36" s="6">
        <f t="shared" si="40"/>
        <v>0</v>
      </c>
      <c r="N36" s="6">
        <f t="shared" si="40"/>
        <v>0</v>
      </c>
      <c r="O36" s="6">
        <f t="shared" si="40"/>
        <v>0</v>
      </c>
      <c r="P36" s="6">
        <f t="shared" si="40"/>
        <v>0</v>
      </c>
      <c r="Q36" s="6">
        <f t="shared" si="40"/>
        <v>0</v>
      </c>
      <c r="R36" s="6">
        <f t="shared" si="40"/>
        <v>0</v>
      </c>
      <c r="S36" s="6">
        <f t="shared" si="40"/>
        <v>0</v>
      </c>
      <c r="T36" s="6">
        <f t="shared" si="40"/>
        <v>0</v>
      </c>
      <c r="U36" s="6">
        <f t="shared" si="40"/>
        <v>0</v>
      </c>
      <c r="V36" s="6">
        <f t="shared" si="40"/>
        <v>0</v>
      </c>
      <c r="W36" s="6">
        <f t="shared" si="40"/>
        <v>0</v>
      </c>
      <c r="X36" s="6">
        <f t="shared" si="40"/>
        <v>0</v>
      </c>
      <c r="Y36" s="6">
        <f t="shared" ref="Y36:AS48" si="41">IF(AND($F36&lt;Y$2,$G36&lt;Y$4,(DATE(YEAR($G36)+1,MONTH($G36)+1,1))&gt;Y$4),$D36*24*Y$3*(Y$2/1000-($F36/1000)),0)</f>
        <v>0</v>
      </c>
      <c r="Z36" s="6">
        <f t="shared" si="41"/>
        <v>0</v>
      </c>
      <c r="AA36" s="6">
        <f t="shared" si="41"/>
        <v>0</v>
      </c>
      <c r="AB36" s="6">
        <f t="shared" si="41"/>
        <v>0</v>
      </c>
      <c r="AC36" s="6">
        <f t="shared" si="41"/>
        <v>0</v>
      </c>
      <c r="AD36" s="6">
        <f t="shared" si="41"/>
        <v>0</v>
      </c>
      <c r="AE36" s="6">
        <f t="shared" si="41"/>
        <v>0</v>
      </c>
      <c r="AF36" s="6">
        <f t="shared" si="41"/>
        <v>0</v>
      </c>
      <c r="AG36" s="6">
        <f t="shared" si="41"/>
        <v>0</v>
      </c>
      <c r="AH36" s="6">
        <f t="shared" si="41"/>
        <v>0</v>
      </c>
      <c r="AI36" s="6">
        <f t="shared" si="41"/>
        <v>0</v>
      </c>
      <c r="AJ36" s="6">
        <f t="shared" si="41"/>
        <v>0</v>
      </c>
      <c r="AK36" s="6">
        <f t="shared" si="41"/>
        <v>43200</v>
      </c>
      <c r="AL36" s="6">
        <f t="shared" si="41"/>
        <v>43200</v>
      </c>
      <c r="AM36" s="6">
        <f t="shared" si="41"/>
        <v>43200</v>
      </c>
      <c r="AN36" s="6">
        <f t="shared" si="41"/>
        <v>43200</v>
      </c>
      <c r="AO36" s="6">
        <f t="shared" si="41"/>
        <v>43200</v>
      </c>
      <c r="AP36" s="6">
        <f t="shared" si="41"/>
        <v>43200</v>
      </c>
      <c r="AQ36" s="6">
        <f t="shared" si="41"/>
        <v>43200</v>
      </c>
      <c r="AR36" s="6">
        <f t="shared" si="41"/>
        <v>43200</v>
      </c>
      <c r="AS36" s="6">
        <f t="shared" si="41"/>
        <v>43200</v>
      </c>
      <c r="AT36" s="6">
        <f t="shared" ref="AT36:AX45" si="42">IF(AND($F36&lt;AT$2,$G36&lt;AT$4,(DATE(YEAR($G36)+1,MONTH($G36)+1,1))&gt;AT$4),$D36*24*AT$3*(AT$2/1000-($F36/1000)),0)</f>
        <v>43200</v>
      </c>
      <c r="AU36" s="6">
        <f t="shared" si="42"/>
        <v>43200</v>
      </c>
      <c r="AV36" s="6">
        <f t="shared" si="42"/>
        <v>43200</v>
      </c>
      <c r="AW36" s="6">
        <f t="shared" si="42"/>
        <v>0</v>
      </c>
      <c r="AX36" s="6">
        <f t="shared" si="42"/>
        <v>0</v>
      </c>
      <c r="AY36" s="6">
        <f t="shared" si="38"/>
        <v>0</v>
      </c>
      <c r="AZ36" s="6">
        <f t="shared" si="38"/>
        <v>0</v>
      </c>
      <c r="BA36" s="6">
        <f t="shared" si="38"/>
        <v>0</v>
      </c>
      <c r="BB36" s="6">
        <f t="shared" si="38"/>
        <v>0</v>
      </c>
      <c r="BC36" s="6">
        <f t="shared" si="38"/>
        <v>0</v>
      </c>
      <c r="BD36" s="83">
        <f t="shared" si="38"/>
        <v>0</v>
      </c>
      <c r="BF36" s="6">
        <f t="shared" si="3"/>
        <v>0</v>
      </c>
      <c r="BG36" s="6">
        <f t="shared" si="4"/>
        <v>0</v>
      </c>
      <c r="BH36" s="6">
        <f t="shared" si="5"/>
        <v>0</v>
      </c>
      <c r="BI36" s="6">
        <f t="shared" si="6"/>
        <v>0</v>
      </c>
      <c r="BJ36" s="6">
        <f t="shared" si="7"/>
        <v>0</v>
      </c>
      <c r="BK36" s="6">
        <f t="shared" si="8"/>
        <v>0</v>
      </c>
      <c r="BL36" s="6">
        <f t="shared" si="9"/>
        <v>0</v>
      </c>
      <c r="BM36" s="6">
        <f t="shared" si="10"/>
        <v>0</v>
      </c>
      <c r="BN36" s="6">
        <f t="shared" si="11"/>
        <v>0</v>
      </c>
      <c r="BO36" s="6">
        <f t="shared" si="12"/>
        <v>28800</v>
      </c>
      <c r="BP36" s="6">
        <f t="shared" si="13"/>
        <v>43200</v>
      </c>
      <c r="BQ36" s="6">
        <f t="shared" si="14"/>
        <v>43200</v>
      </c>
      <c r="BR36" s="6">
        <f t="shared" si="15"/>
        <v>43200</v>
      </c>
      <c r="BS36" s="6">
        <f t="shared" si="16"/>
        <v>14400</v>
      </c>
      <c r="BT36" s="6">
        <f t="shared" si="17"/>
        <v>0</v>
      </c>
      <c r="BU36" s="6">
        <f t="shared" si="18"/>
        <v>0</v>
      </c>
    </row>
    <row r="37" spans="1:73" x14ac:dyDescent="0.2">
      <c r="A37" t="s">
        <v>1092</v>
      </c>
      <c r="B37" s="3" t="s">
        <v>976</v>
      </c>
      <c r="C37" s="3" t="s">
        <v>969</v>
      </c>
      <c r="D37" s="2">
        <v>575</v>
      </c>
      <c r="E37" s="3" t="s">
        <v>945</v>
      </c>
      <c r="F37" s="2">
        <v>7000</v>
      </c>
      <c r="G37" s="13">
        <v>37773</v>
      </c>
      <c r="H37" s="15" t="s">
        <v>1113</v>
      </c>
      <c r="I37" s="6">
        <f t="shared" si="40"/>
        <v>0</v>
      </c>
      <c r="J37" s="6">
        <f t="shared" si="40"/>
        <v>0</v>
      </c>
      <c r="K37" s="6">
        <f t="shared" si="40"/>
        <v>0</v>
      </c>
      <c r="L37" s="6">
        <f t="shared" si="40"/>
        <v>0</v>
      </c>
      <c r="M37" s="6">
        <f t="shared" si="40"/>
        <v>0</v>
      </c>
      <c r="N37" s="6">
        <f t="shared" si="40"/>
        <v>0</v>
      </c>
      <c r="O37" s="6">
        <f t="shared" si="40"/>
        <v>0</v>
      </c>
      <c r="P37" s="6">
        <f t="shared" si="40"/>
        <v>0</v>
      </c>
      <c r="Q37" s="6">
        <f t="shared" si="40"/>
        <v>0</v>
      </c>
      <c r="R37" s="6">
        <f t="shared" si="40"/>
        <v>0</v>
      </c>
      <c r="S37" s="6">
        <f t="shared" si="40"/>
        <v>0</v>
      </c>
      <c r="T37" s="6">
        <f t="shared" si="40"/>
        <v>0</v>
      </c>
      <c r="U37" s="6">
        <f t="shared" si="40"/>
        <v>0</v>
      </c>
      <c r="V37" s="6">
        <f t="shared" si="40"/>
        <v>0</v>
      </c>
      <c r="W37" s="6">
        <f t="shared" si="40"/>
        <v>0</v>
      </c>
      <c r="X37" s="6">
        <f t="shared" si="40"/>
        <v>0</v>
      </c>
      <c r="Y37" s="6">
        <f t="shared" si="41"/>
        <v>0</v>
      </c>
      <c r="Z37" s="6">
        <f t="shared" si="41"/>
        <v>0</v>
      </c>
      <c r="AA37" s="6">
        <f t="shared" si="41"/>
        <v>0</v>
      </c>
      <c r="AB37" s="6">
        <f t="shared" si="41"/>
        <v>0</v>
      </c>
      <c r="AC37" s="6">
        <f t="shared" si="41"/>
        <v>0</v>
      </c>
      <c r="AD37" s="6">
        <f t="shared" si="41"/>
        <v>0</v>
      </c>
      <c r="AE37" s="6">
        <f t="shared" si="41"/>
        <v>0</v>
      </c>
      <c r="AF37" s="6">
        <f t="shared" si="41"/>
        <v>0</v>
      </c>
      <c r="AG37" s="6">
        <f t="shared" si="41"/>
        <v>0</v>
      </c>
      <c r="AH37" s="6">
        <f t="shared" si="41"/>
        <v>0</v>
      </c>
      <c r="AI37" s="6">
        <f t="shared" si="41"/>
        <v>0</v>
      </c>
      <c r="AJ37" s="6">
        <f t="shared" si="41"/>
        <v>0</v>
      </c>
      <c r="AK37" s="6">
        <f t="shared" si="41"/>
        <v>0</v>
      </c>
      <c r="AL37" s="6">
        <f t="shared" si="41"/>
        <v>0</v>
      </c>
      <c r="AM37" s="6">
        <f t="shared" si="41"/>
        <v>41400</v>
      </c>
      <c r="AN37" s="6">
        <f t="shared" si="41"/>
        <v>41400</v>
      </c>
      <c r="AO37" s="6">
        <f t="shared" si="41"/>
        <v>41400</v>
      </c>
      <c r="AP37" s="6">
        <f t="shared" si="41"/>
        <v>41400</v>
      </c>
      <c r="AQ37" s="6">
        <f t="shared" si="41"/>
        <v>41400</v>
      </c>
      <c r="AR37" s="6">
        <f t="shared" si="41"/>
        <v>41400</v>
      </c>
      <c r="AS37" s="6">
        <f t="shared" ref="AS37:AS46" si="43">IF(AND($F37&lt;AS$2,$G37&lt;AS$4,(DATE(YEAR($G37)+1,MONTH($G37)+1,1))&gt;AS$4),$D37*24*AS$3*(AS$2/1000-($F37/1000)),0)</f>
        <v>41400</v>
      </c>
      <c r="AT37" s="6">
        <f t="shared" si="42"/>
        <v>41400</v>
      </c>
      <c r="AU37" s="6">
        <f t="shared" si="42"/>
        <v>41400</v>
      </c>
      <c r="AV37" s="6">
        <f t="shared" si="42"/>
        <v>41400</v>
      </c>
      <c r="AW37" s="6">
        <f t="shared" si="42"/>
        <v>41400</v>
      </c>
      <c r="AX37" s="6">
        <f t="shared" si="42"/>
        <v>41400</v>
      </c>
      <c r="AY37" s="6">
        <f t="shared" si="38"/>
        <v>0</v>
      </c>
      <c r="AZ37" s="6">
        <f t="shared" si="38"/>
        <v>0</v>
      </c>
      <c r="BA37" s="6">
        <f t="shared" si="38"/>
        <v>0</v>
      </c>
      <c r="BB37" s="6">
        <f t="shared" si="38"/>
        <v>0</v>
      </c>
      <c r="BC37" s="6">
        <f t="shared" si="38"/>
        <v>0</v>
      </c>
      <c r="BD37" s="83">
        <f t="shared" si="38"/>
        <v>0</v>
      </c>
      <c r="BF37" s="6">
        <f t="shared" si="3"/>
        <v>0</v>
      </c>
      <c r="BG37" s="6">
        <f t="shared" si="4"/>
        <v>0</v>
      </c>
      <c r="BH37" s="6">
        <f t="shared" si="5"/>
        <v>0</v>
      </c>
      <c r="BI37" s="6">
        <f t="shared" si="6"/>
        <v>0</v>
      </c>
      <c r="BJ37" s="6">
        <f t="shared" si="7"/>
        <v>0</v>
      </c>
      <c r="BK37" s="6">
        <f t="shared" si="8"/>
        <v>0</v>
      </c>
      <c r="BL37" s="6">
        <f t="shared" si="9"/>
        <v>0</v>
      </c>
      <c r="BM37" s="6">
        <f t="shared" si="10"/>
        <v>0</v>
      </c>
      <c r="BN37" s="6">
        <f t="shared" si="11"/>
        <v>0</v>
      </c>
      <c r="BO37" s="6">
        <f t="shared" si="12"/>
        <v>0</v>
      </c>
      <c r="BP37" s="6">
        <f t="shared" si="13"/>
        <v>41400</v>
      </c>
      <c r="BQ37" s="6">
        <f t="shared" si="14"/>
        <v>41400</v>
      </c>
      <c r="BR37" s="6">
        <f t="shared" si="15"/>
        <v>41400</v>
      </c>
      <c r="BS37" s="6">
        <f t="shared" si="16"/>
        <v>41400</v>
      </c>
      <c r="BT37" s="6">
        <f t="shared" si="17"/>
        <v>0</v>
      </c>
      <c r="BU37" s="6">
        <f t="shared" si="18"/>
        <v>0</v>
      </c>
    </row>
    <row r="38" spans="1:73" x14ac:dyDescent="0.2">
      <c r="A38" s="8" t="s">
        <v>1121</v>
      </c>
      <c r="B38" s="3" t="s">
        <v>976</v>
      </c>
      <c r="C38" s="3" t="s">
        <v>917</v>
      </c>
      <c r="D38" s="2">
        <v>1040</v>
      </c>
      <c r="E38" s="3" t="s">
        <v>945</v>
      </c>
      <c r="F38" s="2">
        <v>7000</v>
      </c>
      <c r="G38" s="13">
        <v>37773</v>
      </c>
      <c r="H38" s="15" t="s">
        <v>1113</v>
      </c>
      <c r="I38" s="6">
        <f t="shared" si="40"/>
        <v>0</v>
      </c>
      <c r="J38" s="6">
        <f t="shared" si="40"/>
        <v>0</v>
      </c>
      <c r="K38" s="6">
        <f t="shared" si="40"/>
        <v>0</v>
      </c>
      <c r="L38" s="6">
        <f t="shared" si="40"/>
        <v>0</v>
      </c>
      <c r="M38" s="6">
        <f t="shared" si="40"/>
        <v>0</v>
      </c>
      <c r="N38" s="6">
        <f t="shared" si="40"/>
        <v>0</v>
      </c>
      <c r="O38" s="6">
        <f t="shared" si="40"/>
        <v>0</v>
      </c>
      <c r="P38" s="6">
        <f t="shared" si="40"/>
        <v>0</v>
      </c>
      <c r="Q38" s="6">
        <f t="shared" si="40"/>
        <v>0</v>
      </c>
      <c r="R38" s="6">
        <f t="shared" si="40"/>
        <v>0</v>
      </c>
      <c r="S38" s="6">
        <f t="shared" si="40"/>
        <v>0</v>
      </c>
      <c r="T38" s="6">
        <f t="shared" si="40"/>
        <v>0</v>
      </c>
      <c r="U38" s="6">
        <f t="shared" si="40"/>
        <v>0</v>
      </c>
      <c r="V38" s="6">
        <f t="shared" si="40"/>
        <v>0</v>
      </c>
      <c r="W38" s="6">
        <f t="shared" si="40"/>
        <v>0</v>
      </c>
      <c r="X38" s="6">
        <f t="shared" si="40"/>
        <v>0</v>
      </c>
      <c r="Y38" s="6">
        <f t="shared" si="41"/>
        <v>0</v>
      </c>
      <c r="Z38" s="6">
        <f t="shared" si="41"/>
        <v>0</v>
      </c>
      <c r="AA38" s="6">
        <f t="shared" si="41"/>
        <v>0</v>
      </c>
      <c r="AB38" s="6">
        <f t="shared" si="41"/>
        <v>0</v>
      </c>
      <c r="AC38" s="6">
        <f t="shared" si="41"/>
        <v>0</v>
      </c>
      <c r="AD38" s="6">
        <f t="shared" si="41"/>
        <v>0</v>
      </c>
      <c r="AE38" s="6">
        <f t="shared" si="41"/>
        <v>0</v>
      </c>
      <c r="AF38" s="6">
        <f t="shared" si="41"/>
        <v>0</v>
      </c>
      <c r="AG38" s="6">
        <f t="shared" si="41"/>
        <v>0</v>
      </c>
      <c r="AH38" s="6">
        <f t="shared" si="41"/>
        <v>0</v>
      </c>
      <c r="AI38" s="6">
        <f t="shared" si="41"/>
        <v>0</v>
      </c>
      <c r="AJ38" s="6">
        <f t="shared" si="41"/>
        <v>0</v>
      </c>
      <c r="AK38" s="6">
        <f t="shared" si="41"/>
        <v>0</v>
      </c>
      <c r="AL38" s="6">
        <f t="shared" si="41"/>
        <v>0</v>
      </c>
      <c r="AM38" s="6">
        <f t="shared" si="41"/>
        <v>74880</v>
      </c>
      <c r="AN38" s="6">
        <f t="shared" si="41"/>
        <v>74880</v>
      </c>
      <c r="AO38" s="6">
        <f t="shared" si="41"/>
        <v>74880</v>
      </c>
      <c r="AP38" s="6">
        <f t="shared" si="41"/>
        <v>74880</v>
      </c>
      <c r="AQ38" s="6">
        <f t="shared" si="41"/>
        <v>74880</v>
      </c>
      <c r="AR38" s="6">
        <f t="shared" si="41"/>
        <v>74880</v>
      </c>
      <c r="AS38" s="6">
        <f t="shared" si="43"/>
        <v>74880</v>
      </c>
      <c r="AT38" s="6">
        <f t="shared" si="42"/>
        <v>74880</v>
      </c>
      <c r="AU38" s="6">
        <f t="shared" si="42"/>
        <v>74880</v>
      </c>
      <c r="AV38" s="6">
        <f t="shared" si="42"/>
        <v>74880</v>
      </c>
      <c r="AW38" s="6">
        <f t="shared" si="42"/>
        <v>74880</v>
      </c>
      <c r="AX38" s="6">
        <f t="shared" si="42"/>
        <v>74880</v>
      </c>
      <c r="AY38" s="6">
        <f t="shared" si="38"/>
        <v>0</v>
      </c>
      <c r="AZ38" s="6">
        <f t="shared" si="38"/>
        <v>0</v>
      </c>
      <c r="BA38" s="6">
        <f t="shared" si="38"/>
        <v>0</v>
      </c>
      <c r="BB38" s="6">
        <f t="shared" si="38"/>
        <v>0</v>
      </c>
      <c r="BC38" s="6">
        <f t="shared" si="38"/>
        <v>0</v>
      </c>
      <c r="BD38" s="83">
        <f t="shared" si="38"/>
        <v>0</v>
      </c>
      <c r="BF38" s="6">
        <f t="shared" si="3"/>
        <v>0</v>
      </c>
      <c r="BG38" s="6">
        <f t="shared" si="4"/>
        <v>0</v>
      </c>
      <c r="BH38" s="6">
        <f t="shared" si="5"/>
        <v>0</v>
      </c>
      <c r="BI38" s="6">
        <f t="shared" si="6"/>
        <v>0</v>
      </c>
      <c r="BJ38" s="6">
        <f t="shared" si="7"/>
        <v>0</v>
      </c>
      <c r="BK38" s="6">
        <f t="shared" si="8"/>
        <v>0</v>
      </c>
      <c r="BL38" s="6">
        <f t="shared" si="9"/>
        <v>0</v>
      </c>
      <c r="BM38" s="6">
        <f t="shared" si="10"/>
        <v>0</v>
      </c>
      <c r="BN38" s="6">
        <f t="shared" si="11"/>
        <v>0</v>
      </c>
      <c r="BO38" s="6">
        <f t="shared" si="12"/>
        <v>0</v>
      </c>
      <c r="BP38" s="6">
        <f t="shared" si="13"/>
        <v>74880</v>
      </c>
      <c r="BQ38" s="6">
        <f t="shared" si="14"/>
        <v>74880</v>
      </c>
      <c r="BR38" s="6">
        <f t="shared" si="15"/>
        <v>74880</v>
      </c>
      <c r="BS38" s="6">
        <f t="shared" si="16"/>
        <v>74880</v>
      </c>
      <c r="BT38" s="6">
        <f t="shared" si="17"/>
        <v>0</v>
      </c>
      <c r="BU38" s="6">
        <f t="shared" si="18"/>
        <v>0</v>
      </c>
    </row>
    <row r="39" spans="1:73" x14ac:dyDescent="0.2">
      <c r="A39" s="8" t="s">
        <v>1077</v>
      </c>
      <c r="B39" s="3" t="s">
        <v>976</v>
      </c>
      <c r="C39" s="3" t="s">
        <v>917</v>
      </c>
      <c r="D39" s="2">
        <v>550</v>
      </c>
      <c r="E39" s="3" t="s">
        <v>945</v>
      </c>
      <c r="F39" s="2">
        <v>7000</v>
      </c>
      <c r="G39" s="13">
        <v>37895</v>
      </c>
      <c r="H39" s="15" t="s">
        <v>1113</v>
      </c>
      <c r="I39" s="6">
        <f t="shared" si="40"/>
        <v>0</v>
      </c>
      <c r="J39" s="6">
        <f t="shared" si="40"/>
        <v>0</v>
      </c>
      <c r="K39" s="6">
        <f t="shared" si="40"/>
        <v>0</v>
      </c>
      <c r="L39" s="6">
        <f t="shared" si="40"/>
        <v>0</v>
      </c>
      <c r="M39" s="6">
        <f t="shared" si="40"/>
        <v>0</v>
      </c>
      <c r="N39" s="6">
        <f t="shared" si="40"/>
        <v>0</v>
      </c>
      <c r="O39" s="6">
        <f t="shared" si="40"/>
        <v>0</v>
      </c>
      <c r="P39" s="6">
        <f t="shared" si="40"/>
        <v>0</v>
      </c>
      <c r="Q39" s="6">
        <f t="shared" si="40"/>
        <v>0</v>
      </c>
      <c r="R39" s="6">
        <f t="shared" si="40"/>
        <v>0</v>
      </c>
      <c r="S39" s="6">
        <f t="shared" si="40"/>
        <v>0</v>
      </c>
      <c r="T39" s="6">
        <f t="shared" si="40"/>
        <v>0</v>
      </c>
      <c r="U39" s="6">
        <f t="shared" si="40"/>
        <v>0</v>
      </c>
      <c r="V39" s="6">
        <f t="shared" si="40"/>
        <v>0</v>
      </c>
      <c r="W39" s="6">
        <f t="shared" si="40"/>
        <v>0</v>
      </c>
      <c r="X39" s="6">
        <f t="shared" si="40"/>
        <v>0</v>
      </c>
      <c r="Y39" s="6">
        <f t="shared" si="41"/>
        <v>0</v>
      </c>
      <c r="Z39" s="6">
        <f t="shared" si="41"/>
        <v>0</v>
      </c>
      <c r="AA39" s="6">
        <f t="shared" si="41"/>
        <v>0</v>
      </c>
      <c r="AB39" s="6">
        <f t="shared" si="41"/>
        <v>0</v>
      </c>
      <c r="AC39" s="6">
        <f t="shared" si="41"/>
        <v>0</v>
      </c>
      <c r="AD39" s="6">
        <f t="shared" si="41"/>
        <v>0</v>
      </c>
      <c r="AE39" s="6">
        <f t="shared" si="41"/>
        <v>0</v>
      </c>
      <c r="AF39" s="6">
        <f t="shared" si="41"/>
        <v>0</v>
      </c>
      <c r="AG39" s="6">
        <f t="shared" si="41"/>
        <v>0</v>
      </c>
      <c r="AH39" s="6">
        <f t="shared" si="41"/>
        <v>0</v>
      </c>
      <c r="AI39" s="6">
        <f t="shared" si="41"/>
        <v>0</v>
      </c>
      <c r="AJ39" s="6">
        <f t="shared" si="41"/>
        <v>0</v>
      </c>
      <c r="AK39" s="6">
        <f t="shared" si="41"/>
        <v>0</v>
      </c>
      <c r="AL39" s="6">
        <f t="shared" si="41"/>
        <v>0</v>
      </c>
      <c r="AM39" s="6">
        <f t="shared" si="41"/>
        <v>0</v>
      </c>
      <c r="AN39" s="6">
        <f t="shared" si="41"/>
        <v>0</v>
      </c>
      <c r="AO39" s="6">
        <f t="shared" si="41"/>
        <v>0</v>
      </c>
      <c r="AP39" s="6">
        <f t="shared" si="41"/>
        <v>0</v>
      </c>
      <c r="AQ39" s="6">
        <f t="shared" si="41"/>
        <v>39600</v>
      </c>
      <c r="AR39" s="6">
        <f t="shared" si="41"/>
        <v>39600</v>
      </c>
      <c r="AS39" s="6">
        <f t="shared" si="43"/>
        <v>39600</v>
      </c>
      <c r="AT39" s="6">
        <f t="shared" si="42"/>
        <v>39600</v>
      </c>
      <c r="AU39" s="6">
        <f t="shared" si="42"/>
        <v>39600</v>
      </c>
      <c r="AV39" s="6">
        <f t="shared" si="42"/>
        <v>39600</v>
      </c>
      <c r="AW39" s="6">
        <f t="shared" si="42"/>
        <v>39600</v>
      </c>
      <c r="AX39" s="6">
        <f t="shared" si="42"/>
        <v>39600</v>
      </c>
      <c r="AY39" s="6">
        <f t="shared" si="38"/>
        <v>39600</v>
      </c>
      <c r="AZ39" s="6">
        <f t="shared" si="38"/>
        <v>39600</v>
      </c>
      <c r="BA39" s="6">
        <f t="shared" si="38"/>
        <v>39600</v>
      </c>
      <c r="BB39" s="6">
        <f t="shared" si="38"/>
        <v>39600</v>
      </c>
      <c r="BC39" s="6">
        <f t="shared" si="38"/>
        <v>0</v>
      </c>
      <c r="BD39" s="83">
        <f t="shared" si="38"/>
        <v>0</v>
      </c>
      <c r="BF39" s="6">
        <f t="shared" si="3"/>
        <v>0</v>
      </c>
      <c r="BG39" s="6">
        <f t="shared" si="4"/>
        <v>0</v>
      </c>
      <c r="BH39" s="6">
        <f t="shared" si="5"/>
        <v>0</v>
      </c>
      <c r="BI39" s="6">
        <f t="shared" si="6"/>
        <v>0</v>
      </c>
      <c r="BJ39" s="6">
        <f t="shared" si="7"/>
        <v>0</v>
      </c>
      <c r="BK39" s="6">
        <f t="shared" si="8"/>
        <v>0</v>
      </c>
      <c r="BL39" s="6">
        <f t="shared" si="9"/>
        <v>0</v>
      </c>
      <c r="BM39" s="6">
        <f t="shared" si="10"/>
        <v>0</v>
      </c>
      <c r="BN39" s="6">
        <f t="shared" si="11"/>
        <v>0</v>
      </c>
      <c r="BO39" s="6">
        <f t="shared" si="12"/>
        <v>0</v>
      </c>
      <c r="BP39" s="6">
        <f t="shared" si="13"/>
        <v>0</v>
      </c>
      <c r="BQ39" s="6">
        <f t="shared" si="14"/>
        <v>26400</v>
      </c>
      <c r="BR39" s="6">
        <f t="shared" si="15"/>
        <v>39600</v>
      </c>
      <c r="BS39" s="6">
        <f t="shared" si="16"/>
        <v>39600</v>
      </c>
      <c r="BT39" s="6">
        <f t="shared" si="17"/>
        <v>39600</v>
      </c>
      <c r="BU39" s="6">
        <f t="shared" si="18"/>
        <v>13200</v>
      </c>
    </row>
    <row r="40" spans="1:73" x14ac:dyDescent="0.2">
      <c r="A40" s="8" t="s">
        <v>1071</v>
      </c>
      <c r="B40" s="3" t="s">
        <v>976</v>
      </c>
      <c r="C40" s="3" t="s">
        <v>917</v>
      </c>
      <c r="D40" s="2">
        <v>250</v>
      </c>
      <c r="E40" s="3" t="s">
        <v>945</v>
      </c>
      <c r="F40" s="2">
        <v>7100</v>
      </c>
      <c r="G40" s="13">
        <v>37408</v>
      </c>
      <c r="H40" s="15" t="s">
        <v>1113</v>
      </c>
      <c r="I40" s="6">
        <f t="shared" si="40"/>
        <v>0</v>
      </c>
      <c r="J40" s="6">
        <f t="shared" si="40"/>
        <v>0</v>
      </c>
      <c r="K40" s="6">
        <f t="shared" si="40"/>
        <v>0</v>
      </c>
      <c r="L40" s="6">
        <f t="shared" si="40"/>
        <v>0</v>
      </c>
      <c r="M40" s="6">
        <f t="shared" si="40"/>
        <v>0</v>
      </c>
      <c r="N40" s="6">
        <f t="shared" si="40"/>
        <v>0</v>
      </c>
      <c r="O40" s="6">
        <f t="shared" si="40"/>
        <v>0</v>
      </c>
      <c r="P40" s="6">
        <f t="shared" si="40"/>
        <v>0</v>
      </c>
      <c r="Q40" s="6">
        <f t="shared" si="40"/>
        <v>0</v>
      </c>
      <c r="R40" s="6">
        <f t="shared" si="40"/>
        <v>0</v>
      </c>
      <c r="S40" s="6">
        <f t="shared" si="40"/>
        <v>0</v>
      </c>
      <c r="T40" s="6">
        <f t="shared" si="40"/>
        <v>0</v>
      </c>
      <c r="U40" s="6">
        <f t="shared" si="40"/>
        <v>0</v>
      </c>
      <c r="V40" s="6">
        <f t="shared" si="40"/>
        <v>0</v>
      </c>
      <c r="W40" s="6">
        <f t="shared" si="40"/>
        <v>0</v>
      </c>
      <c r="X40" s="6">
        <f t="shared" si="40"/>
        <v>0</v>
      </c>
      <c r="Y40" s="6">
        <f t="shared" si="41"/>
        <v>0</v>
      </c>
      <c r="Z40" s="6">
        <f t="shared" si="41"/>
        <v>0</v>
      </c>
      <c r="AA40" s="6">
        <f t="shared" si="41"/>
        <v>17400.000000000004</v>
      </c>
      <c r="AB40" s="6">
        <f t="shared" si="41"/>
        <v>17400.000000000004</v>
      </c>
      <c r="AC40" s="6">
        <f t="shared" si="41"/>
        <v>17400.000000000004</v>
      </c>
      <c r="AD40" s="6">
        <f t="shared" si="41"/>
        <v>17400.000000000004</v>
      </c>
      <c r="AE40" s="6">
        <f t="shared" si="41"/>
        <v>17400.000000000004</v>
      </c>
      <c r="AF40" s="6">
        <f t="shared" si="41"/>
        <v>17400.000000000004</v>
      </c>
      <c r="AG40" s="6">
        <f t="shared" si="41"/>
        <v>17400.000000000004</v>
      </c>
      <c r="AH40" s="6">
        <f t="shared" si="41"/>
        <v>17400.000000000004</v>
      </c>
      <c r="AI40" s="6">
        <f t="shared" si="41"/>
        <v>17400.000000000004</v>
      </c>
      <c r="AJ40" s="6">
        <f t="shared" si="41"/>
        <v>17400.000000000004</v>
      </c>
      <c r="AK40" s="6">
        <f t="shared" si="41"/>
        <v>17400.000000000004</v>
      </c>
      <c r="AL40" s="6">
        <f t="shared" si="41"/>
        <v>17400.000000000004</v>
      </c>
      <c r="AM40" s="6">
        <f t="shared" si="41"/>
        <v>0</v>
      </c>
      <c r="AN40" s="6">
        <f t="shared" si="41"/>
        <v>0</v>
      </c>
      <c r="AO40" s="6">
        <f t="shared" si="41"/>
        <v>0</v>
      </c>
      <c r="AP40" s="6">
        <f t="shared" si="41"/>
        <v>0</v>
      </c>
      <c r="AQ40" s="6">
        <f t="shared" si="41"/>
        <v>0</v>
      </c>
      <c r="AR40" s="6">
        <f t="shared" si="41"/>
        <v>0</v>
      </c>
      <c r="AS40" s="6">
        <f t="shared" si="43"/>
        <v>0</v>
      </c>
      <c r="AT40" s="6">
        <f t="shared" si="42"/>
        <v>0</v>
      </c>
      <c r="AU40" s="6">
        <f t="shared" si="42"/>
        <v>0</v>
      </c>
      <c r="AV40" s="6">
        <f t="shared" si="42"/>
        <v>0</v>
      </c>
      <c r="AW40" s="6">
        <f t="shared" si="42"/>
        <v>0</v>
      </c>
      <c r="AX40" s="6">
        <f t="shared" si="42"/>
        <v>0</v>
      </c>
      <c r="AY40" s="6">
        <f t="shared" si="38"/>
        <v>0</v>
      </c>
      <c r="AZ40" s="6">
        <f t="shared" si="38"/>
        <v>0</v>
      </c>
      <c r="BA40" s="6">
        <f t="shared" si="38"/>
        <v>0</v>
      </c>
      <c r="BB40" s="6">
        <f t="shared" si="38"/>
        <v>0</v>
      </c>
      <c r="BC40" s="6">
        <f t="shared" si="38"/>
        <v>0</v>
      </c>
      <c r="BD40" s="83">
        <f t="shared" si="38"/>
        <v>0</v>
      </c>
      <c r="BF40" s="6">
        <f t="shared" si="3"/>
        <v>0</v>
      </c>
      <c r="BG40" s="6">
        <f t="shared" si="4"/>
        <v>0</v>
      </c>
      <c r="BH40" s="6">
        <f t="shared" si="5"/>
        <v>0</v>
      </c>
      <c r="BI40" s="6">
        <f t="shared" si="6"/>
        <v>0</v>
      </c>
      <c r="BJ40" s="6">
        <f t="shared" si="7"/>
        <v>0</v>
      </c>
      <c r="BK40" s="6">
        <f t="shared" si="8"/>
        <v>0</v>
      </c>
      <c r="BL40" s="6">
        <f t="shared" si="9"/>
        <v>17400.000000000004</v>
      </c>
      <c r="BM40" s="6">
        <f t="shared" si="10"/>
        <v>17400.000000000004</v>
      </c>
      <c r="BN40" s="6">
        <f t="shared" si="11"/>
        <v>17400.000000000004</v>
      </c>
      <c r="BO40" s="6">
        <f t="shared" si="12"/>
        <v>17400.000000000004</v>
      </c>
      <c r="BP40" s="6">
        <f t="shared" si="13"/>
        <v>0</v>
      </c>
      <c r="BQ40" s="6">
        <f t="shared" si="14"/>
        <v>0</v>
      </c>
      <c r="BR40" s="6">
        <f t="shared" si="15"/>
        <v>0</v>
      </c>
      <c r="BS40" s="6">
        <f t="shared" si="16"/>
        <v>0</v>
      </c>
      <c r="BT40" s="6">
        <f t="shared" si="17"/>
        <v>0</v>
      </c>
      <c r="BU40" s="6">
        <f t="shared" si="18"/>
        <v>0</v>
      </c>
    </row>
    <row r="41" spans="1:73" x14ac:dyDescent="0.2">
      <c r="A41" s="8" t="s">
        <v>878</v>
      </c>
      <c r="B41" s="3" t="s">
        <v>976</v>
      </c>
      <c r="C41" s="3" t="s">
        <v>917</v>
      </c>
      <c r="D41" s="2">
        <v>580</v>
      </c>
      <c r="E41" s="3" t="s">
        <v>945</v>
      </c>
      <c r="F41" s="2">
        <v>7100</v>
      </c>
      <c r="G41" s="13">
        <v>37408</v>
      </c>
      <c r="H41" s="15" t="s">
        <v>1113</v>
      </c>
      <c r="I41" s="6">
        <f t="shared" si="40"/>
        <v>0</v>
      </c>
      <c r="J41" s="6">
        <f t="shared" si="40"/>
        <v>0</v>
      </c>
      <c r="K41" s="6">
        <f t="shared" si="40"/>
        <v>0</v>
      </c>
      <c r="L41" s="6">
        <f t="shared" si="40"/>
        <v>0</v>
      </c>
      <c r="M41" s="6">
        <f t="shared" si="40"/>
        <v>0</v>
      </c>
      <c r="N41" s="6">
        <f t="shared" si="40"/>
        <v>0</v>
      </c>
      <c r="O41" s="6">
        <f t="shared" si="40"/>
        <v>0</v>
      </c>
      <c r="P41" s="6">
        <f t="shared" si="40"/>
        <v>0</v>
      </c>
      <c r="Q41" s="6">
        <f t="shared" si="40"/>
        <v>0</v>
      </c>
      <c r="R41" s="6">
        <f t="shared" si="40"/>
        <v>0</v>
      </c>
      <c r="S41" s="6">
        <f t="shared" si="40"/>
        <v>0</v>
      </c>
      <c r="T41" s="6">
        <f t="shared" si="40"/>
        <v>0</v>
      </c>
      <c r="U41" s="6">
        <f t="shared" si="40"/>
        <v>0</v>
      </c>
      <c r="V41" s="6">
        <f t="shared" si="40"/>
        <v>0</v>
      </c>
      <c r="W41" s="6">
        <f t="shared" si="40"/>
        <v>0</v>
      </c>
      <c r="X41" s="6">
        <f t="shared" si="40"/>
        <v>0</v>
      </c>
      <c r="Y41" s="6">
        <f t="shared" si="41"/>
        <v>0</v>
      </c>
      <c r="Z41" s="6">
        <f t="shared" si="41"/>
        <v>0</v>
      </c>
      <c r="AA41" s="6">
        <f t="shared" si="41"/>
        <v>40368.000000000007</v>
      </c>
      <c r="AB41" s="6">
        <f t="shared" si="41"/>
        <v>40368.000000000007</v>
      </c>
      <c r="AC41" s="6">
        <f t="shared" si="41"/>
        <v>40368.000000000007</v>
      </c>
      <c r="AD41" s="6">
        <f t="shared" si="41"/>
        <v>40368.000000000007</v>
      </c>
      <c r="AE41" s="6">
        <f t="shared" si="41"/>
        <v>40368.000000000007</v>
      </c>
      <c r="AF41" s="6">
        <f t="shared" si="41"/>
        <v>40368.000000000007</v>
      </c>
      <c r="AG41" s="6">
        <f t="shared" si="41"/>
        <v>40368.000000000007</v>
      </c>
      <c r="AH41" s="6">
        <f t="shared" si="41"/>
        <v>40368.000000000007</v>
      </c>
      <c r="AI41" s="6">
        <f t="shared" si="41"/>
        <v>40368.000000000007</v>
      </c>
      <c r="AJ41" s="6">
        <f t="shared" si="41"/>
        <v>40368.000000000007</v>
      </c>
      <c r="AK41" s="6">
        <f t="shared" si="41"/>
        <v>40368.000000000007</v>
      </c>
      <c r="AL41" s="6">
        <f t="shared" si="41"/>
        <v>40368.000000000007</v>
      </c>
      <c r="AM41" s="6">
        <f t="shared" si="41"/>
        <v>0</v>
      </c>
      <c r="AN41" s="6">
        <f t="shared" si="41"/>
        <v>0</v>
      </c>
      <c r="AO41" s="6">
        <f t="shared" si="41"/>
        <v>0</v>
      </c>
      <c r="AP41" s="6">
        <f t="shared" si="41"/>
        <v>0</v>
      </c>
      <c r="AQ41" s="6">
        <f t="shared" si="41"/>
        <v>0</v>
      </c>
      <c r="AR41" s="6">
        <f t="shared" si="41"/>
        <v>0</v>
      </c>
      <c r="AS41" s="6">
        <f t="shared" si="43"/>
        <v>0</v>
      </c>
      <c r="AT41" s="6">
        <f t="shared" si="42"/>
        <v>0</v>
      </c>
      <c r="AU41" s="6">
        <f t="shared" si="42"/>
        <v>0</v>
      </c>
      <c r="AV41" s="6">
        <f t="shared" si="42"/>
        <v>0</v>
      </c>
      <c r="AW41" s="6">
        <f t="shared" si="42"/>
        <v>0</v>
      </c>
      <c r="AX41" s="6">
        <f t="shared" si="42"/>
        <v>0</v>
      </c>
      <c r="AY41" s="6">
        <f t="shared" si="38"/>
        <v>0</v>
      </c>
      <c r="AZ41" s="6">
        <f t="shared" si="38"/>
        <v>0</v>
      </c>
      <c r="BA41" s="6">
        <f t="shared" si="38"/>
        <v>0</v>
      </c>
      <c r="BB41" s="6">
        <f t="shared" si="38"/>
        <v>0</v>
      </c>
      <c r="BC41" s="6">
        <f t="shared" si="38"/>
        <v>0</v>
      </c>
      <c r="BD41" s="83">
        <f t="shared" si="38"/>
        <v>0</v>
      </c>
      <c r="BF41" s="6">
        <f t="shared" si="3"/>
        <v>0</v>
      </c>
      <c r="BG41" s="6">
        <f t="shared" si="4"/>
        <v>0</v>
      </c>
      <c r="BH41" s="6">
        <f t="shared" si="5"/>
        <v>0</v>
      </c>
      <c r="BI41" s="6">
        <f t="shared" si="6"/>
        <v>0</v>
      </c>
      <c r="BJ41" s="6">
        <f t="shared" si="7"/>
        <v>0</v>
      </c>
      <c r="BK41" s="6">
        <f t="shared" si="8"/>
        <v>0</v>
      </c>
      <c r="BL41" s="6">
        <f t="shared" si="9"/>
        <v>40368.000000000007</v>
      </c>
      <c r="BM41" s="6">
        <f t="shared" si="10"/>
        <v>40368.000000000007</v>
      </c>
      <c r="BN41" s="6">
        <f t="shared" si="11"/>
        <v>40368.000000000007</v>
      </c>
      <c r="BO41" s="6">
        <f t="shared" si="12"/>
        <v>40368.000000000007</v>
      </c>
      <c r="BP41" s="6">
        <f t="shared" si="13"/>
        <v>0</v>
      </c>
      <c r="BQ41" s="6">
        <f t="shared" si="14"/>
        <v>0</v>
      </c>
      <c r="BR41" s="6">
        <f t="shared" si="15"/>
        <v>0</v>
      </c>
      <c r="BS41" s="6">
        <f t="shared" si="16"/>
        <v>0</v>
      </c>
      <c r="BT41" s="6">
        <f t="shared" si="17"/>
        <v>0</v>
      </c>
      <c r="BU41" s="6">
        <f t="shared" si="18"/>
        <v>0</v>
      </c>
    </row>
    <row r="42" spans="1:73" x14ac:dyDescent="0.2">
      <c r="A42" s="8" t="s">
        <v>879</v>
      </c>
      <c r="B42" s="8" t="s">
        <v>976</v>
      </c>
      <c r="C42" s="8" t="s">
        <v>917</v>
      </c>
      <c r="D42" s="27">
        <v>580</v>
      </c>
      <c r="E42" s="8" t="s">
        <v>945</v>
      </c>
      <c r="F42" s="27">
        <v>7100</v>
      </c>
      <c r="G42" s="29">
        <v>37438</v>
      </c>
      <c r="H42" s="15" t="s">
        <v>1113</v>
      </c>
      <c r="I42" s="6">
        <f t="shared" si="40"/>
        <v>0</v>
      </c>
      <c r="J42" s="6">
        <f t="shared" si="40"/>
        <v>0</v>
      </c>
      <c r="K42" s="6">
        <f t="shared" si="40"/>
        <v>0</v>
      </c>
      <c r="L42" s="6">
        <f t="shared" si="40"/>
        <v>0</v>
      </c>
      <c r="M42" s="6">
        <f t="shared" si="40"/>
        <v>0</v>
      </c>
      <c r="N42" s="6">
        <f t="shared" si="40"/>
        <v>0</v>
      </c>
      <c r="O42" s="6">
        <f t="shared" si="40"/>
        <v>0</v>
      </c>
      <c r="P42" s="6">
        <f t="shared" si="40"/>
        <v>0</v>
      </c>
      <c r="Q42" s="6">
        <f t="shared" si="40"/>
        <v>0</v>
      </c>
      <c r="R42" s="6">
        <f t="shared" si="40"/>
        <v>0</v>
      </c>
      <c r="S42" s="6">
        <f t="shared" si="40"/>
        <v>0</v>
      </c>
      <c r="T42" s="6">
        <f t="shared" si="40"/>
        <v>0</v>
      </c>
      <c r="U42" s="6">
        <f t="shared" si="40"/>
        <v>0</v>
      </c>
      <c r="V42" s="6">
        <f t="shared" si="40"/>
        <v>0</v>
      </c>
      <c r="W42" s="6">
        <f t="shared" si="40"/>
        <v>0</v>
      </c>
      <c r="X42" s="6">
        <f t="shared" si="40"/>
        <v>0</v>
      </c>
      <c r="Y42" s="6">
        <f t="shared" si="41"/>
        <v>0</v>
      </c>
      <c r="Z42" s="6">
        <f t="shared" si="41"/>
        <v>0</v>
      </c>
      <c r="AA42" s="6">
        <f t="shared" si="41"/>
        <v>0</v>
      </c>
      <c r="AB42" s="6">
        <f t="shared" si="41"/>
        <v>40368.000000000007</v>
      </c>
      <c r="AC42" s="6">
        <f t="shared" si="41"/>
        <v>40368.000000000007</v>
      </c>
      <c r="AD42" s="6">
        <f t="shared" si="41"/>
        <v>40368.000000000007</v>
      </c>
      <c r="AE42" s="6">
        <f t="shared" si="41"/>
        <v>40368.000000000007</v>
      </c>
      <c r="AF42" s="6">
        <f t="shared" si="41"/>
        <v>40368.000000000007</v>
      </c>
      <c r="AG42" s="6">
        <f t="shared" si="41"/>
        <v>40368.000000000007</v>
      </c>
      <c r="AH42" s="6">
        <f t="shared" si="41"/>
        <v>40368.000000000007</v>
      </c>
      <c r="AI42" s="6">
        <f t="shared" si="41"/>
        <v>40368.000000000007</v>
      </c>
      <c r="AJ42" s="6">
        <f t="shared" si="41"/>
        <v>40368.000000000007</v>
      </c>
      <c r="AK42" s="6">
        <f t="shared" si="41"/>
        <v>40368.000000000007</v>
      </c>
      <c r="AL42" s="6">
        <f t="shared" si="41"/>
        <v>40368.000000000007</v>
      </c>
      <c r="AM42" s="6">
        <f t="shared" si="41"/>
        <v>40368.000000000007</v>
      </c>
      <c r="AN42" s="6">
        <f t="shared" si="41"/>
        <v>0</v>
      </c>
      <c r="AO42" s="6">
        <f t="shared" si="41"/>
        <v>0</v>
      </c>
      <c r="AP42" s="6">
        <f t="shared" si="41"/>
        <v>0</v>
      </c>
      <c r="AQ42" s="6">
        <f t="shared" si="41"/>
        <v>0</v>
      </c>
      <c r="AR42" s="6">
        <f t="shared" si="41"/>
        <v>0</v>
      </c>
      <c r="AS42" s="6">
        <f t="shared" si="43"/>
        <v>0</v>
      </c>
      <c r="AT42" s="6">
        <f t="shared" si="42"/>
        <v>0</v>
      </c>
      <c r="AU42" s="6">
        <f t="shared" si="42"/>
        <v>0</v>
      </c>
      <c r="AV42" s="6">
        <f t="shared" si="42"/>
        <v>0</v>
      </c>
      <c r="AW42" s="6">
        <f t="shared" si="42"/>
        <v>0</v>
      </c>
      <c r="AX42" s="6">
        <f t="shared" si="42"/>
        <v>0</v>
      </c>
      <c r="AY42" s="6">
        <f t="shared" si="38"/>
        <v>0</v>
      </c>
      <c r="AZ42" s="6">
        <f t="shared" si="38"/>
        <v>0</v>
      </c>
      <c r="BA42" s="6">
        <f t="shared" si="38"/>
        <v>0</v>
      </c>
      <c r="BB42" s="6">
        <f t="shared" si="38"/>
        <v>0</v>
      </c>
      <c r="BC42" s="6">
        <f t="shared" si="38"/>
        <v>0</v>
      </c>
      <c r="BD42" s="83">
        <f t="shared" si="38"/>
        <v>0</v>
      </c>
      <c r="BF42" s="6">
        <f t="shared" si="3"/>
        <v>0</v>
      </c>
      <c r="BG42" s="6">
        <f t="shared" si="4"/>
        <v>0</v>
      </c>
      <c r="BH42" s="6">
        <f t="shared" si="5"/>
        <v>0</v>
      </c>
      <c r="BI42" s="6">
        <f t="shared" si="6"/>
        <v>0</v>
      </c>
      <c r="BJ42" s="6">
        <f t="shared" si="7"/>
        <v>0</v>
      </c>
      <c r="BK42" s="6">
        <f t="shared" si="8"/>
        <v>0</v>
      </c>
      <c r="BL42" s="6">
        <f t="shared" si="9"/>
        <v>26912.000000000004</v>
      </c>
      <c r="BM42" s="6">
        <f t="shared" si="10"/>
        <v>40368.000000000007</v>
      </c>
      <c r="BN42" s="6">
        <f t="shared" si="11"/>
        <v>40368.000000000007</v>
      </c>
      <c r="BO42" s="6">
        <f t="shared" si="12"/>
        <v>40368.000000000007</v>
      </c>
      <c r="BP42" s="6">
        <f t="shared" si="13"/>
        <v>13456.000000000002</v>
      </c>
      <c r="BQ42" s="6">
        <f t="shared" si="14"/>
        <v>0</v>
      </c>
      <c r="BR42" s="6">
        <f t="shared" si="15"/>
        <v>0</v>
      </c>
      <c r="BS42" s="6">
        <f t="shared" si="16"/>
        <v>0</v>
      </c>
      <c r="BT42" s="6">
        <f t="shared" si="17"/>
        <v>0</v>
      </c>
      <c r="BU42" s="6">
        <f t="shared" si="18"/>
        <v>0</v>
      </c>
    </row>
    <row r="43" spans="1:73" x14ac:dyDescent="0.2">
      <c r="A43" s="8" t="s">
        <v>883</v>
      </c>
      <c r="B43" s="8" t="s">
        <v>976</v>
      </c>
      <c r="C43" s="8" t="s">
        <v>969</v>
      </c>
      <c r="D43" s="27">
        <v>226</v>
      </c>
      <c r="E43" s="8" t="s">
        <v>945</v>
      </c>
      <c r="F43" s="27">
        <v>7100</v>
      </c>
      <c r="G43" s="29">
        <v>37500</v>
      </c>
      <c r="H43" s="15" t="s">
        <v>1113</v>
      </c>
      <c r="I43" s="6">
        <f t="shared" si="40"/>
        <v>0</v>
      </c>
      <c r="J43" s="6">
        <f t="shared" si="40"/>
        <v>0</v>
      </c>
      <c r="K43" s="6">
        <f t="shared" si="40"/>
        <v>0</v>
      </c>
      <c r="L43" s="6">
        <f t="shared" si="40"/>
        <v>0</v>
      </c>
      <c r="M43" s="6">
        <f t="shared" si="40"/>
        <v>0</v>
      </c>
      <c r="N43" s="6">
        <f t="shared" si="40"/>
        <v>0</v>
      </c>
      <c r="O43" s="6">
        <f t="shared" si="40"/>
        <v>0</v>
      </c>
      <c r="P43" s="6">
        <f t="shared" si="40"/>
        <v>0</v>
      </c>
      <c r="Q43" s="6">
        <f t="shared" si="40"/>
        <v>0</v>
      </c>
      <c r="R43" s="6">
        <f t="shared" si="40"/>
        <v>0</v>
      </c>
      <c r="S43" s="6">
        <f t="shared" si="40"/>
        <v>0</v>
      </c>
      <c r="T43" s="6">
        <f t="shared" si="40"/>
        <v>0</v>
      </c>
      <c r="U43" s="6">
        <f t="shared" si="40"/>
        <v>0</v>
      </c>
      <c r="V43" s="6">
        <f t="shared" si="40"/>
        <v>0</v>
      </c>
      <c r="W43" s="6">
        <f t="shared" si="40"/>
        <v>0</v>
      </c>
      <c r="X43" s="6">
        <f t="shared" si="40"/>
        <v>0</v>
      </c>
      <c r="Y43" s="6">
        <f t="shared" si="41"/>
        <v>0</v>
      </c>
      <c r="Z43" s="6">
        <f t="shared" si="41"/>
        <v>0</v>
      </c>
      <c r="AA43" s="6">
        <f t="shared" si="41"/>
        <v>0</v>
      </c>
      <c r="AB43" s="6">
        <f t="shared" si="41"/>
        <v>0</v>
      </c>
      <c r="AC43" s="6">
        <f t="shared" si="41"/>
        <v>0</v>
      </c>
      <c r="AD43" s="6">
        <f t="shared" si="41"/>
        <v>15729.600000000002</v>
      </c>
      <c r="AE43" s="6">
        <f t="shared" si="41"/>
        <v>15729.600000000002</v>
      </c>
      <c r="AF43" s="6">
        <f t="shared" si="41"/>
        <v>15729.600000000002</v>
      </c>
      <c r="AG43" s="6">
        <f t="shared" si="41"/>
        <v>15729.600000000002</v>
      </c>
      <c r="AH43" s="6">
        <f t="shared" si="41"/>
        <v>15729.600000000002</v>
      </c>
      <c r="AI43" s="6">
        <f t="shared" si="41"/>
        <v>15729.600000000002</v>
      </c>
      <c r="AJ43" s="6">
        <f t="shared" si="41"/>
        <v>15729.600000000002</v>
      </c>
      <c r="AK43" s="6">
        <f t="shared" si="41"/>
        <v>15729.600000000002</v>
      </c>
      <c r="AL43" s="6">
        <f t="shared" si="41"/>
        <v>15729.600000000002</v>
      </c>
      <c r="AM43" s="6">
        <f t="shared" si="41"/>
        <v>15729.600000000002</v>
      </c>
      <c r="AN43" s="6">
        <f t="shared" si="41"/>
        <v>15729.600000000002</v>
      </c>
      <c r="AO43" s="6">
        <f t="shared" si="41"/>
        <v>15729.600000000002</v>
      </c>
      <c r="AP43" s="6">
        <f t="shared" si="41"/>
        <v>0</v>
      </c>
      <c r="AQ43" s="6">
        <f t="shared" si="41"/>
        <v>0</v>
      </c>
      <c r="AR43" s="6">
        <f t="shared" si="41"/>
        <v>0</v>
      </c>
      <c r="AS43" s="6">
        <f t="shared" si="43"/>
        <v>0</v>
      </c>
      <c r="AT43" s="6">
        <f t="shared" si="42"/>
        <v>0</v>
      </c>
      <c r="AU43" s="6">
        <f t="shared" si="42"/>
        <v>0</v>
      </c>
      <c r="AV43" s="6">
        <f t="shared" si="42"/>
        <v>0</v>
      </c>
      <c r="AW43" s="6">
        <f t="shared" si="42"/>
        <v>0</v>
      </c>
      <c r="AX43" s="6">
        <f t="shared" si="42"/>
        <v>0</v>
      </c>
      <c r="AY43" s="6">
        <f t="shared" si="38"/>
        <v>0</v>
      </c>
      <c r="AZ43" s="6">
        <f t="shared" si="38"/>
        <v>0</v>
      </c>
      <c r="BA43" s="6">
        <f t="shared" si="38"/>
        <v>0</v>
      </c>
      <c r="BB43" s="6">
        <f t="shared" si="38"/>
        <v>0</v>
      </c>
      <c r="BC43" s="6">
        <f t="shared" si="38"/>
        <v>0</v>
      </c>
      <c r="BD43" s="83">
        <f t="shared" si="38"/>
        <v>0</v>
      </c>
      <c r="BF43" s="6">
        <f t="shared" si="3"/>
        <v>0</v>
      </c>
      <c r="BG43" s="6">
        <f t="shared" si="4"/>
        <v>0</v>
      </c>
      <c r="BH43" s="6">
        <f t="shared" si="5"/>
        <v>0</v>
      </c>
      <c r="BI43" s="6">
        <f t="shared" si="6"/>
        <v>0</v>
      </c>
      <c r="BJ43" s="6">
        <f t="shared" si="7"/>
        <v>0</v>
      </c>
      <c r="BK43" s="6">
        <f t="shared" si="8"/>
        <v>0</v>
      </c>
      <c r="BL43" s="6">
        <f t="shared" si="9"/>
        <v>0</v>
      </c>
      <c r="BM43" s="6">
        <f t="shared" si="10"/>
        <v>15729.6</v>
      </c>
      <c r="BN43" s="6">
        <f t="shared" si="11"/>
        <v>15729.6</v>
      </c>
      <c r="BO43" s="6">
        <f t="shared" si="12"/>
        <v>15729.6</v>
      </c>
      <c r="BP43" s="6">
        <f t="shared" si="13"/>
        <v>15729.6</v>
      </c>
      <c r="BQ43" s="6">
        <f t="shared" si="14"/>
        <v>0</v>
      </c>
      <c r="BR43" s="6">
        <f t="shared" si="15"/>
        <v>0</v>
      </c>
      <c r="BS43" s="6">
        <f t="shared" si="16"/>
        <v>0</v>
      </c>
      <c r="BT43" s="6">
        <f t="shared" si="17"/>
        <v>0</v>
      </c>
      <c r="BU43" s="6">
        <f t="shared" si="18"/>
        <v>0</v>
      </c>
    </row>
    <row r="44" spans="1:73" x14ac:dyDescent="0.2">
      <c r="A44" s="8" t="s">
        <v>884</v>
      </c>
      <c r="B44" s="8" t="s">
        <v>976</v>
      </c>
      <c r="C44" s="8" t="s">
        <v>977</v>
      </c>
      <c r="D44" s="27">
        <v>90</v>
      </c>
      <c r="E44" s="8" t="s">
        <v>945</v>
      </c>
      <c r="F44" s="27">
        <v>7100</v>
      </c>
      <c r="G44" s="29">
        <v>37561</v>
      </c>
      <c r="H44" s="15" t="s">
        <v>1113</v>
      </c>
      <c r="I44" s="6">
        <f t="shared" si="40"/>
        <v>0</v>
      </c>
      <c r="J44" s="6">
        <f t="shared" si="40"/>
        <v>0</v>
      </c>
      <c r="K44" s="6">
        <f t="shared" si="40"/>
        <v>0</v>
      </c>
      <c r="L44" s="6">
        <f t="shared" si="40"/>
        <v>0</v>
      </c>
      <c r="M44" s="6">
        <f t="shared" si="40"/>
        <v>0</v>
      </c>
      <c r="N44" s="6">
        <f t="shared" si="40"/>
        <v>0</v>
      </c>
      <c r="O44" s="6">
        <f t="shared" si="40"/>
        <v>0</v>
      </c>
      <c r="P44" s="6">
        <f t="shared" si="40"/>
        <v>0</v>
      </c>
      <c r="Q44" s="6">
        <f t="shared" si="40"/>
        <v>0</v>
      </c>
      <c r="R44" s="6">
        <f t="shared" si="40"/>
        <v>0</v>
      </c>
      <c r="S44" s="6">
        <f t="shared" si="40"/>
        <v>0</v>
      </c>
      <c r="T44" s="6">
        <f t="shared" si="40"/>
        <v>0</v>
      </c>
      <c r="U44" s="6">
        <f t="shared" si="40"/>
        <v>0</v>
      </c>
      <c r="V44" s="6">
        <f t="shared" si="40"/>
        <v>0</v>
      </c>
      <c r="W44" s="6">
        <f t="shared" si="40"/>
        <v>0</v>
      </c>
      <c r="X44" s="6">
        <f t="shared" si="40"/>
        <v>0</v>
      </c>
      <c r="Y44" s="6">
        <f t="shared" si="41"/>
        <v>0</v>
      </c>
      <c r="Z44" s="6">
        <f t="shared" si="41"/>
        <v>0</v>
      </c>
      <c r="AA44" s="6">
        <f t="shared" si="41"/>
        <v>0</v>
      </c>
      <c r="AB44" s="6">
        <f t="shared" si="41"/>
        <v>0</v>
      </c>
      <c r="AC44" s="6">
        <f t="shared" si="41"/>
        <v>0</v>
      </c>
      <c r="AD44" s="6">
        <f t="shared" si="41"/>
        <v>0</v>
      </c>
      <c r="AE44" s="6">
        <f t="shared" si="41"/>
        <v>0</v>
      </c>
      <c r="AF44" s="6">
        <f t="shared" si="41"/>
        <v>6264.0000000000009</v>
      </c>
      <c r="AG44" s="6">
        <f t="shared" si="41"/>
        <v>6264.0000000000009</v>
      </c>
      <c r="AH44" s="6">
        <f t="shared" si="41"/>
        <v>6264.0000000000009</v>
      </c>
      <c r="AI44" s="6">
        <f t="shared" si="41"/>
        <v>6264.0000000000009</v>
      </c>
      <c r="AJ44" s="6">
        <f t="shared" si="41"/>
        <v>6264.0000000000009</v>
      </c>
      <c r="AK44" s="6">
        <f t="shared" si="41"/>
        <v>6264.0000000000009</v>
      </c>
      <c r="AL44" s="6">
        <f t="shared" si="41"/>
        <v>6264.0000000000009</v>
      </c>
      <c r="AM44" s="6">
        <f t="shared" si="41"/>
        <v>6264.0000000000009</v>
      </c>
      <c r="AN44" s="6">
        <f t="shared" si="41"/>
        <v>6264.0000000000009</v>
      </c>
      <c r="AO44" s="6">
        <f t="shared" si="41"/>
        <v>6264.0000000000009</v>
      </c>
      <c r="AP44" s="6">
        <f t="shared" si="41"/>
        <v>6264.0000000000009</v>
      </c>
      <c r="AQ44" s="6">
        <f t="shared" si="41"/>
        <v>6264.0000000000009</v>
      </c>
      <c r="AR44" s="6">
        <f t="shared" si="41"/>
        <v>0</v>
      </c>
      <c r="AS44" s="6">
        <f t="shared" si="43"/>
        <v>0</v>
      </c>
      <c r="AT44" s="6">
        <f t="shared" si="42"/>
        <v>0</v>
      </c>
      <c r="AU44" s="6">
        <f t="shared" si="42"/>
        <v>0</v>
      </c>
      <c r="AV44" s="6">
        <f t="shared" si="42"/>
        <v>0</v>
      </c>
      <c r="AW44" s="6">
        <f t="shared" si="42"/>
        <v>0</v>
      </c>
      <c r="AX44" s="6">
        <f t="shared" si="42"/>
        <v>0</v>
      </c>
      <c r="AY44" s="6">
        <f t="shared" si="38"/>
        <v>0</v>
      </c>
      <c r="AZ44" s="6">
        <f t="shared" si="38"/>
        <v>0</v>
      </c>
      <c r="BA44" s="6">
        <f t="shared" si="38"/>
        <v>0</v>
      </c>
      <c r="BB44" s="6">
        <f t="shared" si="38"/>
        <v>0</v>
      </c>
      <c r="BC44" s="6">
        <f t="shared" si="38"/>
        <v>0</v>
      </c>
      <c r="BD44" s="83">
        <f t="shared" si="38"/>
        <v>0</v>
      </c>
      <c r="BF44" s="6">
        <f t="shared" si="3"/>
        <v>0</v>
      </c>
      <c r="BG44" s="6">
        <f t="shared" si="4"/>
        <v>0</v>
      </c>
      <c r="BH44" s="6">
        <f t="shared" si="5"/>
        <v>0</v>
      </c>
      <c r="BI44" s="6">
        <f t="shared" si="6"/>
        <v>0</v>
      </c>
      <c r="BJ44" s="6">
        <f t="shared" si="7"/>
        <v>0</v>
      </c>
      <c r="BK44" s="6">
        <f t="shared" si="8"/>
        <v>0</v>
      </c>
      <c r="BL44" s="6">
        <f t="shared" si="9"/>
        <v>0</v>
      </c>
      <c r="BM44" s="6">
        <f t="shared" si="10"/>
        <v>2088.0000000000005</v>
      </c>
      <c r="BN44" s="6">
        <f t="shared" si="11"/>
        <v>6264.0000000000009</v>
      </c>
      <c r="BO44" s="6">
        <f t="shared" si="12"/>
        <v>6264.0000000000009</v>
      </c>
      <c r="BP44" s="6">
        <f t="shared" si="13"/>
        <v>6264.0000000000009</v>
      </c>
      <c r="BQ44" s="6">
        <f t="shared" si="14"/>
        <v>4176.0000000000009</v>
      </c>
      <c r="BR44" s="6">
        <f t="shared" si="15"/>
        <v>0</v>
      </c>
      <c r="BS44" s="6">
        <f t="shared" si="16"/>
        <v>0</v>
      </c>
      <c r="BT44" s="6">
        <f t="shared" si="17"/>
        <v>0</v>
      </c>
      <c r="BU44" s="6">
        <f t="shared" si="18"/>
        <v>0</v>
      </c>
    </row>
    <row r="45" spans="1:73" x14ac:dyDescent="0.2">
      <c r="A45" s="8" t="s">
        <v>847</v>
      </c>
      <c r="B45" s="8" t="s">
        <v>976</v>
      </c>
      <c r="C45" s="8" t="s">
        <v>917</v>
      </c>
      <c r="D45" s="27">
        <v>590</v>
      </c>
      <c r="E45" s="8" t="s">
        <v>945</v>
      </c>
      <c r="F45" s="27">
        <v>7125</v>
      </c>
      <c r="G45" s="29">
        <v>37116</v>
      </c>
      <c r="H45" s="15" t="s">
        <v>1113</v>
      </c>
      <c r="I45" s="6">
        <f t="shared" si="40"/>
        <v>0</v>
      </c>
      <c r="J45" s="6">
        <f t="shared" si="40"/>
        <v>0</v>
      </c>
      <c r="K45" s="6">
        <f t="shared" si="40"/>
        <v>0</v>
      </c>
      <c r="L45" s="6">
        <f t="shared" si="40"/>
        <v>0</v>
      </c>
      <c r="M45" s="6">
        <f t="shared" si="40"/>
        <v>0</v>
      </c>
      <c r="N45" s="6">
        <f t="shared" si="40"/>
        <v>0</v>
      </c>
      <c r="O45" s="6">
        <f t="shared" si="40"/>
        <v>0</v>
      </c>
      <c r="P45" s="6">
        <f t="shared" si="40"/>
        <v>0</v>
      </c>
      <c r="Q45" s="6">
        <f t="shared" si="40"/>
        <v>40710</v>
      </c>
      <c r="R45" s="6">
        <f t="shared" si="40"/>
        <v>32568</v>
      </c>
      <c r="S45" s="6">
        <f t="shared" si="40"/>
        <v>36639</v>
      </c>
      <c r="T45" s="6">
        <f t="shared" si="40"/>
        <v>40710</v>
      </c>
      <c r="U45" s="6">
        <f t="shared" si="40"/>
        <v>40710</v>
      </c>
      <c r="V45" s="6">
        <f t="shared" si="40"/>
        <v>40710</v>
      </c>
      <c r="W45" s="6">
        <f t="shared" si="40"/>
        <v>40710</v>
      </c>
      <c r="X45" s="6">
        <f t="shared" si="40"/>
        <v>40710</v>
      </c>
      <c r="Y45" s="6">
        <f t="shared" si="41"/>
        <v>40710</v>
      </c>
      <c r="Z45" s="6">
        <f t="shared" si="41"/>
        <v>40710</v>
      </c>
      <c r="AA45" s="6">
        <f t="shared" si="41"/>
        <v>40710</v>
      </c>
      <c r="AB45" s="6">
        <f t="shared" si="41"/>
        <v>40710</v>
      </c>
      <c r="AC45" s="6">
        <f t="shared" si="41"/>
        <v>0</v>
      </c>
      <c r="AD45" s="6">
        <f t="shared" si="41"/>
        <v>0</v>
      </c>
      <c r="AE45" s="6">
        <f t="shared" si="41"/>
        <v>0</v>
      </c>
      <c r="AF45" s="6">
        <f t="shared" si="41"/>
        <v>0</v>
      </c>
      <c r="AG45" s="6">
        <f t="shared" si="41"/>
        <v>0</v>
      </c>
      <c r="AH45" s="6">
        <f t="shared" si="41"/>
        <v>0</v>
      </c>
      <c r="AI45" s="6">
        <f t="shared" si="41"/>
        <v>0</v>
      </c>
      <c r="AJ45" s="6">
        <f t="shared" si="41"/>
        <v>0</v>
      </c>
      <c r="AK45" s="6">
        <f t="shared" si="41"/>
        <v>0</v>
      </c>
      <c r="AL45" s="6">
        <f t="shared" si="41"/>
        <v>0</v>
      </c>
      <c r="AM45" s="6">
        <f t="shared" si="41"/>
        <v>0</v>
      </c>
      <c r="AN45" s="6">
        <f t="shared" si="41"/>
        <v>0</v>
      </c>
      <c r="AO45" s="6">
        <f t="shared" si="41"/>
        <v>0</v>
      </c>
      <c r="AP45" s="6">
        <f t="shared" si="41"/>
        <v>0</v>
      </c>
      <c r="AQ45" s="6">
        <f t="shared" si="41"/>
        <v>0</v>
      </c>
      <c r="AR45" s="6">
        <f t="shared" si="41"/>
        <v>0</v>
      </c>
      <c r="AS45" s="6">
        <f t="shared" si="43"/>
        <v>0</v>
      </c>
      <c r="AT45" s="6">
        <f t="shared" si="42"/>
        <v>0</v>
      </c>
      <c r="AU45" s="6">
        <f t="shared" si="42"/>
        <v>0</v>
      </c>
      <c r="AV45" s="6">
        <f t="shared" si="42"/>
        <v>0</v>
      </c>
      <c r="AW45" s="6">
        <f t="shared" si="42"/>
        <v>0</v>
      </c>
      <c r="AX45" s="6">
        <f t="shared" si="42"/>
        <v>0</v>
      </c>
      <c r="AY45" s="6">
        <f t="shared" si="38"/>
        <v>0</v>
      </c>
      <c r="AZ45" s="6">
        <f t="shared" si="38"/>
        <v>0</v>
      </c>
      <c r="BA45" s="6">
        <f t="shared" si="38"/>
        <v>0</v>
      </c>
      <c r="BB45" s="6">
        <f t="shared" si="38"/>
        <v>0</v>
      </c>
      <c r="BC45" s="6">
        <f t="shared" si="38"/>
        <v>0</v>
      </c>
      <c r="BD45" s="83">
        <f t="shared" si="38"/>
        <v>0</v>
      </c>
      <c r="BF45" s="6">
        <f t="shared" si="3"/>
        <v>0</v>
      </c>
      <c r="BG45" s="6">
        <f t="shared" si="4"/>
        <v>0</v>
      </c>
      <c r="BH45" s="6">
        <f t="shared" si="5"/>
        <v>13570</v>
      </c>
      <c r="BI45" s="6">
        <f t="shared" si="6"/>
        <v>36639</v>
      </c>
      <c r="BJ45" s="6">
        <f t="shared" si="7"/>
        <v>40710</v>
      </c>
      <c r="BK45" s="6">
        <f t="shared" si="8"/>
        <v>40710</v>
      </c>
      <c r="BL45" s="6">
        <f t="shared" si="9"/>
        <v>27140</v>
      </c>
      <c r="BM45" s="6">
        <f t="shared" si="10"/>
        <v>0</v>
      </c>
      <c r="BN45" s="6">
        <f t="shared" si="11"/>
        <v>0</v>
      </c>
      <c r="BO45" s="6">
        <f t="shared" si="12"/>
        <v>0</v>
      </c>
      <c r="BP45" s="6">
        <f t="shared" si="13"/>
        <v>0</v>
      </c>
      <c r="BQ45" s="6">
        <f t="shared" si="14"/>
        <v>0</v>
      </c>
      <c r="BR45" s="6">
        <f t="shared" si="15"/>
        <v>0</v>
      </c>
      <c r="BS45" s="6">
        <f t="shared" si="16"/>
        <v>0</v>
      </c>
      <c r="BT45" s="6">
        <f t="shared" si="17"/>
        <v>0</v>
      </c>
      <c r="BU45" s="6">
        <f t="shared" si="18"/>
        <v>0</v>
      </c>
    </row>
    <row r="46" spans="1:73" x14ac:dyDescent="0.2">
      <c r="A46" s="8" t="s">
        <v>845</v>
      </c>
      <c r="B46" s="8" t="s">
        <v>976</v>
      </c>
      <c r="C46" s="8" t="s">
        <v>917</v>
      </c>
      <c r="D46" s="27">
        <v>560</v>
      </c>
      <c r="E46" s="3" t="s">
        <v>945</v>
      </c>
      <c r="F46" s="27">
        <v>7160</v>
      </c>
      <c r="G46" s="29">
        <v>37060</v>
      </c>
      <c r="H46" s="15" t="s">
        <v>1113</v>
      </c>
      <c r="I46" s="6">
        <f t="shared" si="40"/>
        <v>0</v>
      </c>
      <c r="J46" s="6">
        <f t="shared" si="40"/>
        <v>0</v>
      </c>
      <c r="K46" s="6">
        <f t="shared" si="40"/>
        <v>0</v>
      </c>
      <c r="L46" s="6">
        <f t="shared" si="40"/>
        <v>0</v>
      </c>
      <c r="M46" s="6">
        <f t="shared" si="40"/>
        <v>0</v>
      </c>
      <c r="N46" s="6">
        <f t="shared" si="40"/>
        <v>0</v>
      </c>
      <c r="O46" s="6">
        <f t="shared" si="40"/>
        <v>38169.599999999999</v>
      </c>
      <c r="P46" s="6">
        <f t="shared" si="40"/>
        <v>38169.599999999999</v>
      </c>
      <c r="Q46" s="6">
        <f t="shared" si="40"/>
        <v>38169.599999999999</v>
      </c>
      <c r="R46" s="6">
        <f t="shared" si="40"/>
        <v>30535.68</v>
      </c>
      <c r="S46" s="6">
        <f t="shared" si="40"/>
        <v>34352.639999999999</v>
      </c>
      <c r="T46" s="6">
        <f t="shared" si="40"/>
        <v>38169.599999999999</v>
      </c>
      <c r="U46" s="6">
        <f t="shared" si="40"/>
        <v>38169.599999999999</v>
      </c>
      <c r="V46" s="6">
        <f t="shared" si="40"/>
        <v>38169.599999999999</v>
      </c>
      <c r="W46" s="6">
        <f t="shared" si="40"/>
        <v>38169.599999999999</v>
      </c>
      <c r="X46" s="6">
        <f t="shared" si="40"/>
        <v>38169.599999999999</v>
      </c>
      <c r="Y46" s="6">
        <f t="shared" si="41"/>
        <v>38169.599999999999</v>
      </c>
      <c r="Z46" s="6">
        <f t="shared" si="41"/>
        <v>38169.599999999999</v>
      </c>
      <c r="AA46" s="6">
        <f t="shared" si="41"/>
        <v>0</v>
      </c>
      <c r="AB46" s="6">
        <f t="shared" si="41"/>
        <v>0</v>
      </c>
      <c r="AC46" s="6">
        <f t="shared" si="41"/>
        <v>0</v>
      </c>
      <c r="AD46" s="6">
        <f t="shared" si="41"/>
        <v>0</v>
      </c>
      <c r="AE46" s="6">
        <f t="shared" si="41"/>
        <v>0</v>
      </c>
      <c r="AF46" s="6">
        <f t="shared" si="41"/>
        <v>0</v>
      </c>
      <c r="AG46" s="6">
        <f t="shared" si="41"/>
        <v>0</v>
      </c>
      <c r="AH46" s="6">
        <f t="shared" si="41"/>
        <v>0</v>
      </c>
      <c r="AI46" s="6">
        <f t="shared" si="41"/>
        <v>0</v>
      </c>
      <c r="AJ46" s="6">
        <f t="shared" si="41"/>
        <v>0</v>
      </c>
      <c r="AK46" s="6">
        <f t="shared" si="41"/>
        <v>0</v>
      </c>
      <c r="AL46" s="6">
        <f t="shared" si="41"/>
        <v>0</v>
      </c>
      <c r="AM46" s="6">
        <f t="shared" si="41"/>
        <v>0</v>
      </c>
      <c r="AN46" s="6">
        <f t="shared" si="41"/>
        <v>0</v>
      </c>
      <c r="AO46" s="6">
        <f t="shared" si="41"/>
        <v>0</v>
      </c>
      <c r="AP46" s="6">
        <f t="shared" si="41"/>
        <v>0</v>
      </c>
      <c r="AQ46" s="6">
        <f t="shared" si="41"/>
        <v>0</v>
      </c>
      <c r="AR46" s="6">
        <f t="shared" si="41"/>
        <v>0</v>
      </c>
      <c r="AS46" s="6">
        <f t="shared" si="43"/>
        <v>0</v>
      </c>
      <c r="AT46" s="6">
        <f t="shared" ref="AS46:BD61" si="44">IF(AND($F46&lt;AT$2,$G46&lt;AT$4,(DATE(YEAR($G46)+1,MONTH($G46)+1,1))&gt;AT$4),$D46*24*AT$3*(AT$2/1000-($F46/1000)),0)</f>
        <v>0</v>
      </c>
      <c r="AU46" s="6">
        <f t="shared" si="44"/>
        <v>0</v>
      </c>
      <c r="AV46" s="6">
        <f t="shared" si="44"/>
        <v>0</v>
      </c>
      <c r="AW46" s="6">
        <f t="shared" si="44"/>
        <v>0</v>
      </c>
      <c r="AX46" s="6">
        <f t="shared" si="44"/>
        <v>0</v>
      </c>
      <c r="AY46" s="6">
        <f t="shared" si="44"/>
        <v>0</v>
      </c>
      <c r="AZ46" s="6">
        <f t="shared" si="44"/>
        <v>0</v>
      </c>
      <c r="BA46" s="6">
        <f t="shared" si="44"/>
        <v>0</v>
      </c>
      <c r="BB46" s="6">
        <f t="shared" si="44"/>
        <v>0</v>
      </c>
      <c r="BC46" s="6">
        <f t="shared" si="44"/>
        <v>0</v>
      </c>
      <c r="BD46" s="83">
        <f t="shared" si="44"/>
        <v>0</v>
      </c>
      <c r="BF46" s="6">
        <f t="shared" si="3"/>
        <v>0</v>
      </c>
      <c r="BG46" s="6">
        <f t="shared" si="4"/>
        <v>0</v>
      </c>
      <c r="BH46" s="6">
        <f t="shared" si="5"/>
        <v>38169.599999999999</v>
      </c>
      <c r="BI46" s="6">
        <f t="shared" si="6"/>
        <v>34352.639999999999</v>
      </c>
      <c r="BJ46" s="6">
        <f t="shared" si="7"/>
        <v>38169.599999999999</v>
      </c>
      <c r="BK46" s="6">
        <f t="shared" si="8"/>
        <v>38169.599999999999</v>
      </c>
      <c r="BL46" s="6">
        <f t="shared" si="9"/>
        <v>0</v>
      </c>
      <c r="BM46" s="6">
        <f t="shared" si="10"/>
        <v>0</v>
      </c>
      <c r="BN46" s="6">
        <f t="shared" si="11"/>
        <v>0</v>
      </c>
      <c r="BO46" s="6">
        <f t="shared" si="12"/>
        <v>0</v>
      </c>
      <c r="BP46" s="6">
        <f t="shared" si="13"/>
        <v>0</v>
      </c>
      <c r="BQ46" s="6">
        <f t="shared" si="14"/>
        <v>0</v>
      </c>
      <c r="BR46" s="6">
        <f t="shared" si="15"/>
        <v>0</v>
      </c>
      <c r="BS46" s="6">
        <f t="shared" si="16"/>
        <v>0</v>
      </c>
      <c r="BT46" s="6">
        <f t="shared" si="17"/>
        <v>0</v>
      </c>
      <c r="BU46" s="6">
        <f t="shared" si="18"/>
        <v>0</v>
      </c>
    </row>
    <row r="47" spans="1:73" x14ac:dyDescent="0.2">
      <c r="A47" s="8" t="s">
        <v>880</v>
      </c>
      <c r="B47" s="8" t="s">
        <v>976</v>
      </c>
      <c r="C47" s="8" t="s">
        <v>917</v>
      </c>
      <c r="D47" s="27">
        <v>450</v>
      </c>
      <c r="E47" s="3" t="s">
        <v>945</v>
      </c>
      <c r="F47" s="27">
        <v>9160</v>
      </c>
      <c r="G47" s="29">
        <v>37408</v>
      </c>
      <c r="H47" s="15" t="s">
        <v>1113</v>
      </c>
      <c r="I47" s="6">
        <f t="shared" si="40"/>
        <v>0</v>
      </c>
      <c r="J47" s="6">
        <f t="shared" si="40"/>
        <v>0</v>
      </c>
      <c r="K47" s="6">
        <f t="shared" si="40"/>
        <v>0</v>
      </c>
      <c r="L47" s="6">
        <f t="shared" si="40"/>
        <v>0</v>
      </c>
      <c r="M47" s="6">
        <f t="shared" si="40"/>
        <v>0</v>
      </c>
      <c r="N47" s="6">
        <f t="shared" si="40"/>
        <v>0</v>
      </c>
      <c r="O47" s="6">
        <f t="shared" si="40"/>
        <v>0</v>
      </c>
      <c r="P47" s="6">
        <f t="shared" si="40"/>
        <v>0</v>
      </c>
      <c r="Q47" s="6">
        <f t="shared" si="40"/>
        <v>0</v>
      </c>
      <c r="R47" s="6">
        <f t="shared" si="40"/>
        <v>0</v>
      </c>
      <c r="S47" s="6">
        <f t="shared" si="40"/>
        <v>0</v>
      </c>
      <c r="T47" s="6">
        <f t="shared" si="40"/>
        <v>0</v>
      </c>
      <c r="U47" s="6">
        <f t="shared" si="40"/>
        <v>0</v>
      </c>
      <c r="V47" s="6">
        <f t="shared" si="40"/>
        <v>0</v>
      </c>
      <c r="W47" s="6">
        <f t="shared" si="40"/>
        <v>0</v>
      </c>
      <c r="X47" s="6">
        <f t="shared" si="40"/>
        <v>0</v>
      </c>
      <c r="Y47" s="6">
        <f t="shared" si="41"/>
        <v>0</v>
      </c>
      <c r="Z47" s="6">
        <f t="shared" si="41"/>
        <v>0</v>
      </c>
      <c r="AA47" s="6">
        <f t="shared" si="41"/>
        <v>9071.9999999999982</v>
      </c>
      <c r="AB47" s="6">
        <f t="shared" si="41"/>
        <v>9071.9999999999982</v>
      </c>
      <c r="AC47" s="6">
        <f t="shared" si="41"/>
        <v>9071.9999999999982</v>
      </c>
      <c r="AD47" s="6">
        <f t="shared" si="41"/>
        <v>9071.9999999999982</v>
      </c>
      <c r="AE47" s="6">
        <f t="shared" si="41"/>
        <v>9071.9999999999982</v>
      </c>
      <c r="AF47" s="6">
        <f t="shared" si="41"/>
        <v>9071.9999999999982</v>
      </c>
      <c r="AG47" s="6">
        <f t="shared" si="41"/>
        <v>9071.9999999999982</v>
      </c>
      <c r="AH47" s="6">
        <f t="shared" si="41"/>
        <v>9071.9999999999982</v>
      </c>
      <c r="AI47" s="6">
        <f t="shared" si="41"/>
        <v>9071.9999999999982</v>
      </c>
      <c r="AJ47" s="6">
        <f t="shared" si="41"/>
        <v>9071.9999999999982</v>
      </c>
      <c r="AK47" s="6">
        <f t="shared" si="41"/>
        <v>9071.9999999999982</v>
      </c>
      <c r="AL47" s="6">
        <f t="shared" si="41"/>
        <v>9071.9999999999982</v>
      </c>
      <c r="AM47" s="6">
        <f t="shared" si="41"/>
        <v>0</v>
      </c>
      <c r="AN47" s="6">
        <f t="shared" si="41"/>
        <v>0</v>
      </c>
      <c r="AO47" s="6">
        <f t="shared" si="41"/>
        <v>0</v>
      </c>
      <c r="AP47" s="6">
        <f t="shared" si="41"/>
        <v>0</v>
      </c>
      <c r="AQ47" s="6">
        <f t="shared" si="41"/>
        <v>0</v>
      </c>
      <c r="AR47" s="6">
        <f t="shared" si="41"/>
        <v>0</v>
      </c>
      <c r="AS47" s="6">
        <f t="shared" si="44"/>
        <v>0</v>
      </c>
      <c r="AT47" s="6">
        <f t="shared" si="44"/>
        <v>0</v>
      </c>
      <c r="AU47" s="6">
        <f t="shared" si="44"/>
        <v>0</v>
      </c>
      <c r="AV47" s="6">
        <f t="shared" si="44"/>
        <v>0</v>
      </c>
      <c r="AW47" s="6">
        <f t="shared" si="44"/>
        <v>0</v>
      </c>
      <c r="AX47" s="6">
        <f t="shared" si="44"/>
        <v>0</v>
      </c>
      <c r="AY47" s="6">
        <f t="shared" si="44"/>
        <v>0</v>
      </c>
      <c r="AZ47" s="6">
        <f t="shared" si="44"/>
        <v>0</v>
      </c>
      <c r="BA47" s="6">
        <f t="shared" si="44"/>
        <v>0</v>
      </c>
      <c r="BB47" s="6">
        <f t="shared" si="44"/>
        <v>0</v>
      </c>
      <c r="BC47" s="6">
        <f t="shared" si="44"/>
        <v>0</v>
      </c>
      <c r="BD47" s="83">
        <f t="shared" si="44"/>
        <v>0</v>
      </c>
      <c r="BF47" s="6">
        <f t="shared" si="3"/>
        <v>0</v>
      </c>
      <c r="BG47" s="6">
        <f t="shared" si="4"/>
        <v>0</v>
      </c>
      <c r="BH47" s="6">
        <f t="shared" si="5"/>
        <v>0</v>
      </c>
      <c r="BI47" s="6">
        <f t="shared" si="6"/>
        <v>0</v>
      </c>
      <c r="BJ47" s="6">
        <f t="shared" si="7"/>
        <v>0</v>
      </c>
      <c r="BK47" s="6">
        <f t="shared" si="8"/>
        <v>0</v>
      </c>
      <c r="BL47" s="6">
        <f t="shared" si="9"/>
        <v>9071.9999999999982</v>
      </c>
      <c r="BM47" s="6">
        <f t="shared" si="10"/>
        <v>9071.9999999999982</v>
      </c>
      <c r="BN47" s="6">
        <f t="shared" si="11"/>
        <v>9071.9999999999982</v>
      </c>
      <c r="BO47" s="6">
        <f t="shared" si="12"/>
        <v>9071.9999999999982</v>
      </c>
      <c r="BP47" s="6">
        <f t="shared" si="13"/>
        <v>0</v>
      </c>
      <c r="BQ47" s="6">
        <f t="shared" si="14"/>
        <v>0</v>
      </c>
      <c r="BR47" s="6">
        <f t="shared" si="15"/>
        <v>0</v>
      </c>
      <c r="BS47" s="6">
        <f t="shared" si="16"/>
        <v>0</v>
      </c>
      <c r="BT47" s="6">
        <f t="shared" si="17"/>
        <v>0</v>
      </c>
      <c r="BU47" s="6">
        <f t="shared" si="18"/>
        <v>0</v>
      </c>
    </row>
    <row r="48" spans="1:73" x14ac:dyDescent="0.2">
      <c r="A48" s="8" t="s">
        <v>1076</v>
      </c>
      <c r="B48" s="8" t="s">
        <v>976</v>
      </c>
      <c r="C48" s="8" t="s">
        <v>977</v>
      </c>
      <c r="D48" s="27">
        <v>80</v>
      </c>
      <c r="E48" s="3" t="s">
        <v>945</v>
      </c>
      <c r="F48" s="27">
        <v>9611</v>
      </c>
      <c r="G48" s="29">
        <v>37438</v>
      </c>
      <c r="H48" s="15" t="s">
        <v>1113</v>
      </c>
      <c r="I48" s="6">
        <f t="shared" si="40"/>
        <v>0</v>
      </c>
      <c r="J48" s="6">
        <f t="shared" si="40"/>
        <v>0</v>
      </c>
      <c r="K48" s="6">
        <f t="shared" si="40"/>
        <v>0</v>
      </c>
      <c r="L48" s="6">
        <f t="shared" si="40"/>
        <v>0</v>
      </c>
      <c r="M48" s="6">
        <f t="shared" si="40"/>
        <v>0</v>
      </c>
      <c r="N48" s="6">
        <f t="shared" si="40"/>
        <v>0</v>
      </c>
      <c r="O48" s="6">
        <f t="shared" si="40"/>
        <v>0</v>
      </c>
      <c r="P48" s="6">
        <f t="shared" si="40"/>
        <v>0</v>
      </c>
      <c r="Q48" s="6">
        <f t="shared" si="40"/>
        <v>0</v>
      </c>
      <c r="R48" s="6">
        <f t="shared" si="40"/>
        <v>0</v>
      </c>
      <c r="S48" s="6">
        <f t="shared" si="40"/>
        <v>0</v>
      </c>
      <c r="T48" s="6">
        <f t="shared" si="40"/>
        <v>0</v>
      </c>
      <c r="U48" s="6">
        <f t="shared" si="40"/>
        <v>0</v>
      </c>
      <c r="V48" s="6">
        <f t="shared" si="40"/>
        <v>0</v>
      </c>
      <c r="W48" s="6">
        <f t="shared" si="40"/>
        <v>0</v>
      </c>
      <c r="X48" s="6">
        <f t="shared" si="40"/>
        <v>0</v>
      </c>
      <c r="Y48" s="6">
        <f t="shared" si="41"/>
        <v>0</v>
      </c>
      <c r="Z48" s="6">
        <f t="shared" si="41"/>
        <v>0</v>
      </c>
      <c r="AA48" s="6">
        <f t="shared" si="41"/>
        <v>0</v>
      </c>
      <c r="AB48" s="6">
        <f t="shared" si="41"/>
        <v>746.87999999999874</v>
      </c>
      <c r="AC48" s="6">
        <f t="shared" si="41"/>
        <v>746.87999999999874</v>
      </c>
      <c r="AD48" s="6">
        <f t="shared" si="41"/>
        <v>746.87999999999874</v>
      </c>
      <c r="AE48" s="6">
        <f t="shared" si="41"/>
        <v>746.87999999999874</v>
      </c>
      <c r="AF48" s="6">
        <f t="shared" si="41"/>
        <v>746.87999999999874</v>
      </c>
      <c r="AG48" s="6">
        <f t="shared" si="41"/>
        <v>746.87999999999874</v>
      </c>
      <c r="AH48" s="6">
        <f t="shared" si="41"/>
        <v>746.87999999999874</v>
      </c>
      <c r="AI48" s="6">
        <f t="shared" si="41"/>
        <v>746.87999999999874</v>
      </c>
      <c r="AJ48" s="6">
        <f t="shared" si="41"/>
        <v>746.87999999999874</v>
      </c>
      <c r="AK48" s="6">
        <f t="shared" si="41"/>
        <v>746.87999999999874</v>
      </c>
      <c r="AL48" s="6">
        <f t="shared" si="41"/>
        <v>746.87999999999874</v>
      </c>
      <c r="AM48" s="6">
        <f t="shared" ref="AM48:AR48" si="45">IF(AND($F48&lt;AM$2,$G48&lt;AM$4,(DATE(YEAR($G48)+1,MONTH($G48)+1,1))&gt;AM$4),$D48*24*AM$3*(AM$2/1000-($F48/1000)),0)</f>
        <v>746.87999999999874</v>
      </c>
      <c r="AN48" s="6">
        <f t="shared" si="45"/>
        <v>0</v>
      </c>
      <c r="AO48" s="6">
        <f t="shared" si="45"/>
        <v>0</v>
      </c>
      <c r="AP48" s="6">
        <f t="shared" si="45"/>
        <v>0</v>
      </c>
      <c r="AQ48" s="6">
        <f t="shared" si="45"/>
        <v>0</v>
      </c>
      <c r="AR48" s="6">
        <f t="shared" si="45"/>
        <v>0</v>
      </c>
      <c r="AS48" s="6">
        <f t="shared" si="44"/>
        <v>0</v>
      </c>
      <c r="AT48" s="6">
        <f t="shared" si="44"/>
        <v>0</v>
      </c>
      <c r="AU48" s="6">
        <f t="shared" si="44"/>
        <v>0</v>
      </c>
      <c r="AV48" s="6">
        <f t="shared" si="44"/>
        <v>0</v>
      </c>
      <c r="AW48" s="6">
        <f t="shared" si="44"/>
        <v>0</v>
      </c>
      <c r="AX48" s="6">
        <f t="shared" si="44"/>
        <v>0</v>
      </c>
      <c r="AY48" s="6">
        <f t="shared" si="44"/>
        <v>0</v>
      </c>
      <c r="AZ48" s="6">
        <f t="shared" si="44"/>
        <v>0</v>
      </c>
      <c r="BA48" s="6">
        <f t="shared" si="44"/>
        <v>0</v>
      </c>
      <c r="BB48" s="6">
        <f t="shared" si="44"/>
        <v>0</v>
      </c>
      <c r="BC48" s="6">
        <f t="shared" si="44"/>
        <v>0</v>
      </c>
      <c r="BD48" s="83">
        <f t="shared" si="44"/>
        <v>0</v>
      </c>
      <c r="BF48" s="6">
        <f t="shared" si="3"/>
        <v>0</v>
      </c>
      <c r="BG48" s="6">
        <f t="shared" si="4"/>
        <v>0</v>
      </c>
      <c r="BH48" s="6">
        <f t="shared" si="5"/>
        <v>0</v>
      </c>
      <c r="BI48" s="6">
        <f t="shared" si="6"/>
        <v>0</v>
      </c>
      <c r="BJ48" s="6">
        <f t="shared" si="7"/>
        <v>0</v>
      </c>
      <c r="BK48" s="6">
        <f t="shared" si="8"/>
        <v>0</v>
      </c>
      <c r="BL48" s="6">
        <f t="shared" si="9"/>
        <v>497.91999999999916</v>
      </c>
      <c r="BM48" s="6">
        <f t="shared" si="10"/>
        <v>746.87999999999874</v>
      </c>
      <c r="BN48" s="6">
        <f t="shared" si="11"/>
        <v>746.87999999999874</v>
      </c>
      <c r="BO48" s="6">
        <f t="shared" si="12"/>
        <v>746.87999999999874</v>
      </c>
      <c r="BP48" s="6">
        <f t="shared" si="13"/>
        <v>248.95999999999958</v>
      </c>
      <c r="BQ48" s="6">
        <f t="shared" si="14"/>
        <v>0</v>
      </c>
      <c r="BR48" s="6">
        <f t="shared" si="15"/>
        <v>0</v>
      </c>
      <c r="BS48" s="6">
        <f t="shared" si="16"/>
        <v>0</v>
      </c>
      <c r="BT48" s="6">
        <f t="shared" si="17"/>
        <v>0</v>
      </c>
      <c r="BU48" s="6">
        <f t="shared" si="18"/>
        <v>0</v>
      </c>
    </row>
    <row r="49" spans="1:73" x14ac:dyDescent="0.2">
      <c r="A49" s="8" t="s">
        <v>1011</v>
      </c>
      <c r="B49" s="8" t="s">
        <v>841</v>
      </c>
      <c r="C49" s="8" t="s">
        <v>927</v>
      </c>
      <c r="D49" s="27">
        <v>580</v>
      </c>
      <c r="E49" s="3" t="s">
        <v>945</v>
      </c>
      <c r="F49" s="27">
        <v>6707</v>
      </c>
      <c r="G49" s="29">
        <v>38504</v>
      </c>
      <c r="H49" s="15" t="s">
        <v>1113</v>
      </c>
      <c r="I49" s="6">
        <f t="shared" si="40"/>
        <v>0</v>
      </c>
      <c r="J49" s="6">
        <f t="shared" si="40"/>
        <v>0</v>
      </c>
      <c r="K49" s="6">
        <f t="shared" si="40"/>
        <v>0</v>
      </c>
      <c r="L49" s="6">
        <f t="shared" si="40"/>
        <v>0</v>
      </c>
      <c r="M49" s="6">
        <f t="shared" si="40"/>
        <v>0</v>
      </c>
      <c r="N49" s="6">
        <f t="shared" si="40"/>
        <v>0</v>
      </c>
      <c r="O49" s="6">
        <f t="shared" si="40"/>
        <v>0</v>
      </c>
      <c r="P49" s="6">
        <f t="shared" si="40"/>
        <v>0</v>
      </c>
      <c r="Q49" s="6">
        <f t="shared" si="40"/>
        <v>0</v>
      </c>
      <c r="R49" s="6">
        <f t="shared" si="40"/>
        <v>0</v>
      </c>
      <c r="S49" s="6">
        <f t="shared" si="40"/>
        <v>0</v>
      </c>
      <c r="T49" s="6">
        <f t="shared" si="40"/>
        <v>0</v>
      </c>
      <c r="U49" s="6">
        <f t="shared" si="40"/>
        <v>0</v>
      </c>
      <c r="V49" s="6">
        <f t="shared" si="40"/>
        <v>0</v>
      </c>
      <c r="W49" s="6">
        <f t="shared" si="40"/>
        <v>0</v>
      </c>
      <c r="X49" s="6">
        <f t="shared" si="40"/>
        <v>0</v>
      </c>
      <c r="Y49" s="6">
        <f t="shared" ref="Y49:AN64" si="46">IF(AND($F49&lt;Y$2,$G49&lt;Y$4,(DATE(YEAR($G49)+1,MONTH($G49)+1,1))&gt;Y$4),$D49*24*Y$3*(Y$2/1000-($F49/1000)),0)</f>
        <v>0</v>
      </c>
      <c r="Z49" s="6">
        <f t="shared" si="46"/>
        <v>0</v>
      </c>
      <c r="AA49" s="6">
        <f t="shared" si="46"/>
        <v>0</v>
      </c>
      <c r="AB49" s="6">
        <f t="shared" si="46"/>
        <v>0</v>
      </c>
      <c r="AC49" s="6">
        <f t="shared" si="46"/>
        <v>0</v>
      </c>
      <c r="AD49" s="6">
        <f t="shared" si="46"/>
        <v>0</v>
      </c>
      <c r="AE49" s="6">
        <f t="shared" si="46"/>
        <v>0</v>
      </c>
      <c r="AF49" s="6">
        <f t="shared" si="46"/>
        <v>0</v>
      </c>
      <c r="AG49" s="6">
        <f t="shared" si="46"/>
        <v>0</v>
      </c>
      <c r="AH49" s="6">
        <f t="shared" si="46"/>
        <v>0</v>
      </c>
      <c r="AI49" s="6">
        <f t="shared" si="46"/>
        <v>0</v>
      </c>
      <c r="AJ49" s="6">
        <f t="shared" si="46"/>
        <v>0</v>
      </c>
      <c r="AK49" s="6">
        <f t="shared" si="46"/>
        <v>0</v>
      </c>
      <c r="AL49" s="6">
        <f t="shared" si="46"/>
        <v>0</v>
      </c>
      <c r="AM49" s="6">
        <f t="shared" si="46"/>
        <v>0</v>
      </c>
      <c r="AN49" s="6">
        <f t="shared" si="46"/>
        <v>0</v>
      </c>
      <c r="AO49" s="6">
        <f t="shared" ref="AO49:AR63" si="47">IF(AND($F49&lt;AO$2,$G49&lt;AO$4,(DATE(YEAR($G49)+1,MONTH($G49)+1,1))&gt;AO$4),$D49*24*AO$3*(AO$2/1000-($F49/1000)),0)</f>
        <v>0</v>
      </c>
      <c r="AP49" s="6">
        <f t="shared" si="47"/>
        <v>0</v>
      </c>
      <c r="AQ49" s="6">
        <f t="shared" si="47"/>
        <v>0</v>
      </c>
      <c r="AR49" s="6">
        <f t="shared" si="47"/>
        <v>0</v>
      </c>
      <c r="AS49" s="6">
        <f t="shared" si="44"/>
        <v>0</v>
      </c>
      <c r="AT49" s="6">
        <f t="shared" si="44"/>
        <v>0</v>
      </c>
      <c r="AU49" s="6">
        <f t="shared" si="44"/>
        <v>0</v>
      </c>
      <c r="AV49" s="6">
        <f t="shared" si="44"/>
        <v>0</v>
      </c>
      <c r="AW49" s="6">
        <f t="shared" si="44"/>
        <v>0</v>
      </c>
      <c r="AX49" s="6">
        <f t="shared" si="44"/>
        <v>0</v>
      </c>
      <c r="AY49" s="6">
        <f t="shared" si="44"/>
        <v>0</v>
      </c>
      <c r="AZ49" s="6">
        <f t="shared" si="44"/>
        <v>0</v>
      </c>
      <c r="BA49" s="6">
        <f t="shared" si="44"/>
        <v>0</v>
      </c>
      <c r="BB49" s="6">
        <f t="shared" si="44"/>
        <v>0</v>
      </c>
      <c r="BC49" s="6">
        <f t="shared" si="44"/>
        <v>0</v>
      </c>
      <c r="BD49" s="83">
        <f t="shared" si="44"/>
        <v>0</v>
      </c>
      <c r="BF49" s="6">
        <f t="shared" si="3"/>
        <v>0</v>
      </c>
      <c r="BG49" s="6">
        <f t="shared" si="4"/>
        <v>0</v>
      </c>
      <c r="BH49" s="6">
        <f t="shared" si="5"/>
        <v>0</v>
      </c>
      <c r="BI49" s="6">
        <f t="shared" si="6"/>
        <v>0</v>
      </c>
      <c r="BJ49" s="6">
        <f t="shared" si="7"/>
        <v>0</v>
      </c>
      <c r="BK49" s="6">
        <f t="shared" si="8"/>
        <v>0</v>
      </c>
      <c r="BL49" s="6">
        <f t="shared" si="9"/>
        <v>0</v>
      </c>
      <c r="BM49" s="6">
        <f t="shared" si="10"/>
        <v>0</v>
      </c>
      <c r="BN49" s="6">
        <f t="shared" si="11"/>
        <v>0</v>
      </c>
      <c r="BO49" s="6">
        <f t="shared" si="12"/>
        <v>0</v>
      </c>
      <c r="BP49" s="6">
        <f t="shared" si="13"/>
        <v>0</v>
      </c>
      <c r="BQ49" s="6">
        <f t="shared" si="14"/>
        <v>0</v>
      </c>
      <c r="BR49" s="6">
        <f t="shared" si="15"/>
        <v>0</v>
      </c>
      <c r="BS49" s="6">
        <f t="shared" si="16"/>
        <v>0</v>
      </c>
      <c r="BT49" s="6">
        <f t="shared" si="17"/>
        <v>0</v>
      </c>
      <c r="BU49" s="6">
        <f t="shared" si="18"/>
        <v>0</v>
      </c>
    </row>
    <row r="50" spans="1:73" x14ac:dyDescent="0.2">
      <c r="A50" t="s">
        <v>839</v>
      </c>
      <c r="B50" s="8" t="s">
        <v>841</v>
      </c>
      <c r="C50" s="8" t="s">
        <v>927</v>
      </c>
      <c r="D50" s="27">
        <v>547</v>
      </c>
      <c r="E50" s="3" t="s">
        <v>945</v>
      </c>
      <c r="F50" s="27">
        <v>7100</v>
      </c>
      <c r="G50" s="29">
        <v>37073</v>
      </c>
      <c r="H50" s="15" t="s">
        <v>1113</v>
      </c>
      <c r="I50" s="6">
        <f t="shared" si="40"/>
        <v>0</v>
      </c>
      <c r="J50" s="6">
        <f t="shared" si="40"/>
        <v>0</v>
      </c>
      <c r="K50" s="6">
        <f t="shared" si="40"/>
        <v>0</v>
      </c>
      <c r="L50" s="6">
        <f t="shared" si="40"/>
        <v>0</v>
      </c>
      <c r="M50" s="6">
        <f t="shared" si="40"/>
        <v>0</v>
      </c>
      <c r="N50" s="6">
        <f t="shared" si="40"/>
        <v>0</v>
      </c>
      <c r="O50" s="6">
        <f t="shared" si="40"/>
        <v>0</v>
      </c>
      <c r="P50" s="6">
        <f t="shared" si="40"/>
        <v>38071.200000000004</v>
      </c>
      <c r="Q50" s="6">
        <f t="shared" si="40"/>
        <v>38071.200000000004</v>
      </c>
      <c r="R50" s="6">
        <f t="shared" si="40"/>
        <v>30456.960000000006</v>
      </c>
      <c r="S50" s="6">
        <f t="shared" si="40"/>
        <v>34264.080000000009</v>
      </c>
      <c r="T50" s="6">
        <f t="shared" si="40"/>
        <v>38071.200000000004</v>
      </c>
      <c r="U50" s="6">
        <f t="shared" si="40"/>
        <v>38071.200000000004</v>
      </c>
      <c r="V50" s="6">
        <f t="shared" si="40"/>
        <v>38071.200000000004</v>
      </c>
      <c r="W50" s="6">
        <f t="shared" si="40"/>
        <v>38071.200000000004</v>
      </c>
      <c r="X50" s="6">
        <f t="shared" si="40"/>
        <v>38071.200000000004</v>
      </c>
      <c r="Y50" s="6">
        <f t="shared" si="46"/>
        <v>38071.200000000004</v>
      </c>
      <c r="Z50" s="6">
        <f t="shared" si="46"/>
        <v>38071.200000000004</v>
      </c>
      <c r="AA50" s="6">
        <f t="shared" si="46"/>
        <v>38071.200000000004</v>
      </c>
      <c r="AB50" s="6">
        <f t="shared" si="46"/>
        <v>0</v>
      </c>
      <c r="AC50" s="6">
        <f t="shared" si="46"/>
        <v>0</v>
      </c>
      <c r="AD50" s="6">
        <f t="shared" si="46"/>
        <v>0</v>
      </c>
      <c r="AE50" s="6">
        <f t="shared" si="46"/>
        <v>0</v>
      </c>
      <c r="AF50" s="6">
        <f t="shared" si="46"/>
        <v>0</v>
      </c>
      <c r="AG50" s="6">
        <f t="shared" si="46"/>
        <v>0</v>
      </c>
      <c r="AH50" s="6">
        <f t="shared" si="46"/>
        <v>0</v>
      </c>
      <c r="AI50" s="6">
        <f t="shared" si="46"/>
        <v>0</v>
      </c>
      <c r="AJ50" s="6">
        <f t="shared" si="46"/>
        <v>0</v>
      </c>
      <c r="AK50" s="6">
        <f t="shared" si="46"/>
        <v>0</v>
      </c>
      <c r="AL50" s="6">
        <f t="shared" si="46"/>
        <v>0</v>
      </c>
      <c r="AM50" s="6">
        <f t="shared" si="46"/>
        <v>0</v>
      </c>
      <c r="AN50" s="6">
        <f t="shared" si="46"/>
        <v>0</v>
      </c>
      <c r="AO50" s="6">
        <f t="shared" si="47"/>
        <v>0</v>
      </c>
      <c r="AP50" s="6">
        <f t="shared" si="47"/>
        <v>0</v>
      </c>
      <c r="AQ50" s="6">
        <f t="shared" si="47"/>
        <v>0</v>
      </c>
      <c r="AR50" s="6">
        <f t="shared" si="47"/>
        <v>0</v>
      </c>
      <c r="AS50" s="6">
        <f t="shared" si="44"/>
        <v>0</v>
      </c>
      <c r="AT50" s="6">
        <f t="shared" si="44"/>
        <v>0</v>
      </c>
      <c r="AU50" s="6">
        <f t="shared" si="44"/>
        <v>0</v>
      </c>
      <c r="AV50" s="6">
        <f t="shared" si="44"/>
        <v>0</v>
      </c>
      <c r="AW50" s="6">
        <f t="shared" si="44"/>
        <v>0</v>
      </c>
      <c r="AX50" s="6">
        <f t="shared" si="44"/>
        <v>0</v>
      </c>
      <c r="AY50" s="6">
        <f t="shared" si="44"/>
        <v>0</v>
      </c>
      <c r="AZ50" s="6">
        <f t="shared" si="44"/>
        <v>0</v>
      </c>
      <c r="BA50" s="6">
        <f t="shared" si="44"/>
        <v>0</v>
      </c>
      <c r="BB50" s="6">
        <f t="shared" si="44"/>
        <v>0</v>
      </c>
      <c r="BC50" s="6">
        <f t="shared" si="44"/>
        <v>0</v>
      </c>
      <c r="BD50" s="83">
        <f t="shared" si="44"/>
        <v>0</v>
      </c>
      <c r="BF50" s="6">
        <f t="shared" si="3"/>
        <v>0</v>
      </c>
      <c r="BG50" s="6">
        <f t="shared" si="4"/>
        <v>0</v>
      </c>
      <c r="BH50" s="6">
        <f t="shared" si="5"/>
        <v>25380.800000000003</v>
      </c>
      <c r="BI50" s="6">
        <f t="shared" si="6"/>
        <v>34264.080000000009</v>
      </c>
      <c r="BJ50" s="6">
        <f t="shared" si="7"/>
        <v>38071.200000000004</v>
      </c>
      <c r="BK50" s="6">
        <f t="shared" si="8"/>
        <v>38071.200000000004</v>
      </c>
      <c r="BL50" s="6">
        <f t="shared" si="9"/>
        <v>12690.400000000001</v>
      </c>
      <c r="BM50" s="6">
        <f t="shared" si="10"/>
        <v>0</v>
      </c>
      <c r="BN50" s="6">
        <f t="shared" si="11"/>
        <v>0</v>
      </c>
      <c r="BO50" s="6">
        <f t="shared" si="12"/>
        <v>0</v>
      </c>
      <c r="BP50" s="6">
        <f t="shared" si="13"/>
        <v>0</v>
      </c>
      <c r="BQ50" s="6">
        <f t="shared" si="14"/>
        <v>0</v>
      </c>
      <c r="BR50" s="6">
        <f t="shared" si="15"/>
        <v>0</v>
      </c>
      <c r="BS50" s="6">
        <f t="shared" si="16"/>
        <v>0</v>
      </c>
      <c r="BT50" s="6">
        <f t="shared" si="17"/>
        <v>0</v>
      </c>
      <c r="BU50" s="6">
        <f t="shared" si="18"/>
        <v>0</v>
      </c>
    </row>
    <row r="51" spans="1:73" x14ac:dyDescent="0.2">
      <c r="A51" t="s">
        <v>840</v>
      </c>
      <c r="B51" s="8" t="s">
        <v>841</v>
      </c>
      <c r="C51" s="8" t="s">
        <v>927</v>
      </c>
      <c r="D51" s="27">
        <v>495</v>
      </c>
      <c r="E51" s="3" t="s">
        <v>945</v>
      </c>
      <c r="F51" s="27">
        <v>7100</v>
      </c>
      <c r="G51" s="29">
        <v>37081</v>
      </c>
      <c r="H51" s="15" t="s">
        <v>1113</v>
      </c>
      <c r="I51" s="6">
        <f t="shared" ref="I51:X66" si="48">IF(AND($F51&lt;I$2,$G51&lt;I$4,(DATE(YEAR($G51)+1,MONTH($G51)+1,1))&gt;I$4),$D51*24*I$3*(I$2/1000-($F51/1000)),0)</f>
        <v>0</v>
      </c>
      <c r="J51" s="6">
        <f t="shared" si="48"/>
        <v>0</v>
      </c>
      <c r="K51" s="6">
        <f t="shared" si="48"/>
        <v>0</v>
      </c>
      <c r="L51" s="6">
        <f t="shared" si="48"/>
        <v>0</v>
      </c>
      <c r="M51" s="6">
        <f t="shared" si="48"/>
        <v>0</v>
      </c>
      <c r="N51" s="6">
        <f t="shared" si="48"/>
        <v>0</v>
      </c>
      <c r="O51" s="6">
        <f t="shared" si="48"/>
        <v>0</v>
      </c>
      <c r="P51" s="6">
        <f t="shared" si="48"/>
        <v>34452.000000000007</v>
      </c>
      <c r="Q51" s="6">
        <f t="shared" si="48"/>
        <v>34452.000000000007</v>
      </c>
      <c r="R51" s="6">
        <f t="shared" si="48"/>
        <v>27561.600000000002</v>
      </c>
      <c r="S51" s="6">
        <f t="shared" si="48"/>
        <v>31006.800000000003</v>
      </c>
      <c r="T51" s="6">
        <f t="shared" si="48"/>
        <v>34452.000000000007</v>
      </c>
      <c r="U51" s="6">
        <f t="shared" si="48"/>
        <v>34452.000000000007</v>
      </c>
      <c r="V51" s="6">
        <f t="shared" si="48"/>
        <v>34452.000000000007</v>
      </c>
      <c r="W51" s="6">
        <f t="shared" si="48"/>
        <v>34452.000000000007</v>
      </c>
      <c r="X51" s="6">
        <f t="shared" si="48"/>
        <v>34452.000000000007</v>
      </c>
      <c r="Y51" s="6">
        <f t="shared" si="46"/>
        <v>34452.000000000007</v>
      </c>
      <c r="Z51" s="6">
        <f t="shared" si="46"/>
        <v>34452.000000000007</v>
      </c>
      <c r="AA51" s="6">
        <f t="shared" si="46"/>
        <v>34452.000000000007</v>
      </c>
      <c r="AB51" s="6">
        <f t="shared" si="46"/>
        <v>0</v>
      </c>
      <c r="AC51" s="6">
        <f t="shared" si="46"/>
        <v>0</v>
      </c>
      <c r="AD51" s="6">
        <f t="shared" si="46"/>
        <v>0</v>
      </c>
      <c r="AE51" s="6">
        <f t="shared" si="46"/>
        <v>0</v>
      </c>
      <c r="AF51" s="6">
        <f t="shared" si="46"/>
        <v>0</v>
      </c>
      <c r="AG51" s="6">
        <f t="shared" si="46"/>
        <v>0</v>
      </c>
      <c r="AH51" s="6">
        <f t="shared" si="46"/>
        <v>0</v>
      </c>
      <c r="AI51" s="6">
        <f t="shared" si="46"/>
        <v>0</v>
      </c>
      <c r="AJ51" s="6">
        <f t="shared" si="46"/>
        <v>0</v>
      </c>
      <c r="AK51" s="6">
        <f t="shared" si="46"/>
        <v>0</v>
      </c>
      <c r="AL51" s="6">
        <f t="shared" si="46"/>
        <v>0</v>
      </c>
      <c r="AM51" s="6">
        <f t="shared" si="46"/>
        <v>0</v>
      </c>
      <c r="AN51" s="6">
        <f t="shared" si="46"/>
        <v>0</v>
      </c>
      <c r="AO51" s="6">
        <f t="shared" si="47"/>
        <v>0</v>
      </c>
      <c r="AP51" s="6">
        <f t="shared" si="47"/>
        <v>0</v>
      </c>
      <c r="AQ51" s="6">
        <f t="shared" si="47"/>
        <v>0</v>
      </c>
      <c r="AR51" s="6">
        <f t="shared" si="47"/>
        <v>0</v>
      </c>
      <c r="AS51" s="6">
        <f t="shared" si="44"/>
        <v>0</v>
      </c>
      <c r="AT51" s="6">
        <f t="shared" si="44"/>
        <v>0</v>
      </c>
      <c r="AU51" s="6">
        <f t="shared" si="44"/>
        <v>0</v>
      </c>
      <c r="AV51" s="6">
        <f t="shared" si="44"/>
        <v>0</v>
      </c>
      <c r="AW51" s="6">
        <f t="shared" si="44"/>
        <v>0</v>
      </c>
      <c r="AX51" s="6">
        <f t="shared" si="44"/>
        <v>0</v>
      </c>
      <c r="AY51" s="6">
        <f t="shared" si="44"/>
        <v>0</v>
      </c>
      <c r="AZ51" s="6">
        <f t="shared" si="44"/>
        <v>0</v>
      </c>
      <c r="BA51" s="6">
        <f t="shared" si="44"/>
        <v>0</v>
      </c>
      <c r="BB51" s="6">
        <f t="shared" si="44"/>
        <v>0</v>
      </c>
      <c r="BC51" s="6">
        <f t="shared" si="44"/>
        <v>0</v>
      </c>
      <c r="BD51" s="83">
        <f t="shared" si="44"/>
        <v>0</v>
      </c>
      <c r="BF51" s="6">
        <f t="shared" si="3"/>
        <v>0</v>
      </c>
      <c r="BG51" s="6">
        <f t="shared" si="4"/>
        <v>0</v>
      </c>
      <c r="BH51" s="6">
        <f t="shared" si="5"/>
        <v>22968.000000000004</v>
      </c>
      <c r="BI51" s="6">
        <f t="shared" si="6"/>
        <v>31006.800000000007</v>
      </c>
      <c r="BJ51" s="6">
        <f t="shared" si="7"/>
        <v>34452.000000000007</v>
      </c>
      <c r="BK51" s="6">
        <f t="shared" si="8"/>
        <v>34452.000000000007</v>
      </c>
      <c r="BL51" s="6">
        <f t="shared" si="9"/>
        <v>11484.000000000002</v>
      </c>
      <c r="BM51" s="6">
        <f t="shared" si="10"/>
        <v>0</v>
      </c>
      <c r="BN51" s="6">
        <f t="shared" si="11"/>
        <v>0</v>
      </c>
      <c r="BO51" s="6">
        <f t="shared" si="12"/>
        <v>0</v>
      </c>
      <c r="BP51" s="6">
        <f t="shared" si="13"/>
        <v>0</v>
      </c>
      <c r="BQ51" s="6">
        <f t="shared" si="14"/>
        <v>0</v>
      </c>
      <c r="BR51" s="6">
        <f t="shared" si="15"/>
        <v>0</v>
      </c>
      <c r="BS51" s="6">
        <f t="shared" si="16"/>
        <v>0</v>
      </c>
      <c r="BT51" s="6">
        <f t="shared" si="17"/>
        <v>0</v>
      </c>
      <c r="BU51" s="6">
        <f t="shared" si="18"/>
        <v>0</v>
      </c>
    </row>
    <row r="52" spans="1:73" x14ac:dyDescent="0.2">
      <c r="A52" s="8" t="s">
        <v>877</v>
      </c>
      <c r="B52" s="8" t="s">
        <v>841</v>
      </c>
      <c r="C52" s="8" t="s">
        <v>927</v>
      </c>
      <c r="D52" s="27">
        <v>860</v>
      </c>
      <c r="E52" s="3" t="s">
        <v>945</v>
      </c>
      <c r="F52" s="27">
        <v>7100</v>
      </c>
      <c r="G52" s="29">
        <v>37347</v>
      </c>
      <c r="H52" s="15" t="s">
        <v>1113</v>
      </c>
      <c r="I52" s="6">
        <f t="shared" si="48"/>
        <v>0</v>
      </c>
      <c r="J52" s="6">
        <f t="shared" si="48"/>
        <v>0</v>
      </c>
      <c r="K52" s="6">
        <f t="shared" si="48"/>
        <v>0</v>
      </c>
      <c r="L52" s="6">
        <f t="shared" si="48"/>
        <v>0</v>
      </c>
      <c r="M52" s="6">
        <f t="shared" si="48"/>
        <v>0</v>
      </c>
      <c r="N52" s="6">
        <f t="shared" si="48"/>
        <v>0</v>
      </c>
      <c r="O52" s="6">
        <f t="shared" si="48"/>
        <v>0</v>
      </c>
      <c r="P52" s="6">
        <f t="shared" si="48"/>
        <v>0</v>
      </c>
      <c r="Q52" s="6">
        <f t="shared" si="48"/>
        <v>0</v>
      </c>
      <c r="R52" s="6">
        <f t="shared" si="48"/>
        <v>0</v>
      </c>
      <c r="S52" s="6">
        <f t="shared" si="48"/>
        <v>0</v>
      </c>
      <c r="T52" s="6">
        <f t="shared" si="48"/>
        <v>0</v>
      </c>
      <c r="U52" s="6">
        <f t="shared" si="48"/>
        <v>0</v>
      </c>
      <c r="V52" s="6">
        <f t="shared" si="48"/>
        <v>0</v>
      </c>
      <c r="W52" s="6">
        <f t="shared" si="48"/>
        <v>0</v>
      </c>
      <c r="X52" s="6">
        <f t="shared" si="48"/>
        <v>0</v>
      </c>
      <c r="Y52" s="6">
        <f t="shared" si="46"/>
        <v>59856.000000000007</v>
      </c>
      <c r="Z52" s="6">
        <f t="shared" si="46"/>
        <v>59856.000000000007</v>
      </c>
      <c r="AA52" s="6">
        <f t="shared" si="46"/>
        <v>59856.000000000007</v>
      </c>
      <c r="AB52" s="6">
        <f t="shared" si="46"/>
        <v>59856.000000000007</v>
      </c>
      <c r="AC52" s="6">
        <f t="shared" si="46"/>
        <v>59856.000000000007</v>
      </c>
      <c r="AD52" s="6">
        <f t="shared" si="46"/>
        <v>59856.000000000007</v>
      </c>
      <c r="AE52" s="6">
        <f t="shared" si="46"/>
        <v>59856.000000000007</v>
      </c>
      <c r="AF52" s="6">
        <f t="shared" si="46"/>
        <v>59856.000000000007</v>
      </c>
      <c r="AG52" s="6">
        <f t="shared" si="46"/>
        <v>59856.000000000007</v>
      </c>
      <c r="AH52" s="6">
        <f t="shared" si="46"/>
        <v>59856.000000000007</v>
      </c>
      <c r="AI52" s="6">
        <f t="shared" si="46"/>
        <v>59856.000000000007</v>
      </c>
      <c r="AJ52" s="6">
        <f t="shared" si="46"/>
        <v>59856.000000000007</v>
      </c>
      <c r="AK52" s="6">
        <f t="shared" si="46"/>
        <v>0</v>
      </c>
      <c r="AL52" s="6">
        <f t="shared" si="46"/>
        <v>0</v>
      </c>
      <c r="AM52" s="6">
        <f t="shared" si="46"/>
        <v>0</v>
      </c>
      <c r="AN52" s="6">
        <f t="shared" si="46"/>
        <v>0</v>
      </c>
      <c r="AO52" s="6">
        <f t="shared" si="47"/>
        <v>0</v>
      </c>
      <c r="AP52" s="6">
        <f t="shared" si="47"/>
        <v>0</v>
      </c>
      <c r="AQ52" s="6">
        <f t="shared" si="47"/>
        <v>0</v>
      </c>
      <c r="AR52" s="6">
        <f t="shared" si="47"/>
        <v>0</v>
      </c>
      <c r="AS52" s="6">
        <f t="shared" si="44"/>
        <v>0</v>
      </c>
      <c r="AT52" s="6">
        <f t="shared" si="44"/>
        <v>0</v>
      </c>
      <c r="AU52" s="6">
        <f t="shared" si="44"/>
        <v>0</v>
      </c>
      <c r="AV52" s="6">
        <f t="shared" si="44"/>
        <v>0</v>
      </c>
      <c r="AW52" s="6">
        <f t="shared" si="44"/>
        <v>0</v>
      </c>
      <c r="AX52" s="6">
        <f t="shared" si="44"/>
        <v>0</v>
      </c>
      <c r="AY52" s="6">
        <f t="shared" si="44"/>
        <v>0</v>
      </c>
      <c r="AZ52" s="6">
        <f t="shared" si="44"/>
        <v>0</v>
      </c>
      <c r="BA52" s="6">
        <f t="shared" si="44"/>
        <v>0</v>
      </c>
      <c r="BB52" s="6">
        <f t="shared" si="44"/>
        <v>0</v>
      </c>
      <c r="BC52" s="6">
        <f t="shared" si="44"/>
        <v>0</v>
      </c>
      <c r="BD52" s="83">
        <f t="shared" si="44"/>
        <v>0</v>
      </c>
      <c r="BF52" s="6">
        <f t="shared" si="3"/>
        <v>0</v>
      </c>
      <c r="BG52" s="6">
        <f t="shared" si="4"/>
        <v>0</v>
      </c>
      <c r="BH52" s="6">
        <f t="shared" si="5"/>
        <v>0</v>
      </c>
      <c r="BI52" s="6">
        <f t="shared" si="6"/>
        <v>0</v>
      </c>
      <c r="BJ52" s="6">
        <f t="shared" si="7"/>
        <v>0</v>
      </c>
      <c r="BK52" s="6">
        <f t="shared" si="8"/>
        <v>39904.000000000007</v>
      </c>
      <c r="BL52" s="6">
        <f t="shared" si="9"/>
        <v>59856.000000000007</v>
      </c>
      <c r="BM52" s="6">
        <f t="shared" si="10"/>
        <v>59856.000000000007</v>
      </c>
      <c r="BN52" s="6">
        <f t="shared" si="11"/>
        <v>59856.000000000007</v>
      </c>
      <c r="BO52" s="6">
        <f t="shared" si="12"/>
        <v>19952.000000000004</v>
      </c>
      <c r="BP52" s="6">
        <f t="shared" si="13"/>
        <v>0</v>
      </c>
      <c r="BQ52" s="6">
        <f t="shared" si="14"/>
        <v>0</v>
      </c>
      <c r="BR52" s="6">
        <f t="shared" si="15"/>
        <v>0</v>
      </c>
      <c r="BS52" s="6">
        <f t="shared" si="16"/>
        <v>0</v>
      </c>
      <c r="BT52" s="6">
        <f t="shared" si="17"/>
        <v>0</v>
      </c>
      <c r="BU52" s="6">
        <f t="shared" si="18"/>
        <v>0</v>
      </c>
    </row>
    <row r="53" spans="1:73" x14ac:dyDescent="0.2">
      <c r="A53" s="8" t="s">
        <v>342</v>
      </c>
      <c r="B53" s="8" t="s">
        <v>841</v>
      </c>
      <c r="C53" s="8" t="s">
        <v>927</v>
      </c>
      <c r="D53" s="27">
        <v>1097</v>
      </c>
      <c r="E53" s="3" t="s">
        <v>945</v>
      </c>
      <c r="F53" s="27">
        <v>7100</v>
      </c>
      <c r="G53" s="29">
        <v>37438</v>
      </c>
      <c r="H53" s="15" t="s">
        <v>1113</v>
      </c>
      <c r="I53" s="6">
        <f t="shared" si="48"/>
        <v>0</v>
      </c>
      <c r="J53" s="6">
        <f t="shared" si="48"/>
        <v>0</v>
      </c>
      <c r="K53" s="6">
        <f t="shared" si="48"/>
        <v>0</v>
      </c>
      <c r="L53" s="6">
        <f t="shared" si="48"/>
        <v>0</v>
      </c>
      <c r="M53" s="6">
        <f t="shared" si="48"/>
        <v>0</v>
      </c>
      <c r="N53" s="6">
        <f t="shared" si="48"/>
        <v>0</v>
      </c>
      <c r="O53" s="6">
        <f t="shared" si="48"/>
        <v>0</v>
      </c>
      <c r="P53" s="6">
        <f t="shared" si="48"/>
        <v>0</v>
      </c>
      <c r="Q53" s="6">
        <f t="shared" si="48"/>
        <v>0</v>
      </c>
      <c r="R53" s="6">
        <f t="shared" si="48"/>
        <v>0</v>
      </c>
      <c r="S53" s="6">
        <f t="shared" si="48"/>
        <v>0</v>
      </c>
      <c r="T53" s="6">
        <f t="shared" si="48"/>
        <v>0</v>
      </c>
      <c r="U53" s="6">
        <f t="shared" si="48"/>
        <v>0</v>
      </c>
      <c r="V53" s="6">
        <f t="shared" si="48"/>
        <v>0</v>
      </c>
      <c r="W53" s="6">
        <f t="shared" si="48"/>
        <v>0</v>
      </c>
      <c r="X53" s="6">
        <f t="shared" si="48"/>
        <v>0</v>
      </c>
      <c r="Y53" s="6">
        <f t="shared" si="46"/>
        <v>0</v>
      </c>
      <c r="Z53" s="6">
        <f t="shared" si="46"/>
        <v>0</v>
      </c>
      <c r="AA53" s="6">
        <f t="shared" si="46"/>
        <v>0</v>
      </c>
      <c r="AB53" s="6">
        <f t="shared" si="46"/>
        <v>76351.200000000012</v>
      </c>
      <c r="AC53" s="6">
        <f t="shared" si="46"/>
        <v>76351.200000000012</v>
      </c>
      <c r="AD53" s="6">
        <f t="shared" si="46"/>
        <v>76351.200000000012</v>
      </c>
      <c r="AE53" s="6">
        <f t="shared" si="46"/>
        <v>76351.200000000012</v>
      </c>
      <c r="AF53" s="6">
        <f t="shared" si="46"/>
        <v>76351.200000000012</v>
      </c>
      <c r="AG53" s="6">
        <f t="shared" si="46"/>
        <v>76351.200000000012</v>
      </c>
      <c r="AH53" s="6">
        <f t="shared" si="46"/>
        <v>76351.200000000012</v>
      </c>
      <c r="AI53" s="6">
        <f t="shared" si="46"/>
        <v>76351.200000000012</v>
      </c>
      <c r="AJ53" s="6">
        <f t="shared" si="46"/>
        <v>76351.200000000012</v>
      </c>
      <c r="AK53" s="6">
        <f t="shared" si="46"/>
        <v>76351.200000000012</v>
      </c>
      <c r="AL53" s="6">
        <f t="shared" si="46"/>
        <v>76351.200000000012</v>
      </c>
      <c r="AM53" s="6">
        <f t="shared" si="46"/>
        <v>76351.200000000012</v>
      </c>
      <c r="AN53" s="6">
        <f t="shared" si="46"/>
        <v>0</v>
      </c>
      <c r="AO53" s="6">
        <f t="shared" si="47"/>
        <v>0</v>
      </c>
      <c r="AP53" s="6">
        <f t="shared" si="47"/>
        <v>0</v>
      </c>
      <c r="AQ53" s="6">
        <f t="shared" si="47"/>
        <v>0</v>
      </c>
      <c r="AR53" s="6">
        <f t="shared" si="47"/>
        <v>0</v>
      </c>
      <c r="AS53" s="6">
        <f t="shared" si="44"/>
        <v>0</v>
      </c>
      <c r="AT53" s="6">
        <f t="shared" si="44"/>
        <v>0</v>
      </c>
      <c r="AU53" s="6">
        <f t="shared" si="44"/>
        <v>0</v>
      </c>
      <c r="AV53" s="6">
        <f t="shared" si="44"/>
        <v>0</v>
      </c>
      <c r="AW53" s="6">
        <f t="shared" si="44"/>
        <v>0</v>
      </c>
      <c r="AX53" s="6">
        <f t="shared" si="44"/>
        <v>0</v>
      </c>
      <c r="AY53" s="6">
        <f t="shared" si="44"/>
        <v>0</v>
      </c>
      <c r="AZ53" s="6">
        <f t="shared" si="44"/>
        <v>0</v>
      </c>
      <c r="BA53" s="6">
        <f t="shared" si="44"/>
        <v>0</v>
      </c>
      <c r="BB53" s="6">
        <f t="shared" si="44"/>
        <v>0</v>
      </c>
      <c r="BC53" s="6">
        <f t="shared" si="44"/>
        <v>0</v>
      </c>
      <c r="BD53" s="83">
        <f t="shared" si="44"/>
        <v>0</v>
      </c>
      <c r="BF53" s="6">
        <f t="shared" si="3"/>
        <v>0</v>
      </c>
      <c r="BG53" s="6">
        <f t="shared" si="4"/>
        <v>0</v>
      </c>
      <c r="BH53" s="6">
        <f t="shared" si="5"/>
        <v>0</v>
      </c>
      <c r="BI53" s="6">
        <f t="shared" si="6"/>
        <v>0</v>
      </c>
      <c r="BJ53" s="6">
        <f t="shared" si="7"/>
        <v>0</v>
      </c>
      <c r="BK53" s="6">
        <f t="shared" si="8"/>
        <v>0</v>
      </c>
      <c r="BL53" s="6">
        <f t="shared" si="9"/>
        <v>50900.80000000001</v>
      </c>
      <c r="BM53" s="6">
        <f t="shared" si="10"/>
        <v>76351.200000000012</v>
      </c>
      <c r="BN53" s="6">
        <f t="shared" si="11"/>
        <v>76351.200000000012</v>
      </c>
      <c r="BO53" s="6">
        <f t="shared" si="12"/>
        <v>76351.200000000012</v>
      </c>
      <c r="BP53" s="6">
        <f t="shared" si="13"/>
        <v>25450.400000000005</v>
      </c>
      <c r="BQ53" s="6">
        <f t="shared" si="14"/>
        <v>0</v>
      </c>
      <c r="BR53" s="6">
        <f t="shared" si="15"/>
        <v>0</v>
      </c>
      <c r="BS53" s="6">
        <f t="shared" si="16"/>
        <v>0</v>
      </c>
      <c r="BT53" s="6">
        <f t="shared" si="17"/>
        <v>0</v>
      </c>
      <c r="BU53" s="6">
        <f t="shared" si="18"/>
        <v>0</v>
      </c>
    </row>
    <row r="54" spans="1:73" x14ac:dyDescent="0.2">
      <c r="A54" s="8" t="s">
        <v>1091</v>
      </c>
      <c r="B54" s="8" t="s">
        <v>841</v>
      </c>
      <c r="C54" s="8" t="s">
        <v>927</v>
      </c>
      <c r="D54" s="27">
        <v>40</v>
      </c>
      <c r="E54" s="3" t="s">
        <v>945</v>
      </c>
      <c r="F54" s="27">
        <v>8150</v>
      </c>
      <c r="G54" s="29">
        <v>37408</v>
      </c>
      <c r="H54" s="15" t="s">
        <v>1113</v>
      </c>
      <c r="I54" s="6">
        <f t="shared" si="48"/>
        <v>0</v>
      </c>
      <c r="J54" s="6">
        <f t="shared" si="48"/>
        <v>0</v>
      </c>
      <c r="K54" s="6">
        <f t="shared" si="48"/>
        <v>0</v>
      </c>
      <c r="L54" s="6">
        <f t="shared" si="48"/>
        <v>0</v>
      </c>
      <c r="M54" s="6">
        <f t="shared" si="48"/>
        <v>0</v>
      </c>
      <c r="N54" s="6">
        <f t="shared" si="48"/>
        <v>0</v>
      </c>
      <c r="O54" s="6">
        <f t="shared" si="48"/>
        <v>0</v>
      </c>
      <c r="P54" s="6">
        <f t="shared" si="48"/>
        <v>0</v>
      </c>
      <c r="Q54" s="6">
        <f t="shared" si="48"/>
        <v>0</v>
      </c>
      <c r="R54" s="6">
        <f t="shared" si="48"/>
        <v>0</v>
      </c>
      <c r="S54" s="6">
        <f t="shared" si="48"/>
        <v>0</v>
      </c>
      <c r="T54" s="6">
        <f t="shared" si="48"/>
        <v>0</v>
      </c>
      <c r="U54" s="6">
        <f t="shared" si="48"/>
        <v>0</v>
      </c>
      <c r="V54" s="6">
        <f t="shared" si="48"/>
        <v>0</v>
      </c>
      <c r="W54" s="6">
        <f t="shared" si="48"/>
        <v>0</v>
      </c>
      <c r="X54" s="6">
        <f t="shared" si="48"/>
        <v>0</v>
      </c>
      <c r="Y54" s="6">
        <f t="shared" si="46"/>
        <v>0</v>
      </c>
      <c r="Z54" s="6">
        <f t="shared" si="46"/>
        <v>0</v>
      </c>
      <c r="AA54" s="6">
        <f t="shared" si="46"/>
        <v>1775.9999999999995</v>
      </c>
      <c r="AB54" s="6">
        <f t="shared" si="46"/>
        <v>1775.9999999999995</v>
      </c>
      <c r="AC54" s="6">
        <f t="shared" si="46"/>
        <v>1775.9999999999995</v>
      </c>
      <c r="AD54" s="6">
        <f t="shared" si="46"/>
        <v>1775.9999999999995</v>
      </c>
      <c r="AE54" s="6">
        <f t="shared" si="46"/>
        <v>1775.9999999999995</v>
      </c>
      <c r="AF54" s="6">
        <f t="shared" si="46"/>
        <v>1775.9999999999995</v>
      </c>
      <c r="AG54" s="6">
        <f t="shared" si="46"/>
        <v>1775.9999999999995</v>
      </c>
      <c r="AH54" s="6">
        <f t="shared" si="46"/>
        <v>1775.9999999999995</v>
      </c>
      <c r="AI54" s="6">
        <f t="shared" si="46"/>
        <v>1775.9999999999995</v>
      </c>
      <c r="AJ54" s="6">
        <f t="shared" si="46"/>
        <v>1775.9999999999995</v>
      </c>
      <c r="AK54" s="6">
        <f t="shared" si="46"/>
        <v>1775.9999999999995</v>
      </c>
      <c r="AL54" s="6">
        <f t="shared" si="46"/>
        <v>1775.9999999999995</v>
      </c>
      <c r="AM54" s="6">
        <f t="shared" si="46"/>
        <v>0</v>
      </c>
      <c r="AN54" s="6">
        <f t="shared" si="46"/>
        <v>0</v>
      </c>
      <c r="AO54" s="6">
        <f t="shared" si="47"/>
        <v>0</v>
      </c>
      <c r="AP54" s="6">
        <f t="shared" si="47"/>
        <v>0</v>
      </c>
      <c r="AQ54" s="6">
        <f t="shared" si="47"/>
        <v>0</v>
      </c>
      <c r="AR54" s="6">
        <f t="shared" si="47"/>
        <v>0</v>
      </c>
      <c r="AS54" s="6">
        <f t="shared" si="44"/>
        <v>0</v>
      </c>
      <c r="AT54" s="6">
        <f t="shared" si="44"/>
        <v>0</v>
      </c>
      <c r="AU54" s="6">
        <f t="shared" si="44"/>
        <v>0</v>
      </c>
      <c r="AV54" s="6">
        <f t="shared" si="44"/>
        <v>0</v>
      </c>
      <c r="AW54" s="6">
        <f t="shared" si="44"/>
        <v>0</v>
      </c>
      <c r="AX54" s="6">
        <f t="shared" si="44"/>
        <v>0</v>
      </c>
      <c r="AY54" s="6">
        <f t="shared" si="44"/>
        <v>0</v>
      </c>
      <c r="AZ54" s="6">
        <f t="shared" si="44"/>
        <v>0</v>
      </c>
      <c r="BA54" s="6">
        <f t="shared" si="44"/>
        <v>0</v>
      </c>
      <c r="BB54" s="6">
        <f t="shared" si="44"/>
        <v>0</v>
      </c>
      <c r="BC54" s="6">
        <f t="shared" si="44"/>
        <v>0</v>
      </c>
      <c r="BD54" s="83">
        <f t="shared" si="44"/>
        <v>0</v>
      </c>
      <c r="BF54" s="6">
        <f t="shared" si="3"/>
        <v>0</v>
      </c>
      <c r="BG54" s="6">
        <f t="shared" si="4"/>
        <v>0</v>
      </c>
      <c r="BH54" s="6">
        <f t="shared" si="5"/>
        <v>0</v>
      </c>
      <c r="BI54" s="6">
        <f t="shared" si="6"/>
        <v>0</v>
      </c>
      <c r="BJ54" s="6">
        <f t="shared" si="7"/>
        <v>0</v>
      </c>
      <c r="BK54" s="6">
        <f t="shared" si="8"/>
        <v>0</v>
      </c>
      <c r="BL54" s="6">
        <f t="shared" si="9"/>
        <v>1775.9999999999993</v>
      </c>
      <c r="BM54" s="6">
        <f t="shared" si="10"/>
        <v>1775.9999999999993</v>
      </c>
      <c r="BN54" s="6">
        <f t="shared" si="11"/>
        <v>1775.9999999999993</v>
      </c>
      <c r="BO54" s="6">
        <f t="shared" si="12"/>
        <v>1775.9999999999993</v>
      </c>
      <c r="BP54" s="6">
        <f t="shared" si="13"/>
        <v>0</v>
      </c>
      <c r="BQ54" s="6">
        <f t="shared" si="14"/>
        <v>0</v>
      </c>
      <c r="BR54" s="6">
        <f t="shared" si="15"/>
        <v>0</v>
      </c>
      <c r="BS54" s="6">
        <f t="shared" si="16"/>
        <v>0</v>
      </c>
      <c r="BT54" s="6">
        <f t="shared" si="17"/>
        <v>0</v>
      </c>
      <c r="BU54" s="6">
        <f t="shared" si="18"/>
        <v>0</v>
      </c>
    </row>
    <row r="55" spans="1:73" x14ac:dyDescent="0.2">
      <c r="A55" t="s">
        <v>960</v>
      </c>
      <c r="B55" t="s">
        <v>841</v>
      </c>
      <c r="C55" t="s">
        <v>927</v>
      </c>
      <c r="D55">
        <v>48</v>
      </c>
      <c r="E55" s="8" t="s">
        <v>945</v>
      </c>
      <c r="F55" s="23">
        <v>9468</v>
      </c>
      <c r="G55" s="22">
        <v>37135</v>
      </c>
      <c r="H55" s="15" t="s">
        <v>1113</v>
      </c>
      <c r="I55" s="6">
        <f t="shared" si="48"/>
        <v>0</v>
      </c>
      <c r="J55" s="6">
        <f t="shared" si="48"/>
        <v>0</v>
      </c>
      <c r="K55" s="6">
        <f t="shared" si="48"/>
        <v>0</v>
      </c>
      <c r="L55" s="6">
        <f t="shared" si="48"/>
        <v>0</v>
      </c>
      <c r="M55" s="6">
        <f t="shared" si="48"/>
        <v>0</v>
      </c>
      <c r="N55" s="6">
        <f t="shared" si="48"/>
        <v>0</v>
      </c>
      <c r="O55" s="6">
        <f t="shared" si="48"/>
        <v>0</v>
      </c>
      <c r="P55" s="6">
        <f t="shared" si="48"/>
        <v>0</v>
      </c>
      <c r="Q55" s="6">
        <f t="shared" si="48"/>
        <v>0</v>
      </c>
      <c r="R55" s="6">
        <f t="shared" si="48"/>
        <v>490.29120000000006</v>
      </c>
      <c r="S55" s="6">
        <f t="shared" si="48"/>
        <v>551.57759999999996</v>
      </c>
      <c r="T55" s="6">
        <f t="shared" si="48"/>
        <v>612.86400000000003</v>
      </c>
      <c r="U55" s="6">
        <f t="shared" si="48"/>
        <v>612.86400000000003</v>
      </c>
      <c r="V55" s="6">
        <f t="shared" si="48"/>
        <v>612.86400000000003</v>
      </c>
      <c r="W55" s="6">
        <f t="shared" si="48"/>
        <v>612.86400000000003</v>
      </c>
      <c r="X55" s="6">
        <f t="shared" si="48"/>
        <v>612.86400000000003</v>
      </c>
      <c r="Y55" s="6">
        <f t="shared" si="46"/>
        <v>612.86400000000003</v>
      </c>
      <c r="Z55" s="6">
        <f t="shared" si="46"/>
        <v>612.86400000000003</v>
      </c>
      <c r="AA55" s="6">
        <f t="shared" si="46"/>
        <v>612.86400000000003</v>
      </c>
      <c r="AB55" s="6">
        <f t="shared" si="46"/>
        <v>612.86400000000003</v>
      </c>
      <c r="AC55" s="6">
        <f t="shared" si="46"/>
        <v>612.86400000000003</v>
      </c>
      <c r="AD55" s="6">
        <f t="shared" si="46"/>
        <v>0</v>
      </c>
      <c r="AE55" s="6">
        <f t="shared" si="46"/>
        <v>0</v>
      </c>
      <c r="AF55" s="6">
        <f t="shared" si="46"/>
        <v>0</v>
      </c>
      <c r="AG55" s="6">
        <f t="shared" si="46"/>
        <v>0</v>
      </c>
      <c r="AH55" s="6">
        <f t="shared" si="46"/>
        <v>0</v>
      </c>
      <c r="AI55" s="6">
        <f t="shared" si="46"/>
        <v>0</v>
      </c>
      <c r="AJ55" s="6">
        <f t="shared" si="46"/>
        <v>0</v>
      </c>
      <c r="AK55" s="6">
        <f t="shared" si="46"/>
        <v>0</v>
      </c>
      <c r="AL55" s="6">
        <f t="shared" si="46"/>
        <v>0</v>
      </c>
      <c r="AM55" s="6">
        <f t="shared" si="46"/>
        <v>0</v>
      </c>
      <c r="AN55" s="6">
        <f t="shared" si="46"/>
        <v>0</v>
      </c>
      <c r="AO55" s="6">
        <f t="shared" si="47"/>
        <v>0</v>
      </c>
      <c r="AP55" s="6">
        <f t="shared" si="47"/>
        <v>0</v>
      </c>
      <c r="AQ55" s="6">
        <f t="shared" si="47"/>
        <v>0</v>
      </c>
      <c r="AR55" s="6">
        <f t="shared" si="47"/>
        <v>0</v>
      </c>
      <c r="AS55" s="6">
        <f t="shared" si="44"/>
        <v>0</v>
      </c>
      <c r="AT55" s="6">
        <f t="shared" si="44"/>
        <v>0</v>
      </c>
      <c r="AU55" s="6">
        <f t="shared" si="44"/>
        <v>0</v>
      </c>
      <c r="AV55" s="6">
        <f t="shared" si="44"/>
        <v>0</v>
      </c>
      <c r="AW55" s="6">
        <f t="shared" si="44"/>
        <v>0</v>
      </c>
      <c r="AX55" s="6">
        <f t="shared" si="44"/>
        <v>0</v>
      </c>
      <c r="AY55" s="6">
        <f t="shared" si="44"/>
        <v>0</v>
      </c>
      <c r="AZ55" s="6">
        <f t="shared" si="44"/>
        <v>0</v>
      </c>
      <c r="BA55" s="6">
        <f t="shared" si="44"/>
        <v>0</v>
      </c>
      <c r="BB55" s="6">
        <f t="shared" si="44"/>
        <v>0</v>
      </c>
      <c r="BC55" s="6">
        <f t="shared" si="44"/>
        <v>0</v>
      </c>
      <c r="BD55" s="83">
        <f t="shared" si="44"/>
        <v>0</v>
      </c>
      <c r="BF55" s="6">
        <f t="shared" si="3"/>
        <v>0</v>
      </c>
      <c r="BG55" s="6">
        <f t="shared" si="4"/>
        <v>0</v>
      </c>
      <c r="BH55" s="6">
        <f t="shared" si="5"/>
        <v>0</v>
      </c>
      <c r="BI55" s="6">
        <f t="shared" si="6"/>
        <v>551.57759999999996</v>
      </c>
      <c r="BJ55" s="6">
        <f t="shared" si="7"/>
        <v>612.86400000000003</v>
      </c>
      <c r="BK55" s="6">
        <f t="shared" si="8"/>
        <v>612.86400000000003</v>
      </c>
      <c r="BL55" s="6">
        <f t="shared" si="9"/>
        <v>612.86400000000003</v>
      </c>
      <c r="BM55" s="6">
        <f t="shared" si="10"/>
        <v>0</v>
      </c>
      <c r="BN55" s="6">
        <f t="shared" si="11"/>
        <v>0</v>
      </c>
      <c r="BO55" s="6">
        <f t="shared" si="12"/>
        <v>0</v>
      </c>
      <c r="BP55" s="6">
        <f t="shared" si="13"/>
        <v>0</v>
      </c>
      <c r="BQ55" s="6">
        <f t="shared" si="14"/>
        <v>0</v>
      </c>
      <c r="BR55" s="6">
        <f t="shared" si="15"/>
        <v>0</v>
      </c>
      <c r="BS55" s="6">
        <f t="shared" si="16"/>
        <v>0</v>
      </c>
      <c r="BT55" s="6">
        <f t="shared" si="17"/>
        <v>0</v>
      </c>
      <c r="BU55" s="6">
        <f t="shared" si="18"/>
        <v>0</v>
      </c>
    </row>
    <row r="56" spans="1:73" x14ac:dyDescent="0.2">
      <c r="A56" t="s">
        <v>938</v>
      </c>
      <c r="B56" t="s">
        <v>841</v>
      </c>
      <c r="C56" t="s">
        <v>927</v>
      </c>
      <c r="D56">
        <v>22</v>
      </c>
      <c r="E56" s="3" t="s">
        <v>945</v>
      </c>
      <c r="F56" s="23">
        <v>9700</v>
      </c>
      <c r="G56" s="22">
        <v>36963</v>
      </c>
      <c r="H56" s="15" t="s">
        <v>1113</v>
      </c>
      <c r="I56" s="6">
        <f t="shared" si="48"/>
        <v>0</v>
      </c>
      <c r="J56" s="6">
        <f t="shared" si="48"/>
        <v>0</v>
      </c>
      <c r="K56" s="6">
        <f t="shared" si="48"/>
        <v>0</v>
      </c>
      <c r="L56" s="6">
        <f t="shared" si="48"/>
        <v>110.88000000000025</v>
      </c>
      <c r="M56" s="6">
        <f t="shared" si="48"/>
        <v>95.040000000000234</v>
      </c>
      <c r="N56" s="6">
        <f t="shared" si="48"/>
        <v>126.72000000000031</v>
      </c>
      <c r="O56" s="6">
        <f t="shared" si="48"/>
        <v>158.40000000000038</v>
      </c>
      <c r="P56" s="6">
        <f t="shared" si="48"/>
        <v>158.40000000000038</v>
      </c>
      <c r="Q56" s="6">
        <f t="shared" si="48"/>
        <v>158.40000000000038</v>
      </c>
      <c r="R56" s="6">
        <f t="shared" si="48"/>
        <v>126.72000000000031</v>
      </c>
      <c r="S56" s="6">
        <f t="shared" si="48"/>
        <v>142.56000000000034</v>
      </c>
      <c r="T56" s="6">
        <f t="shared" si="48"/>
        <v>158.40000000000038</v>
      </c>
      <c r="U56" s="6">
        <f t="shared" si="48"/>
        <v>158.40000000000038</v>
      </c>
      <c r="V56" s="6">
        <f t="shared" si="48"/>
        <v>158.40000000000038</v>
      </c>
      <c r="W56" s="6">
        <f t="shared" si="48"/>
        <v>158.40000000000038</v>
      </c>
      <c r="X56" s="6">
        <f t="shared" si="48"/>
        <v>0</v>
      </c>
      <c r="Y56" s="6">
        <f t="shared" si="46"/>
        <v>0</v>
      </c>
      <c r="Z56" s="6">
        <f t="shared" si="46"/>
        <v>0</v>
      </c>
      <c r="AA56" s="6">
        <f t="shared" si="46"/>
        <v>0</v>
      </c>
      <c r="AB56" s="6">
        <f t="shared" si="46"/>
        <v>0</v>
      </c>
      <c r="AC56" s="6">
        <f t="shared" si="46"/>
        <v>0</v>
      </c>
      <c r="AD56" s="6">
        <f t="shared" si="46"/>
        <v>0</v>
      </c>
      <c r="AE56" s="6">
        <f t="shared" si="46"/>
        <v>0</v>
      </c>
      <c r="AF56" s="6">
        <f t="shared" si="46"/>
        <v>0</v>
      </c>
      <c r="AG56" s="6">
        <f t="shared" si="46"/>
        <v>0</v>
      </c>
      <c r="AH56" s="6">
        <f t="shared" si="46"/>
        <v>0</v>
      </c>
      <c r="AI56" s="6">
        <f t="shared" si="46"/>
        <v>0</v>
      </c>
      <c r="AJ56" s="6">
        <f t="shared" si="46"/>
        <v>0</v>
      </c>
      <c r="AK56" s="6">
        <f t="shared" si="46"/>
        <v>0</v>
      </c>
      <c r="AL56" s="6">
        <f t="shared" si="46"/>
        <v>0</v>
      </c>
      <c r="AM56" s="6">
        <f t="shared" si="46"/>
        <v>0</v>
      </c>
      <c r="AN56" s="6">
        <f t="shared" si="46"/>
        <v>0</v>
      </c>
      <c r="AO56" s="6">
        <f t="shared" si="47"/>
        <v>0</v>
      </c>
      <c r="AP56" s="6">
        <f t="shared" si="47"/>
        <v>0</v>
      </c>
      <c r="AQ56" s="6">
        <f t="shared" si="47"/>
        <v>0</v>
      </c>
      <c r="AR56" s="6">
        <f t="shared" si="47"/>
        <v>0</v>
      </c>
      <c r="AS56" s="6">
        <f t="shared" si="44"/>
        <v>0</v>
      </c>
      <c r="AT56" s="6">
        <f t="shared" si="44"/>
        <v>0</v>
      </c>
      <c r="AU56" s="6">
        <f t="shared" si="44"/>
        <v>0</v>
      </c>
      <c r="AV56" s="6">
        <f t="shared" si="44"/>
        <v>0</v>
      </c>
      <c r="AW56" s="6">
        <f t="shared" si="44"/>
        <v>0</v>
      </c>
      <c r="AX56" s="6">
        <f t="shared" si="44"/>
        <v>0</v>
      </c>
      <c r="AY56" s="6">
        <f t="shared" si="44"/>
        <v>0</v>
      </c>
      <c r="AZ56" s="6">
        <f t="shared" si="44"/>
        <v>0</v>
      </c>
      <c r="BA56" s="6">
        <f t="shared" si="44"/>
        <v>0</v>
      </c>
      <c r="BB56" s="6">
        <f t="shared" si="44"/>
        <v>0</v>
      </c>
      <c r="BC56" s="6">
        <f t="shared" si="44"/>
        <v>0</v>
      </c>
      <c r="BD56" s="83">
        <f t="shared" si="44"/>
        <v>0</v>
      </c>
      <c r="BF56" s="6">
        <f t="shared" si="3"/>
        <v>0</v>
      </c>
      <c r="BG56" s="6">
        <f t="shared" si="4"/>
        <v>110.88000000000027</v>
      </c>
      <c r="BH56" s="6">
        <f t="shared" si="5"/>
        <v>158.40000000000038</v>
      </c>
      <c r="BI56" s="6">
        <f t="shared" si="6"/>
        <v>142.56000000000034</v>
      </c>
      <c r="BJ56" s="6">
        <f t="shared" si="7"/>
        <v>158.40000000000038</v>
      </c>
      <c r="BK56" s="6">
        <f t="shared" si="8"/>
        <v>0</v>
      </c>
      <c r="BL56" s="6">
        <f t="shared" si="9"/>
        <v>0</v>
      </c>
      <c r="BM56" s="6">
        <f t="shared" si="10"/>
        <v>0</v>
      </c>
      <c r="BN56" s="6">
        <f t="shared" si="11"/>
        <v>0</v>
      </c>
      <c r="BO56" s="6">
        <f t="shared" si="12"/>
        <v>0</v>
      </c>
      <c r="BP56" s="6">
        <f t="shared" si="13"/>
        <v>0</v>
      </c>
      <c r="BQ56" s="6">
        <f t="shared" si="14"/>
        <v>0</v>
      </c>
      <c r="BR56" s="6">
        <f t="shared" si="15"/>
        <v>0</v>
      </c>
      <c r="BS56" s="6">
        <f t="shared" si="16"/>
        <v>0</v>
      </c>
      <c r="BT56" s="6">
        <f t="shared" si="17"/>
        <v>0</v>
      </c>
      <c r="BU56" s="6">
        <f t="shared" si="18"/>
        <v>0</v>
      </c>
    </row>
    <row r="57" spans="1:73" x14ac:dyDescent="0.2">
      <c r="A57" t="s">
        <v>956</v>
      </c>
      <c r="B57" t="s">
        <v>841</v>
      </c>
      <c r="C57" t="s">
        <v>927</v>
      </c>
      <c r="D57">
        <v>44</v>
      </c>
      <c r="E57" s="3" t="s">
        <v>945</v>
      </c>
      <c r="F57" s="23">
        <v>9700</v>
      </c>
      <c r="G57" s="22">
        <v>37021</v>
      </c>
      <c r="H57" s="15" t="s">
        <v>1113</v>
      </c>
      <c r="I57" s="6">
        <f t="shared" si="48"/>
        <v>0</v>
      </c>
      <c r="J57" s="6">
        <f t="shared" si="48"/>
        <v>0</v>
      </c>
      <c r="K57" s="6">
        <f t="shared" si="48"/>
        <v>0</v>
      </c>
      <c r="L57" s="6">
        <f t="shared" si="48"/>
        <v>0</v>
      </c>
      <c r="M57" s="6">
        <f t="shared" si="48"/>
        <v>0</v>
      </c>
      <c r="N57" s="6">
        <f t="shared" si="48"/>
        <v>253.44000000000062</v>
      </c>
      <c r="O57" s="6">
        <f t="shared" si="48"/>
        <v>316.80000000000075</v>
      </c>
      <c r="P57" s="6">
        <f t="shared" si="48"/>
        <v>316.80000000000075</v>
      </c>
      <c r="Q57" s="6">
        <f t="shared" si="48"/>
        <v>316.80000000000075</v>
      </c>
      <c r="R57" s="6">
        <f t="shared" si="48"/>
        <v>253.44000000000062</v>
      </c>
      <c r="S57" s="6">
        <f t="shared" si="48"/>
        <v>285.12000000000069</v>
      </c>
      <c r="T57" s="6">
        <f t="shared" si="48"/>
        <v>316.80000000000075</v>
      </c>
      <c r="U57" s="6">
        <f t="shared" si="48"/>
        <v>316.80000000000075</v>
      </c>
      <c r="V57" s="6">
        <f t="shared" si="48"/>
        <v>316.80000000000075</v>
      </c>
      <c r="W57" s="6">
        <f t="shared" si="48"/>
        <v>316.80000000000075</v>
      </c>
      <c r="X57" s="6">
        <f t="shared" si="48"/>
        <v>316.80000000000075</v>
      </c>
      <c r="Y57" s="6">
        <f t="shared" si="46"/>
        <v>316.80000000000075</v>
      </c>
      <c r="Z57" s="6">
        <f t="shared" si="46"/>
        <v>0</v>
      </c>
      <c r="AA57" s="6">
        <f t="shared" si="46"/>
        <v>0</v>
      </c>
      <c r="AB57" s="6">
        <f t="shared" si="46"/>
        <v>0</v>
      </c>
      <c r="AC57" s="6">
        <f t="shared" si="46"/>
        <v>0</v>
      </c>
      <c r="AD57" s="6">
        <f t="shared" si="46"/>
        <v>0</v>
      </c>
      <c r="AE57" s="6">
        <f t="shared" si="46"/>
        <v>0</v>
      </c>
      <c r="AF57" s="6">
        <f t="shared" si="46"/>
        <v>0</v>
      </c>
      <c r="AG57" s="6">
        <f t="shared" si="46"/>
        <v>0</v>
      </c>
      <c r="AH57" s="6">
        <f t="shared" si="46"/>
        <v>0</v>
      </c>
      <c r="AI57" s="6">
        <f t="shared" si="46"/>
        <v>0</v>
      </c>
      <c r="AJ57" s="6">
        <f t="shared" si="46"/>
        <v>0</v>
      </c>
      <c r="AK57" s="6">
        <f t="shared" si="46"/>
        <v>0</v>
      </c>
      <c r="AL57" s="6">
        <f t="shared" si="46"/>
        <v>0</v>
      </c>
      <c r="AM57" s="6">
        <f t="shared" si="46"/>
        <v>0</v>
      </c>
      <c r="AN57" s="6">
        <f t="shared" si="46"/>
        <v>0</v>
      </c>
      <c r="AO57" s="6">
        <f t="shared" si="47"/>
        <v>0</v>
      </c>
      <c r="AP57" s="6">
        <f t="shared" si="47"/>
        <v>0</v>
      </c>
      <c r="AQ57" s="6">
        <f t="shared" si="47"/>
        <v>0</v>
      </c>
      <c r="AR57" s="6">
        <f t="shared" si="47"/>
        <v>0</v>
      </c>
      <c r="AS57" s="6">
        <f t="shared" si="44"/>
        <v>0</v>
      </c>
      <c r="AT57" s="6">
        <f t="shared" si="44"/>
        <v>0</v>
      </c>
      <c r="AU57" s="6">
        <f t="shared" si="44"/>
        <v>0</v>
      </c>
      <c r="AV57" s="6">
        <f t="shared" si="44"/>
        <v>0</v>
      </c>
      <c r="AW57" s="6">
        <f t="shared" si="44"/>
        <v>0</v>
      </c>
      <c r="AX57" s="6">
        <f t="shared" si="44"/>
        <v>0</v>
      </c>
      <c r="AY57" s="6">
        <f t="shared" si="44"/>
        <v>0</v>
      </c>
      <c r="AZ57" s="6">
        <f t="shared" si="44"/>
        <v>0</v>
      </c>
      <c r="BA57" s="6">
        <f t="shared" si="44"/>
        <v>0</v>
      </c>
      <c r="BB57" s="6">
        <f t="shared" si="44"/>
        <v>0</v>
      </c>
      <c r="BC57" s="6">
        <f t="shared" si="44"/>
        <v>0</v>
      </c>
      <c r="BD57" s="83">
        <f t="shared" si="44"/>
        <v>0</v>
      </c>
      <c r="BF57" s="6">
        <f t="shared" si="3"/>
        <v>0</v>
      </c>
      <c r="BG57" s="6">
        <f t="shared" si="4"/>
        <v>84.480000000000203</v>
      </c>
      <c r="BH57" s="6">
        <f t="shared" si="5"/>
        <v>316.80000000000075</v>
      </c>
      <c r="BI57" s="6">
        <f t="shared" si="6"/>
        <v>285.12000000000069</v>
      </c>
      <c r="BJ57" s="6">
        <f t="shared" si="7"/>
        <v>316.80000000000075</v>
      </c>
      <c r="BK57" s="6">
        <f t="shared" si="8"/>
        <v>211.2000000000005</v>
      </c>
      <c r="BL57" s="6">
        <f t="shared" si="9"/>
        <v>0</v>
      </c>
      <c r="BM57" s="6">
        <f t="shared" si="10"/>
        <v>0</v>
      </c>
      <c r="BN57" s="6">
        <f t="shared" si="11"/>
        <v>0</v>
      </c>
      <c r="BO57" s="6">
        <f t="shared" si="12"/>
        <v>0</v>
      </c>
      <c r="BP57" s="6">
        <f t="shared" si="13"/>
        <v>0</v>
      </c>
      <c r="BQ57" s="6">
        <f t="shared" si="14"/>
        <v>0</v>
      </c>
      <c r="BR57" s="6">
        <f t="shared" si="15"/>
        <v>0</v>
      </c>
      <c r="BS57" s="6">
        <f t="shared" si="16"/>
        <v>0</v>
      </c>
      <c r="BT57" s="6">
        <f t="shared" si="17"/>
        <v>0</v>
      </c>
      <c r="BU57" s="6">
        <f t="shared" si="18"/>
        <v>0</v>
      </c>
    </row>
    <row r="58" spans="1:73" x14ac:dyDescent="0.2">
      <c r="A58" t="s">
        <v>922</v>
      </c>
      <c r="B58" t="s">
        <v>841</v>
      </c>
      <c r="C58" t="s">
        <v>927</v>
      </c>
      <c r="D58">
        <v>21.3</v>
      </c>
      <c r="E58" s="3" t="s">
        <v>945</v>
      </c>
      <c r="F58" s="23">
        <v>9700</v>
      </c>
      <c r="G58" s="22">
        <v>37119</v>
      </c>
      <c r="H58" s="15" t="s">
        <v>1113</v>
      </c>
      <c r="I58" s="6">
        <f t="shared" si="48"/>
        <v>0</v>
      </c>
      <c r="J58" s="6">
        <f t="shared" si="48"/>
        <v>0</v>
      </c>
      <c r="K58" s="6">
        <f t="shared" si="48"/>
        <v>0</v>
      </c>
      <c r="L58" s="6">
        <f t="shared" si="48"/>
        <v>0</v>
      </c>
      <c r="M58" s="6">
        <f t="shared" si="48"/>
        <v>0</v>
      </c>
      <c r="N58" s="6">
        <f t="shared" si="48"/>
        <v>0</v>
      </c>
      <c r="O58" s="6">
        <f t="shared" si="48"/>
        <v>0</v>
      </c>
      <c r="P58" s="6">
        <f t="shared" si="48"/>
        <v>0</v>
      </c>
      <c r="Q58" s="6">
        <f t="shared" si="48"/>
        <v>153.36000000000038</v>
      </c>
      <c r="R58" s="6">
        <f t="shared" si="48"/>
        <v>122.6880000000003</v>
      </c>
      <c r="S58" s="6">
        <f t="shared" si="48"/>
        <v>138.02400000000034</v>
      </c>
      <c r="T58" s="6">
        <f t="shared" si="48"/>
        <v>153.36000000000038</v>
      </c>
      <c r="U58" s="6">
        <f t="shared" si="48"/>
        <v>153.36000000000038</v>
      </c>
      <c r="V58" s="6">
        <f t="shared" si="48"/>
        <v>153.36000000000038</v>
      </c>
      <c r="W58" s="6">
        <f t="shared" si="48"/>
        <v>153.36000000000038</v>
      </c>
      <c r="X58" s="6">
        <f t="shared" si="48"/>
        <v>153.36000000000038</v>
      </c>
      <c r="Y58" s="6">
        <f t="shared" si="46"/>
        <v>153.36000000000038</v>
      </c>
      <c r="Z58" s="6">
        <f t="shared" si="46"/>
        <v>153.36000000000038</v>
      </c>
      <c r="AA58" s="6">
        <f t="shared" si="46"/>
        <v>153.36000000000038</v>
      </c>
      <c r="AB58" s="6">
        <f t="shared" si="46"/>
        <v>153.36000000000038</v>
      </c>
      <c r="AC58" s="6">
        <f t="shared" si="46"/>
        <v>0</v>
      </c>
      <c r="AD58" s="6">
        <f t="shared" si="46"/>
        <v>0</v>
      </c>
      <c r="AE58" s="6">
        <f t="shared" si="46"/>
        <v>0</v>
      </c>
      <c r="AF58" s="6">
        <f t="shared" si="46"/>
        <v>0</v>
      </c>
      <c r="AG58" s="6">
        <f t="shared" si="46"/>
        <v>0</v>
      </c>
      <c r="AH58" s="6">
        <f t="shared" si="46"/>
        <v>0</v>
      </c>
      <c r="AI58" s="6">
        <f t="shared" si="46"/>
        <v>0</v>
      </c>
      <c r="AJ58" s="6">
        <f t="shared" si="46"/>
        <v>0</v>
      </c>
      <c r="AK58" s="6">
        <f t="shared" si="46"/>
        <v>0</v>
      </c>
      <c r="AL58" s="6">
        <f t="shared" si="46"/>
        <v>0</v>
      </c>
      <c r="AM58" s="6">
        <f t="shared" si="46"/>
        <v>0</v>
      </c>
      <c r="AN58" s="6">
        <f t="shared" si="46"/>
        <v>0</v>
      </c>
      <c r="AO58" s="6">
        <f t="shared" si="47"/>
        <v>0</v>
      </c>
      <c r="AP58" s="6">
        <f t="shared" si="47"/>
        <v>0</v>
      </c>
      <c r="AQ58" s="6">
        <f t="shared" si="47"/>
        <v>0</v>
      </c>
      <c r="AR58" s="6">
        <f t="shared" si="47"/>
        <v>0</v>
      </c>
      <c r="AS58" s="6">
        <f t="shared" si="44"/>
        <v>0</v>
      </c>
      <c r="AT58" s="6">
        <f t="shared" si="44"/>
        <v>0</v>
      </c>
      <c r="AU58" s="6">
        <f t="shared" si="44"/>
        <v>0</v>
      </c>
      <c r="AV58" s="6">
        <f t="shared" si="44"/>
        <v>0</v>
      </c>
      <c r="AW58" s="6">
        <f t="shared" si="44"/>
        <v>0</v>
      </c>
      <c r="AX58" s="6">
        <f t="shared" si="44"/>
        <v>0</v>
      </c>
      <c r="AY58" s="6">
        <f t="shared" si="44"/>
        <v>0</v>
      </c>
      <c r="AZ58" s="6">
        <f t="shared" si="44"/>
        <v>0</v>
      </c>
      <c r="BA58" s="6">
        <f t="shared" si="44"/>
        <v>0</v>
      </c>
      <c r="BB58" s="6">
        <f t="shared" si="44"/>
        <v>0</v>
      </c>
      <c r="BC58" s="6">
        <f t="shared" si="44"/>
        <v>0</v>
      </c>
      <c r="BD58" s="83">
        <f t="shared" si="44"/>
        <v>0</v>
      </c>
      <c r="BF58" s="6">
        <f t="shared" si="3"/>
        <v>0</v>
      </c>
      <c r="BG58" s="6">
        <f t="shared" si="4"/>
        <v>0</v>
      </c>
      <c r="BH58" s="6">
        <f t="shared" si="5"/>
        <v>51.120000000000125</v>
      </c>
      <c r="BI58" s="6">
        <f t="shared" si="6"/>
        <v>138.02400000000034</v>
      </c>
      <c r="BJ58" s="6">
        <f t="shared" si="7"/>
        <v>153.36000000000038</v>
      </c>
      <c r="BK58" s="6">
        <f t="shared" si="8"/>
        <v>153.36000000000038</v>
      </c>
      <c r="BL58" s="6">
        <f t="shared" si="9"/>
        <v>102.24000000000025</v>
      </c>
      <c r="BM58" s="6">
        <f t="shared" si="10"/>
        <v>0</v>
      </c>
      <c r="BN58" s="6">
        <f t="shared" si="11"/>
        <v>0</v>
      </c>
      <c r="BO58" s="6">
        <f t="shared" si="12"/>
        <v>0</v>
      </c>
      <c r="BP58" s="6">
        <f t="shared" si="13"/>
        <v>0</v>
      </c>
      <c r="BQ58" s="6">
        <f t="shared" si="14"/>
        <v>0</v>
      </c>
      <c r="BR58" s="6">
        <f t="shared" si="15"/>
        <v>0</v>
      </c>
      <c r="BS58" s="6">
        <f t="shared" si="16"/>
        <v>0</v>
      </c>
      <c r="BT58" s="6">
        <f t="shared" si="17"/>
        <v>0</v>
      </c>
      <c r="BU58" s="6">
        <f t="shared" si="18"/>
        <v>0</v>
      </c>
    </row>
    <row r="59" spans="1:73" x14ac:dyDescent="0.2">
      <c r="A59" t="s">
        <v>923</v>
      </c>
      <c r="B59" t="s">
        <v>841</v>
      </c>
      <c r="C59" t="s">
        <v>927</v>
      </c>
      <c r="D59">
        <v>49.9</v>
      </c>
      <c r="E59" s="3" t="s">
        <v>945</v>
      </c>
      <c r="F59" s="23">
        <v>9700</v>
      </c>
      <c r="G59" s="22">
        <v>37240</v>
      </c>
      <c r="H59" s="15" t="s">
        <v>1113</v>
      </c>
      <c r="I59" s="6">
        <f t="shared" si="48"/>
        <v>0</v>
      </c>
      <c r="J59" s="6">
        <f t="shared" si="48"/>
        <v>0</v>
      </c>
      <c r="K59" s="6">
        <f t="shared" si="48"/>
        <v>0</v>
      </c>
      <c r="L59" s="6">
        <f t="shared" si="48"/>
        <v>0</v>
      </c>
      <c r="M59" s="6">
        <f t="shared" si="48"/>
        <v>0</v>
      </c>
      <c r="N59" s="6">
        <f t="shared" si="48"/>
        <v>0</v>
      </c>
      <c r="O59" s="6">
        <f t="shared" si="48"/>
        <v>0</v>
      </c>
      <c r="P59" s="6">
        <f t="shared" si="48"/>
        <v>0</v>
      </c>
      <c r="Q59" s="6">
        <f t="shared" si="48"/>
        <v>0</v>
      </c>
      <c r="R59" s="6">
        <f t="shared" si="48"/>
        <v>0</v>
      </c>
      <c r="S59" s="6">
        <f t="shared" si="48"/>
        <v>0</v>
      </c>
      <c r="T59" s="6">
        <f t="shared" si="48"/>
        <v>0</v>
      </c>
      <c r="U59" s="6">
        <f t="shared" si="48"/>
        <v>359.28000000000083</v>
      </c>
      <c r="V59" s="6">
        <f t="shared" si="48"/>
        <v>359.28000000000083</v>
      </c>
      <c r="W59" s="6">
        <f t="shared" si="48"/>
        <v>359.28000000000083</v>
      </c>
      <c r="X59" s="6">
        <f t="shared" si="48"/>
        <v>359.28000000000083</v>
      </c>
      <c r="Y59" s="6">
        <f t="shared" si="46"/>
        <v>359.28000000000083</v>
      </c>
      <c r="Z59" s="6">
        <f t="shared" si="46"/>
        <v>359.28000000000083</v>
      </c>
      <c r="AA59" s="6">
        <f t="shared" si="46"/>
        <v>359.28000000000083</v>
      </c>
      <c r="AB59" s="6">
        <f t="shared" si="46"/>
        <v>359.28000000000083</v>
      </c>
      <c r="AC59" s="6">
        <f t="shared" si="46"/>
        <v>359.28000000000083</v>
      </c>
      <c r="AD59" s="6">
        <f t="shared" si="46"/>
        <v>359.28000000000083</v>
      </c>
      <c r="AE59" s="6">
        <f t="shared" si="46"/>
        <v>359.28000000000083</v>
      </c>
      <c r="AF59" s="6">
        <f t="shared" si="46"/>
        <v>359.28000000000083</v>
      </c>
      <c r="AG59" s="6">
        <f t="shared" si="46"/>
        <v>0</v>
      </c>
      <c r="AH59" s="6">
        <f t="shared" si="46"/>
        <v>0</v>
      </c>
      <c r="AI59" s="6">
        <f t="shared" si="46"/>
        <v>0</v>
      </c>
      <c r="AJ59" s="6">
        <f t="shared" si="46"/>
        <v>0</v>
      </c>
      <c r="AK59" s="6">
        <f t="shared" si="46"/>
        <v>0</v>
      </c>
      <c r="AL59" s="6">
        <f t="shared" si="46"/>
        <v>0</v>
      </c>
      <c r="AM59" s="6">
        <f t="shared" si="46"/>
        <v>0</v>
      </c>
      <c r="AN59" s="6">
        <f t="shared" si="46"/>
        <v>0</v>
      </c>
      <c r="AO59" s="6">
        <f t="shared" si="47"/>
        <v>0</v>
      </c>
      <c r="AP59" s="6">
        <f t="shared" si="47"/>
        <v>0</v>
      </c>
      <c r="AQ59" s="6">
        <f t="shared" si="47"/>
        <v>0</v>
      </c>
      <c r="AR59" s="6">
        <f t="shared" si="47"/>
        <v>0</v>
      </c>
      <c r="AS59" s="6">
        <f t="shared" si="44"/>
        <v>0</v>
      </c>
      <c r="AT59" s="6">
        <f t="shared" si="44"/>
        <v>0</v>
      </c>
      <c r="AU59" s="6">
        <f t="shared" si="44"/>
        <v>0</v>
      </c>
      <c r="AV59" s="6">
        <f t="shared" si="44"/>
        <v>0</v>
      </c>
      <c r="AW59" s="6">
        <f t="shared" si="44"/>
        <v>0</v>
      </c>
      <c r="AX59" s="6">
        <f t="shared" si="44"/>
        <v>0</v>
      </c>
      <c r="AY59" s="6">
        <f t="shared" si="44"/>
        <v>0</v>
      </c>
      <c r="AZ59" s="6">
        <f t="shared" si="44"/>
        <v>0</v>
      </c>
      <c r="BA59" s="6">
        <f t="shared" si="44"/>
        <v>0</v>
      </c>
      <c r="BB59" s="6">
        <f t="shared" si="44"/>
        <v>0</v>
      </c>
      <c r="BC59" s="6">
        <f t="shared" si="44"/>
        <v>0</v>
      </c>
      <c r="BD59" s="83">
        <f t="shared" si="44"/>
        <v>0</v>
      </c>
      <c r="BF59" s="6">
        <f t="shared" si="3"/>
        <v>0</v>
      </c>
      <c r="BG59" s="6">
        <f t="shared" si="4"/>
        <v>0</v>
      </c>
      <c r="BH59" s="6">
        <f t="shared" si="5"/>
        <v>0</v>
      </c>
      <c r="BI59" s="6">
        <f t="shared" si="6"/>
        <v>0</v>
      </c>
      <c r="BJ59" s="6">
        <f t="shared" si="7"/>
        <v>359.28000000000083</v>
      </c>
      <c r="BK59" s="6">
        <f t="shared" si="8"/>
        <v>359.28000000000083</v>
      </c>
      <c r="BL59" s="6">
        <f t="shared" si="9"/>
        <v>359.28000000000083</v>
      </c>
      <c r="BM59" s="6">
        <f t="shared" si="10"/>
        <v>359.28000000000083</v>
      </c>
      <c r="BN59" s="6">
        <f t="shared" si="11"/>
        <v>0</v>
      </c>
      <c r="BO59" s="6">
        <f t="shared" si="12"/>
        <v>0</v>
      </c>
      <c r="BP59" s="6">
        <f t="shared" si="13"/>
        <v>0</v>
      </c>
      <c r="BQ59" s="6">
        <f t="shared" si="14"/>
        <v>0</v>
      </c>
      <c r="BR59" s="6">
        <f t="shared" si="15"/>
        <v>0</v>
      </c>
      <c r="BS59" s="6">
        <f t="shared" si="16"/>
        <v>0</v>
      </c>
      <c r="BT59" s="6">
        <f t="shared" si="17"/>
        <v>0</v>
      </c>
      <c r="BU59" s="6">
        <f t="shared" si="18"/>
        <v>0</v>
      </c>
    </row>
    <row r="60" spans="1:73" x14ac:dyDescent="0.2">
      <c r="A60" t="s">
        <v>950</v>
      </c>
      <c r="B60" t="s">
        <v>841</v>
      </c>
      <c r="C60" t="s">
        <v>927</v>
      </c>
      <c r="D60">
        <v>49</v>
      </c>
      <c r="E60" s="3" t="s">
        <v>945</v>
      </c>
      <c r="F60" s="23">
        <v>9700</v>
      </c>
      <c r="G60" s="22">
        <v>37240</v>
      </c>
      <c r="H60" s="15" t="s">
        <v>1113</v>
      </c>
      <c r="I60" s="6">
        <f t="shared" si="48"/>
        <v>0</v>
      </c>
      <c r="J60" s="6">
        <f t="shared" si="48"/>
        <v>0</v>
      </c>
      <c r="K60" s="6">
        <f t="shared" si="48"/>
        <v>0</v>
      </c>
      <c r="L60" s="6">
        <f t="shared" si="48"/>
        <v>0</v>
      </c>
      <c r="M60" s="6">
        <f t="shared" si="48"/>
        <v>0</v>
      </c>
      <c r="N60" s="6">
        <f t="shared" si="48"/>
        <v>0</v>
      </c>
      <c r="O60" s="6">
        <f t="shared" si="48"/>
        <v>0</v>
      </c>
      <c r="P60" s="6">
        <f t="shared" si="48"/>
        <v>0</v>
      </c>
      <c r="Q60" s="6">
        <f t="shared" si="48"/>
        <v>0</v>
      </c>
      <c r="R60" s="6">
        <f t="shared" si="48"/>
        <v>0</v>
      </c>
      <c r="S60" s="6">
        <f t="shared" si="48"/>
        <v>0</v>
      </c>
      <c r="T60" s="6">
        <f t="shared" si="48"/>
        <v>0</v>
      </c>
      <c r="U60" s="6">
        <f t="shared" si="48"/>
        <v>352.80000000000086</v>
      </c>
      <c r="V60" s="6">
        <f t="shared" si="48"/>
        <v>352.80000000000086</v>
      </c>
      <c r="W60" s="6">
        <f t="shared" si="48"/>
        <v>352.80000000000086</v>
      </c>
      <c r="X60" s="6">
        <f t="shared" si="48"/>
        <v>352.80000000000086</v>
      </c>
      <c r="Y60" s="6">
        <f t="shared" si="46"/>
        <v>352.80000000000086</v>
      </c>
      <c r="Z60" s="6">
        <f t="shared" si="46"/>
        <v>352.80000000000086</v>
      </c>
      <c r="AA60" s="6">
        <f t="shared" si="46"/>
        <v>352.80000000000086</v>
      </c>
      <c r="AB60" s="6">
        <f t="shared" si="46"/>
        <v>352.80000000000086</v>
      </c>
      <c r="AC60" s="6">
        <f t="shared" si="46"/>
        <v>352.80000000000086</v>
      </c>
      <c r="AD60" s="6">
        <f t="shared" si="46"/>
        <v>352.80000000000086</v>
      </c>
      <c r="AE60" s="6">
        <f t="shared" si="46"/>
        <v>352.80000000000086</v>
      </c>
      <c r="AF60" s="6">
        <f t="shared" si="46"/>
        <v>352.80000000000086</v>
      </c>
      <c r="AG60" s="6">
        <f t="shared" si="46"/>
        <v>0</v>
      </c>
      <c r="AH60" s="6">
        <f t="shared" si="46"/>
        <v>0</v>
      </c>
      <c r="AI60" s="6">
        <f t="shared" si="46"/>
        <v>0</v>
      </c>
      <c r="AJ60" s="6">
        <f t="shared" si="46"/>
        <v>0</v>
      </c>
      <c r="AK60" s="6">
        <f t="shared" si="46"/>
        <v>0</v>
      </c>
      <c r="AL60" s="6">
        <f t="shared" si="46"/>
        <v>0</v>
      </c>
      <c r="AM60" s="6">
        <f t="shared" si="46"/>
        <v>0</v>
      </c>
      <c r="AN60" s="6">
        <f t="shared" si="46"/>
        <v>0</v>
      </c>
      <c r="AO60" s="6">
        <f t="shared" si="47"/>
        <v>0</v>
      </c>
      <c r="AP60" s="6">
        <f t="shared" si="47"/>
        <v>0</v>
      </c>
      <c r="AQ60" s="6">
        <f t="shared" si="47"/>
        <v>0</v>
      </c>
      <c r="AR60" s="6">
        <f t="shared" si="47"/>
        <v>0</v>
      </c>
      <c r="AS60" s="6">
        <f t="shared" si="44"/>
        <v>0</v>
      </c>
      <c r="AT60" s="6">
        <f t="shared" si="44"/>
        <v>0</v>
      </c>
      <c r="AU60" s="6">
        <f t="shared" si="44"/>
        <v>0</v>
      </c>
      <c r="AV60" s="6">
        <f t="shared" si="44"/>
        <v>0</v>
      </c>
      <c r="AW60" s="6">
        <f t="shared" si="44"/>
        <v>0</v>
      </c>
      <c r="AX60" s="6">
        <f t="shared" si="44"/>
        <v>0</v>
      </c>
      <c r="AY60" s="6">
        <f t="shared" si="44"/>
        <v>0</v>
      </c>
      <c r="AZ60" s="6">
        <f t="shared" si="44"/>
        <v>0</v>
      </c>
      <c r="BA60" s="6">
        <f t="shared" si="44"/>
        <v>0</v>
      </c>
      <c r="BB60" s="6">
        <f t="shared" si="44"/>
        <v>0</v>
      </c>
      <c r="BC60" s="6">
        <f t="shared" si="44"/>
        <v>0</v>
      </c>
      <c r="BD60" s="83">
        <f t="shared" si="44"/>
        <v>0</v>
      </c>
      <c r="BF60" s="6">
        <f t="shared" si="3"/>
        <v>0</v>
      </c>
      <c r="BG60" s="6">
        <f t="shared" si="4"/>
        <v>0</v>
      </c>
      <c r="BH60" s="6">
        <f t="shared" si="5"/>
        <v>0</v>
      </c>
      <c r="BI60" s="6">
        <f t="shared" si="6"/>
        <v>0</v>
      </c>
      <c r="BJ60" s="6">
        <f t="shared" si="7"/>
        <v>352.80000000000086</v>
      </c>
      <c r="BK60" s="6">
        <f t="shared" si="8"/>
        <v>352.80000000000086</v>
      </c>
      <c r="BL60" s="6">
        <f t="shared" si="9"/>
        <v>352.80000000000086</v>
      </c>
      <c r="BM60" s="6">
        <f t="shared" si="10"/>
        <v>352.80000000000086</v>
      </c>
      <c r="BN60" s="6">
        <f t="shared" si="11"/>
        <v>0</v>
      </c>
      <c r="BO60" s="6">
        <f t="shared" si="12"/>
        <v>0</v>
      </c>
      <c r="BP60" s="6">
        <f t="shared" si="13"/>
        <v>0</v>
      </c>
      <c r="BQ60" s="6">
        <f t="shared" si="14"/>
        <v>0</v>
      </c>
      <c r="BR60" s="6">
        <f t="shared" si="15"/>
        <v>0</v>
      </c>
      <c r="BS60" s="6">
        <f t="shared" si="16"/>
        <v>0</v>
      </c>
      <c r="BT60" s="6">
        <f t="shared" si="17"/>
        <v>0</v>
      </c>
      <c r="BU60" s="6">
        <f t="shared" si="18"/>
        <v>0</v>
      </c>
    </row>
    <row r="61" spans="1:73" x14ac:dyDescent="0.2">
      <c r="A61" t="s">
        <v>936</v>
      </c>
      <c r="B61" t="s">
        <v>841</v>
      </c>
      <c r="C61" t="s">
        <v>927</v>
      </c>
      <c r="D61">
        <v>49</v>
      </c>
      <c r="E61" s="3" t="s">
        <v>945</v>
      </c>
      <c r="F61" s="23">
        <v>9700</v>
      </c>
      <c r="G61" s="22">
        <v>37256</v>
      </c>
      <c r="H61" s="15" t="s">
        <v>1113</v>
      </c>
      <c r="I61" s="6">
        <f t="shared" si="48"/>
        <v>0</v>
      </c>
      <c r="J61" s="6">
        <f t="shared" si="48"/>
        <v>0</v>
      </c>
      <c r="K61" s="6">
        <f t="shared" si="48"/>
        <v>0</v>
      </c>
      <c r="L61" s="6">
        <f t="shared" si="48"/>
        <v>0</v>
      </c>
      <c r="M61" s="6">
        <f t="shared" si="48"/>
        <v>0</v>
      </c>
      <c r="N61" s="6">
        <f t="shared" si="48"/>
        <v>0</v>
      </c>
      <c r="O61" s="6">
        <f t="shared" si="48"/>
        <v>0</v>
      </c>
      <c r="P61" s="6">
        <f t="shared" si="48"/>
        <v>0</v>
      </c>
      <c r="Q61" s="6">
        <f t="shared" si="48"/>
        <v>0</v>
      </c>
      <c r="R61" s="6">
        <f t="shared" si="48"/>
        <v>0</v>
      </c>
      <c r="S61" s="6">
        <f t="shared" si="48"/>
        <v>0</v>
      </c>
      <c r="T61" s="6">
        <f t="shared" si="48"/>
        <v>0</v>
      </c>
      <c r="U61" s="6">
        <f t="shared" si="48"/>
        <v>352.80000000000086</v>
      </c>
      <c r="V61" s="6">
        <f t="shared" si="48"/>
        <v>352.80000000000086</v>
      </c>
      <c r="W61" s="6">
        <f t="shared" si="48"/>
        <v>352.80000000000086</v>
      </c>
      <c r="X61" s="6">
        <f t="shared" si="48"/>
        <v>352.80000000000086</v>
      </c>
      <c r="Y61" s="6">
        <f t="shared" si="46"/>
        <v>352.80000000000086</v>
      </c>
      <c r="Z61" s="6">
        <f t="shared" si="46"/>
        <v>352.80000000000086</v>
      </c>
      <c r="AA61" s="6">
        <f t="shared" si="46"/>
        <v>352.80000000000086</v>
      </c>
      <c r="AB61" s="6">
        <f t="shared" si="46"/>
        <v>352.80000000000086</v>
      </c>
      <c r="AC61" s="6">
        <f t="shared" si="46"/>
        <v>352.80000000000086</v>
      </c>
      <c r="AD61" s="6">
        <f t="shared" si="46"/>
        <v>352.80000000000086</v>
      </c>
      <c r="AE61" s="6">
        <f t="shared" si="46"/>
        <v>352.80000000000086</v>
      </c>
      <c r="AF61" s="6">
        <f t="shared" si="46"/>
        <v>352.80000000000086</v>
      </c>
      <c r="AG61" s="6">
        <f t="shared" si="46"/>
        <v>0</v>
      </c>
      <c r="AH61" s="6">
        <f t="shared" si="46"/>
        <v>0</v>
      </c>
      <c r="AI61" s="6">
        <f t="shared" si="46"/>
        <v>0</v>
      </c>
      <c r="AJ61" s="6">
        <f t="shared" si="46"/>
        <v>0</v>
      </c>
      <c r="AK61" s="6">
        <f t="shared" si="46"/>
        <v>0</v>
      </c>
      <c r="AL61" s="6">
        <f t="shared" si="46"/>
        <v>0</v>
      </c>
      <c r="AM61" s="6">
        <f t="shared" si="46"/>
        <v>0</v>
      </c>
      <c r="AN61" s="6">
        <f t="shared" si="46"/>
        <v>0</v>
      </c>
      <c r="AO61" s="6">
        <f t="shared" si="47"/>
        <v>0</v>
      </c>
      <c r="AP61" s="6">
        <f t="shared" si="47"/>
        <v>0</v>
      </c>
      <c r="AQ61" s="6">
        <f t="shared" si="47"/>
        <v>0</v>
      </c>
      <c r="AR61" s="6">
        <f t="shared" si="47"/>
        <v>0</v>
      </c>
      <c r="AS61" s="6">
        <f t="shared" si="44"/>
        <v>0</v>
      </c>
      <c r="AT61" s="6">
        <f t="shared" si="44"/>
        <v>0</v>
      </c>
      <c r="AU61" s="6">
        <f t="shared" si="44"/>
        <v>0</v>
      </c>
      <c r="AV61" s="6">
        <f t="shared" si="44"/>
        <v>0</v>
      </c>
      <c r="AW61" s="6">
        <f t="shared" si="44"/>
        <v>0</v>
      </c>
      <c r="AX61" s="6">
        <f t="shared" si="44"/>
        <v>0</v>
      </c>
      <c r="AY61" s="6">
        <f t="shared" si="44"/>
        <v>0</v>
      </c>
      <c r="AZ61" s="6">
        <f t="shared" si="44"/>
        <v>0</v>
      </c>
      <c r="BA61" s="6">
        <f t="shared" si="44"/>
        <v>0</v>
      </c>
      <c r="BB61" s="6">
        <f t="shared" si="44"/>
        <v>0</v>
      </c>
      <c r="BC61" s="6">
        <f t="shared" si="44"/>
        <v>0</v>
      </c>
      <c r="BD61" s="83">
        <f t="shared" si="44"/>
        <v>0</v>
      </c>
      <c r="BF61" s="6">
        <f t="shared" si="3"/>
        <v>0</v>
      </c>
      <c r="BG61" s="6">
        <f t="shared" si="4"/>
        <v>0</v>
      </c>
      <c r="BH61" s="6">
        <f t="shared" si="5"/>
        <v>0</v>
      </c>
      <c r="BI61" s="6">
        <f t="shared" si="6"/>
        <v>0</v>
      </c>
      <c r="BJ61" s="6">
        <f t="shared" si="7"/>
        <v>352.80000000000086</v>
      </c>
      <c r="BK61" s="6">
        <f t="shared" si="8"/>
        <v>352.80000000000086</v>
      </c>
      <c r="BL61" s="6">
        <f t="shared" si="9"/>
        <v>352.80000000000086</v>
      </c>
      <c r="BM61" s="6">
        <f t="shared" si="10"/>
        <v>352.80000000000086</v>
      </c>
      <c r="BN61" s="6">
        <f t="shared" si="11"/>
        <v>0</v>
      </c>
      <c r="BO61" s="6">
        <f t="shared" si="12"/>
        <v>0</v>
      </c>
      <c r="BP61" s="6">
        <f t="shared" si="13"/>
        <v>0</v>
      </c>
      <c r="BQ61" s="6">
        <f t="shared" si="14"/>
        <v>0</v>
      </c>
      <c r="BR61" s="6">
        <f t="shared" si="15"/>
        <v>0</v>
      </c>
      <c r="BS61" s="6">
        <f t="shared" si="16"/>
        <v>0</v>
      </c>
      <c r="BT61" s="6">
        <f t="shared" si="17"/>
        <v>0</v>
      </c>
      <c r="BU61" s="6">
        <f t="shared" si="18"/>
        <v>0</v>
      </c>
    </row>
    <row r="62" spans="1:73" x14ac:dyDescent="0.2">
      <c r="A62" t="s">
        <v>1083</v>
      </c>
      <c r="B62" s="8" t="s">
        <v>841</v>
      </c>
      <c r="C62" s="8" t="s">
        <v>927</v>
      </c>
      <c r="D62" s="27">
        <v>45</v>
      </c>
      <c r="E62" s="3" t="s">
        <v>945</v>
      </c>
      <c r="F62" s="27">
        <v>9700</v>
      </c>
      <c r="G62" s="29">
        <v>37408</v>
      </c>
      <c r="H62" s="15" t="s">
        <v>1113</v>
      </c>
      <c r="I62" s="6">
        <f t="shared" si="48"/>
        <v>0</v>
      </c>
      <c r="J62" s="6">
        <f t="shared" si="48"/>
        <v>0</v>
      </c>
      <c r="K62" s="6">
        <f t="shared" si="48"/>
        <v>0</v>
      </c>
      <c r="L62" s="6">
        <f t="shared" si="48"/>
        <v>0</v>
      </c>
      <c r="M62" s="6">
        <f t="shared" si="48"/>
        <v>0</v>
      </c>
      <c r="N62" s="6">
        <f t="shared" si="48"/>
        <v>0</v>
      </c>
      <c r="O62" s="6">
        <f t="shared" si="48"/>
        <v>0</v>
      </c>
      <c r="P62" s="6">
        <f t="shared" si="48"/>
        <v>0</v>
      </c>
      <c r="Q62" s="6">
        <f t="shared" si="48"/>
        <v>0</v>
      </c>
      <c r="R62" s="6">
        <f t="shared" si="48"/>
        <v>0</v>
      </c>
      <c r="S62" s="6">
        <f t="shared" si="48"/>
        <v>0</v>
      </c>
      <c r="T62" s="6">
        <f t="shared" si="48"/>
        <v>0</v>
      </c>
      <c r="U62" s="6">
        <f t="shared" si="48"/>
        <v>0</v>
      </c>
      <c r="V62" s="6">
        <f t="shared" si="48"/>
        <v>0</v>
      </c>
      <c r="W62" s="6">
        <f t="shared" si="48"/>
        <v>0</v>
      </c>
      <c r="X62" s="6">
        <f t="shared" si="48"/>
        <v>0</v>
      </c>
      <c r="Y62" s="6">
        <f t="shared" si="46"/>
        <v>0</v>
      </c>
      <c r="Z62" s="6">
        <f t="shared" si="46"/>
        <v>0</v>
      </c>
      <c r="AA62" s="6">
        <f t="shared" si="46"/>
        <v>324.0000000000008</v>
      </c>
      <c r="AB62" s="6">
        <f t="shared" si="46"/>
        <v>324.0000000000008</v>
      </c>
      <c r="AC62" s="6">
        <f t="shared" si="46"/>
        <v>324.0000000000008</v>
      </c>
      <c r="AD62" s="6">
        <f t="shared" si="46"/>
        <v>324.0000000000008</v>
      </c>
      <c r="AE62" s="6">
        <f t="shared" si="46"/>
        <v>324.0000000000008</v>
      </c>
      <c r="AF62" s="6">
        <f t="shared" si="46"/>
        <v>324.0000000000008</v>
      </c>
      <c r="AG62" s="6">
        <f t="shared" si="46"/>
        <v>324.0000000000008</v>
      </c>
      <c r="AH62" s="6">
        <f t="shared" si="46"/>
        <v>324.0000000000008</v>
      </c>
      <c r="AI62" s="6">
        <f t="shared" si="46"/>
        <v>324.0000000000008</v>
      </c>
      <c r="AJ62" s="6">
        <f t="shared" si="46"/>
        <v>324.0000000000008</v>
      </c>
      <c r="AK62" s="6">
        <f t="shared" si="46"/>
        <v>324.0000000000008</v>
      </c>
      <c r="AL62" s="6">
        <f t="shared" si="46"/>
        <v>324.0000000000008</v>
      </c>
      <c r="AM62" s="6">
        <f t="shared" si="46"/>
        <v>0</v>
      </c>
      <c r="AN62" s="6">
        <f t="shared" si="46"/>
        <v>0</v>
      </c>
      <c r="AO62" s="6">
        <f t="shared" si="47"/>
        <v>0</v>
      </c>
      <c r="AP62" s="6">
        <f t="shared" si="47"/>
        <v>0</v>
      </c>
      <c r="AQ62" s="6">
        <f t="shared" si="47"/>
        <v>0</v>
      </c>
      <c r="AR62" s="6">
        <f t="shared" si="47"/>
        <v>0</v>
      </c>
      <c r="AS62" s="6">
        <f t="shared" ref="AS62:BB62" si="49">IF(AND($F62&lt;AS$2,$G62&lt;AS$4,(DATE(YEAR($G62)+1,MONTH($G62)+1,1))&gt;AS$4),$D62*24*AS$3*(AS$2/1000-($F62/1000)),0)</f>
        <v>0</v>
      </c>
      <c r="AT62" s="6">
        <f t="shared" si="49"/>
        <v>0</v>
      </c>
      <c r="AU62" s="6">
        <f t="shared" si="49"/>
        <v>0</v>
      </c>
      <c r="AV62" s="6">
        <f t="shared" si="49"/>
        <v>0</v>
      </c>
      <c r="AW62" s="6">
        <f t="shared" si="49"/>
        <v>0</v>
      </c>
      <c r="AX62" s="6">
        <f t="shared" si="49"/>
        <v>0</v>
      </c>
      <c r="AY62" s="6">
        <f t="shared" si="49"/>
        <v>0</v>
      </c>
      <c r="AZ62" s="6">
        <f t="shared" si="49"/>
        <v>0</v>
      </c>
      <c r="BA62" s="6">
        <f t="shared" si="49"/>
        <v>0</v>
      </c>
      <c r="BB62" s="6">
        <f t="shared" si="49"/>
        <v>0</v>
      </c>
      <c r="BC62" s="6">
        <f t="shared" ref="AS62:BD77" si="50">IF(AND($F62&lt;BC$2,$G62&lt;BC$4,(DATE(YEAR($G62)+1,MONTH($G62)+1,1))&gt;BC$4),$D62*24*BC$3*(BC$2/1000-($F62/1000)),0)</f>
        <v>0</v>
      </c>
      <c r="BD62" s="83">
        <f t="shared" si="50"/>
        <v>0</v>
      </c>
      <c r="BF62" s="6">
        <f t="shared" si="3"/>
        <v>0</v>
      </c>
      <c r="BG62" s="6">
        <f t="shared" si="4"/>
        <v>0</v>
      </c>
      <c r="BH62" s="6">
        <f t="shared" si="5"/>
        <v>0</v>
      </c>
      <c r="BI62" s="6">
        <f t="shared" si="6"/>
        <v>0</v>
      </c>
      <c r="BJ62" s="6">
        <f t="shared" si="7"/>
        <v>0</v>
      </c>
      <c r="BK62" s="6">
        <f t="shared" si="8"/>
        <v>0</v>
      </c>
      <c r="BL62" s="6">
        <f t="shared" si="9"/>
        <v>324.0000000000008</v>
      </c>
      <c r="BM62" s="6">
        <f t="shared" si="10"/>
        <v>324.0000000000008</v>
      </c>
      <c r="BN62" s="6">
        <f t="shared" si="11"/>
        <v>324.0000000000008</v>
      </c>
      <c r="BO62" s="6">
        <f t="shared" si="12"/>
        <v>324.0000000000008</v>
      </c>
      <c r="BP62" s="6">
        <f t="shared" si="13"/>
        <v>0</v>
      </c>
      <c r="BQ62" s="6">
        <f t="shared" si="14"/>
        <v>0</v>
      </c>
      <c r="BR62" s="6">
        <f t="shared" si="15"/>
        <v>0</v>
      </c>
      <c r="BS62" s="6">
        <f t="shared" si="16"/>
        <v>0</v>
      </c>
      <c r="BT62" s="6">
        <f t="shared" si="17"/>
        <v>0</v>
      </c>
      <c r="BU62" s="6">
        <f t="shared" si="18"/>
        <v>0</v>
      </c>
    </row>
    <row r="63" spans="1:73" x14ac:dyDescent="0.2">
      <c r="A63" t="s">
        <v>1104</v>
      </c>
      <c r="B63" s="8" t="s">
        <v>841</v>
      </c>
      <c r="C63" s="8" t="s">
        <v>927</v>
      </c>
      <c r="D63" s="27">
        <v>48.7</v>
      </c>
      <c r="E63" s="3" t="s">
        <v>945</v>
      </c>
      <c r="F63" s="27">
        <v>9700</v>
      </c>
      <c r="G63" s="29">
        <v>37408</v>
      </c>
      <c r="H63" s="15" t="s">
        <v>1113</v>
      </c>
      <c r="I63" s="6">
        <f t="shared" si="48"/>
        <v>0</v>
      </c>
      <c r="J63" s="6">
        <f t="shared" si="48"/>
        <v>0</v>
      </c>
      <c r="K63" s="6">
        <f t="shared" si="48"/>
        <v>0</v>
      </c>
      <c r="L63" s="6">
        <f t="shared" si="48"/>
        <v>0</v>
      </c>
      <c r="M63" s="6">
        <f t="shared" si="48"/>
        <v>0</v>
      </c>
      <c r="N63" s="6">
        <f t="shared" si="48"/>
        <v>0</v>
      </c>
      <c r="O63" s="6">
        <f t="shared" si="48"/>
        <v>0</v>
      </c>
      <c r="P63" s="6">
        <f t="shared" si="48"/>
        <v>0</v>
      </c>
      <c r="Q63" s="6">
        <f t="shared" si="48"/>
        <v>0</v>
      </c>
      <c r="R63" s="6">
        <f t="shared" si="48"/>
        <v>0</v>
      </c>
      <c r="S63" s="6">
        <f t="shared" si="48"/>
        <v>0</v>
      </c>
      <c r="T63" s="6">
        <f t="shared" si="48"/>
        <v>0</v>
      </c>
      <c r="U63" s="6">
        <f t="shared" si="48"/>
        <v>0</v>
      </c>
      <c r="V63" s="6">
        <f t="shared" si="48"/>
        <v>0</v>
      </c>
      <c r="W63" s="6">
        <f t="shared" si="48"/>
        <v>0</v>
      </c>
      <c r="X63" s="6">
        <f t="shared" si="48"/>
        <v>0</v>
      </c>
      <c r="Y63" s="6">
        <f t="shared" si="46"/>
        <v>0</v>
      </c>
      <c r="Z63" s="6">
        <f t="shared" si="46"/>
        <v>0</v>
      </c>
      <c r="AA63" s="6">
        <f t="shared" si="46"/>
        <v>350.6400000000009</v>
      </c>
      <c r="AB63" s="6">
        <f t="shared" si="46"/>
        <v>350.6400000000009</v>
      </c>
      <c r="AC63" s="6">
        <f t="shared" si="46"/>
        <v>350.6400000000009</v>
      </c>
      <c r="AD63" s="6">
        <f t="shared" si="46"/>
        <v>350.6400000000009</v>
      </c>
      <c r="AE63" s="6">
        <f t="shared" si="46"/>
        <v>350.6400000000009</v>
      </c>
      <c r="AF63" s="6">
        <f t="shared" si="46"/>
        <v>350.6400000000009</v>
      </c>
      <c r="AG63" s="6">
        <f t="shared" si="46"/>
        <v>350.6400000000009</v>
      </c>
      <c r="AH63" s="6">
        <f t="shared" si="46"/>
        <v>350.6400000000009</v>
      </c>
      <c r="AI63" s="6">
        <f t="shared" si="46"/>
        <v>350.6400000000009</v>
      </c>
      <c r="AJ63" s="6">
        <f t="shared" si="46"/>
        <v>350.6400000000009</v>
      </c>
      <c r="AK63" s="6">
        <f t="shared" si="46"/>
        <v>350.6400000000009</v>
      </c>
      <c r="AL63" s="6">
        <f t="shared" si="46"/>
        <v>350.6400000000009</v>
      </c>
      <c r="AM63" s="6">
        <f t="shared" si="46"/>
        <v>0</v>
      </c>
      <c r="AN63" s="6">
        <f t="shared" si="46"/>
        <v>0</v>
      </c>
      <c r="AO63" s="6">
        <f t="shared" si="47"/>
        <v>0</v>
      </c>
      <c r="AP63" s="6">
        <f t="shared" si="47"/>
        <v>0</v>
      </c>
      <c r="AQ63" s="6">
        <f t="shared" si="47"/>
        <v>0</v>
      </c>
      <c r="AR63" s="6">
        <f t="shared" si="47"/>
        <v>0</v>
      </c>
      <c r="AS63" s="6">
        <f t="shared" si="50"/>
        <v>0</v>
      </c>
      <c r="AT63" s="6">
        <f t="shared" si="50"/>
        <v>0</v>
      </c>
      <c r="AU63" s="6">
        <f t="shared" si="50"/>
        <v>0</v>
      </c>
      <c r="AV63" s="6">
        <f t="shared" si="50"/>
        <v>0</v>
      </c>
      <c r="AW63" s="6">
        <f t="shared" si="50"/>
        <v>0</v>
      </c>
      <c r="AX63" s="6">
        <f t="shared" si="50"/>
        <v>0</v>
      </c>
      <c r="AY63" s="6">
        <f t="shared" si="50"/>
        <v>0</v>
      </c>
      <c r="AZ63" s="6">
        <f t="shared" si="50"/>
        <v>0</v>
      </c>
      <c r="BA63" s="6">
        <f t="shared" si="50"/>
        <v>0</v>
      </c>
      <c r="BB63" s="6">
        <f t="shared" si="50"/>
        <v>0</v>
      </c>
      <c r="BC63" s="6">
        <f t="shared" si="50"/>
        <v>0</v>
      </c>
      <c r="BD63" s="83">
        <f t="shared" si="50"/>
        <v>0</v>
      </c>
      <c r="BF63" s="6">
        <f t="shared" si="3"/>
        <v>0</v>
      </c>
      <c r="BG63" s="6">
        <f t="shared" si="4"/>
        <v>0</v>
      </c>
      <c r="BH63" s="6">
        <f t="shared" si="5"/>
        <v>0</v>
      </c>
      <c r="BI63" s="6">
        <f t="shared" si="6"/>
        <v>0</v>
      </c>
      <c r="BJ63" s="6">
        <f t="shared" si="7"/>
        <v>0</v>
      </c>
      <c r="BK63" s="6">
        <f t="shared" si="8"/>
        <v>0</v>
      </c>
      <c r="BL63" s="6">
        <f t="shared" si="9"/>
        <v>350.64000000000095</v>
      </c>
      <c r="BM63" s="6">
        <f t="shared" si="10"/>
        <v>350.64000000000095</v>
      </c>
      <c r="BN63" s="6">
        <f t="shared" si="11"/>
        <v>350.64000000000095</v>
      </c>
      <c r="BO63" s="6">
        <f t="shared" si="12"/>
        <v>350.64000000000095</v>
      </c>
      <c r="BP63" s="6">
        <f t="shared" si="13"/>
        <v>0</v>
      </c>
      <c r="BQ63" s="6">
        <f t="shared" si="14"/>
        <v>0</v>
      </c>
      <c r="BR63" s="6">
        <f t="shared" si="15"/>
        <v>0</v>
      </c>
      <c r="BS63" s="6">
        <f t="shared" si="16"/>
        <v>0</v>
      </c>
      <c r="BT63" s="6">
        <f t="shared" si="17"/>
        <v>0</v>
      </c>
      <c r="BU63" s="6">
        <f t="shared" si="18"/>
        <v>0</v>
      </c>
    </row>
    <row r="64" spans="1:73" x14ac:dyDescent="0.2">
      <c r="A64" t="s">
        <v>1099</v>
      </c>
      <c r="B64" s="8" t="s">
        <v>841</v>
      </c>
      <c r="C64" s="8" t="s">
        <v>927</v>
      </c>
      <c r="D64" s="27">
        <v>49</v>
      </c>
      <c r="E64" s="3" t="s">
        <v>945</v>
      </c>
      <c r="F64" s="27">
        <v>9700</v>
      </c>
      <c r="G64" s="29">
        <v>37437</v>
      </c>
      <c r="H64" s="15" t="s">
        <v>1113</v>
      </c>
      <c r="I64" s="6">
        <f t="shared" si="48"/>
        <v>0</v>
      </c>
      <c r="J64" s="6">
        <f t="shared" si="48"/>
        <v>0</v>
      </c>
      <c r="K64" s="6">
        <f t="shared" si="48"/>
        <v>0</v>
      </c>
      <c r="L64" s="6">
        <f t="shared" si="48"/>
        <v>0</v>
      </c>
      <c r="M64" s="6">
        <f t="shared" si="48"/>
        <v>0</v>
      </c>
      <c r="N64" s="6">
        <f t="shared" si="48"/>
        <v>0</v>
      </c>
      <c r="O64" s="6">
        <f t="shared" si="48"/>
        <v>0</v>
      </c>
      <c r="P64" s="6">
        <f t="shared" si="48"/>
        <v>0</v>
      </c>
      <c r="Q64" s="6">
        <f t="shared" si="48"/>
        <v>0</v>
      </c>
      <c r="R64" s="6">
        <f t="shared" si="48"/>
        <v>0</v>
      </c>
      <c r="S64" s="6">
        <f t="shared" si="48"/>
        <v>0</v>
      </c>
      <c r="T64" s="6">
        <f t="shared" si="48"/>
        <v>0</v>
      </c>
      <c r="U64" s="6">
        <f t="shared" si="48"/>
        <v>0</v>
      </c>
      <c r="V64" s="6">
        <f t="shared" si="48"/>
        <v>0</v>
      </c>
      <c r="W64" s="6">
        <f t="shared" si="48"/>
        <v>0</v>
      </c>
      <c r="X64" s="6">
        <f t="shared" si="48"/>
        <v>0</v>
      </c>
      <c r="Y64" s="6">
        <f t="shared" si="46"/>
        <v>0</v>
      </c>
      <c r="Z64" s="6">
        <f t="shared" si="46"/>
        <v>0</v>
      </c>
      <c r="AA64" s="6">
        <f t="shared" si="46"/>
        <v>352.80000000000086</v>
      </c>
      <c r="AB64" s="6">
        <f t="shared" si="46"/>
        <v>352.80000000000086</v>
      </c>
      <c r="AC64" s="6">
        <f t="shared" si="46"/>
        <v>352.80000000000086</v>
      </c>
      <c r="AD64" s="6">
        <f t="shared" si="46"/>
        <v>352.80000000000086</v>
      </c>
      <c r="AE64" s="6">
        <f t="shared" si="46"/>
        <v>352.80000000000086</v>
      </c>
      <c r="AF64" s="6">
        <f t="shared" si="46"/>
        <v>352.80000000000086</v>
      </c>
      <c r="AG64" s="6">
        <f t="shared" si="46"/>
        <v>352.80000000000086</v>
      </c>
      <c r="AH64" s="6">
        <f t="shared" si="46"/>
        <v>352.80000000000086</v>
      </c>
      <c r="AI64" s="6">
        <f t="shared" si="46"/>
        <v>352.80000000000086</v>
      </c>
      <c r="AJ64" s="6">
        <f t="shared" si="46"/>
        <v>352.80000000000086</v>
      </c>
      <c r="AK64" s="6">
        <f t="shared" si="46"/>
        <v>352.80000000000086</v>
      </c>
      <c r="AL64" s="6">
        <f t="shared" si="46"/>
        <v>352.80000000000086</v>
      </c>
      <c r="AM64" s="6">
        <f t="shared" si="46"/>
        <v>0</v>
      </c>
      <c r="AN64" s="6">
        <f t="shared" ref="AN64:AR77" si="51">IF(AND($F64&lt;AN$2,$G64&lt;AN$4,(DATE(YEAR($G64)+1,MONTH($G64)+1,1))&gt;AN$4),$D64*24*AN$3*(AN$2/1000-($F64/1000)),0)</f>
        <v>0</v>
      </c>
      <c r="AO64" s="6">
        <f t="shared" si="51"/>
        <v>0</v>
      </c>
      <c r="AP64" s="6">
        <f t="shared" si="51"/>
        <v>0</v>
      </c>
      <c r="AQ64" s="6">
        <f t="shared" si="51"/>
        <v>0</v>
      </c>
      <c r="AR64" s="6">
        <f t="shared" si="51"/>
        <v>0</v>
      </c>
      <c r="AS64" s="6">
        <f t="shared" si="50"/>
        <v>0</v>
      </c>
      <c r="AT64" s="6">
        <f t="shared" si="50"/>
        <v>0</v>
      </c>
      <c r="AU64" s="6">
        <f t="shared" si="50"/>
        <v>0</v>
      </c>
      <c r="AV64" s="6">
        <f t="shared" si="50"/>
        <v>0</v>
      </c>
      <c r="AW64" s="6">
        <f t="shared" si="50"/>
        <v>0</v>
      </c>
      <c r="AX64" s="6">
        <f t="shared" si="50"/>
        <v>0</v>
      </c>
      <c r="AY64" s="6">
        <f t="shared" si="50"/>
        <v>0</v>
      </c>
      <c r="AZ64" s="6">
        <f t="shared" si="50"/>
        <v>0</v>
      </c>
      <c r="BA64" s="6">
        <f t="shared" si="50"/>
        <v>0</v>
      </c>
      <c r="BB64" s="6">
        <f t="shared" si="50"/>
        <v>0</v>
      </c>
      <c r="BC64" s="6">
        <f t="shared" si="50"/>
        <v>0</v>
      </c>
      <c r="BD64" s="83">
        <f t="shared" si="50"/>
        <v>0</v>
      </c>
      <c r="BF64" s="6">
        <f t="shared" si="3"/>
        <v>0</v>
      </c>
      <c r="BG64" s="6">
        <f t="shared" si="4"/>
        <v>0</v>
      </c>
      <c r="BH64" s="6">
        <f t="shared" si="5"/>
        <v>0</v>
      </c>
      <c r="BI64" s="6">
        <f t="shared" si="6"/>
        <v>0</v>
      </c>
      <c r="BJ64" s="6">
        <f t="shared" si="7"/>
        <v>0</v>
      </c>
      <c r="BK64" s="6">
        <f t="shared" si="8"/>
        <v>0</v>
      </c>
      <c r="BL64" s="6">
        <f t="shared" si="9"/>
        <v>352.80000000000086</v>
      </c>
      <c r="BM64" s="6">
        <f t="shared" si="10"/>
        <v>352.80000000000086</v>
      </c>
      <c r="BN64" s="6">
        <f t="shared" si="11"/>
        <v>352.80000000000086</v>
      </c>
      <c r="BO64" s="6">
        <f t="shared" si="12"/>
        <v>352.80000000000086</v>
      </c>
      <c r="BP64" s="6">
        <f t="shared" si="13"/>
        <v>0</v>
      </c>
      <c r="BQ64" s="6">
        <f t="shared" si="14"/>
        <v>0</v>
      </c>
      <c r="BR64" s="6">
        <f t="shared" si="15"/>
        <v>0</v>
      </c>
      <c r="BS64" s="6">
        <f t="shared" si="16"/>
        <v>0</v>
      </c>
      <c r="BT64" s="6">
        <f t="shared" si="17"/>
        <v>0</v>
      </c>
      <c r="BU64" s="6">
        <f t="shared" si="18"/>
        <v>0</v>
      </c>
    </row>
    <row r="65" spans="1:73" x14ac:dyDescent="0.2">
      <c r="A65" s="26" t="s">
        <v>962</v>
      </c>
      <c r="B65" s="26" t="s">
        <v>979</v>
      </c>
      <c r="C65" s="26" t="s">
        <v>948</v>
      </c>
      <c r="D65" s="26">
        <v>12.5</v>
      </c>
      <c r="E65" s="26" t="s">
        <v>1105</v>
      </c>
      <c r="F65" s="2">
        <v>0</v>
      </c>
      <c r="G65" s="30">
        <v>37196</v>
      </c>
      <c r="H65" s="15" t="s">
        <v>1113</v>
      </c>
      <c r="I65" s="6">
        <f t="shared" si="48"/>
        <v>0</v>
      </c>
      <c r="J65" s="6">
        <f t="shared" si="48"/>
        <v>0</v>
      </c>
      <c r="K65" s="6">
        <f t="shared" si="48"/>
        <v>0</v>
      </c>
      <c r="L65" s="6">
        <f t="shared" si="48"/>
        <v>0</v>
      </c>
      <c r="M65" s="6">
        <f t="shared" si="48"/>
        <v>0</v>
      </c>
      <c r="N65" s="6">
        <f t="shared" si="48"/>
        <v>0</v>
      </c>
      <c r="O65" s="6">
        <f t="shared" si="48"/>
        <v>0</v>
      </c>
      <c r="P65" s="6">
        <f t="shared" si="48"/>
        <v>0</v>
      </c>
      <c r="Q65" s="6">
        <f t="shared" si="48"/>
        <v>0</v>
      </c>
      <c r="R65" s="6">
        <f t="shared" si="48"/>
        <v>0</v>
      </c>
      <c r="S65" s="6">
        <f t="shared" si="48"/>
        <v>0</v>
      </c>
      <c r="T65" s="6">
        <f t="shared" si="48"/>
        <v>3000</v>
      </c>
      <c r="U65" s="6">
        <f t="shared" si="48"/>
        <v>3000</v>
      </c>
      <c r="V65" s="6">
        <f t="shared" si="48"/>
        <v>3000</v>
      </c>
      <c r="W65" s="6">
        <f t="shared" si="48"/>
        <v>3000</v>
      </c>
      <c r="X65" s="6">
        <f t="shared" si="48"/>
        <v>3000</v>
      </c>
      <c r="Y65" s="6">
        <f t="shared" ref="Y65:AN77" si="52">IF(AND($F65&lt;Y$2,$G65&lt;Y$4,(DATE(YEAR($G65)+1,MONTH($G65)+1,1))&gt;Y$4),$D65*24*Y$3*(Y$2/1000-($F65/1000)),0)</f>
        <v>3000</v>
      </c>
      <c r="Z65" s="6">
        <f t="shared" si="52"/>
        <v>3000</v>
      </c>
      <c r="AA65" s="6">
        <f t="shared" si="52"/>
        <v>3000</v>
      </c>
      <c r="AB65" s="6">
        <f t="shared" si="52"/>
        <v>3000</v>
      </c>
      <c r="AC65" s="6">
        <f t="shared" si="52"/>
        <v>3000</v>
      </c>
      <c r="AD65" s="6">
        <f t="shared" si="52"/>
        <v>3000</v>
      </c>
      <c r="AE65" s="6">
        <f t="shared" si="52"/>
        <v>3000</v>
      </c>
      <c r="AF65" s="6">
        <f t="shared" si="52"/>
        <v>0</v>
      </c>
      <c r="AG65" s="6">
        <f t="shared" si="52"/>
        <v>0</v>
      </c>
      <c r="AH65" s="6">
        <f t="shared" si="52"/>
        <v>0</v>
      </c>
      <c r="AI65" s="6">
        <f t="shared" si="52"/>
        <v>0</v>
      </c>
      <c r="AJ65" s="6">
        <f t="shared" si="52"/>
        <v>0</v>
      </c>
      <c r="AK65" s="6">
        <f t="shared" si="52"/>
        <v>0</v>
      </c>
      <c r="AL65" s="6">
        <f t="shared" si="52"/>
        <v>0</v>
      </c>
      <c r="AM65" s="6">
        <f t="shared" si="52"/>
        <v>0</v>
      </c>
      <c r="AN65" s="6">
        <f t="shared" si="52"/>
        <v>0</v>
      </c>
      <c r="AO65" s="6">
        <f t="shared" si="51"/>
        <v>0</v>
      </c>
      <c r="AP65" s="6">
        <f t="shared" si="51"/>
        <v>0</v>
      </c>
      <c r="AQ65" s="6">
        <f t="shared" si="51"/>
        <v>0</v>
      </c>
      <c r="AR65" s="6">
        <f t="shared" si="51"/>
        <v>0</v>
      </c>
      <c r="AS65" s="6">
        <f t="shared" si="50"/>
        <v>0</v>
      </c>
      <c r="AT65" s="6">
        <f t="shared" si="50"/>
        <v>0</v>
      </c>
      <c r="AU65" s="6">
        <f t="shared" si="50"/>
        <v>0</v>
      </c>
      <c r="AV65" s="6">
        <f t="shared" si="50"/>
        <v>0</v>
      </c>
      <c r="AW65" s="6">
        <f t="shared" si="50"/>
        <v>0</v>
      </c>
      <c r="AX65" s="6">
        <f t="shared" si="50"/>
        <v>0</v>
      </c>
      <c r="AY65" s="6">
        <f t="shared" si="50"/>
        <v>0</v>
      </c>
      <c r="AZ65" s="6">
        <f t="shared" si="50"/>
        <v>0</v>
      </c>
      <c r="BA65" s="6">
        <f t="shared" si="50"/>
        <v>0</v>
      </c>
      <c r="BB65" s="6">
        <f t="shared" si="50"/>
        <v>0</v>
      </c>
      <c r="BC65" s="6">
        <f t="shared" si="50"/>
        <v>0</v>
      </c>
      <c r="BD65" s="83">
        <f t="shared" si="50"/>
        <v>0</v>
      </c>
      <c r="BF65" s="6">
        <f t="shared" si="3"/>
        <v>0</v>
      </c>
      <c r="BG65" s="6">
        <f t="shared" si="4"/>
        <v>0</v>
      </c>
      <c r="BH65" s="6">
        <f t="shared" si="5"/>
        <v>0</v>
      </c>
      <c r="BI65" s="6">
        <f t="shared" si="6"/>
        <v>1000</v>
      </c>
      <c r="BJ65" s="6">
        <f t="shared" si="7"/>
        <v>3000</v>
      </c>
      <c r="BK65" s="6">
        <f t="shared" si="8"/>
        <v>3000</v>
      </c>
      <c r="BL65" s="6">
        <f t="shared" si="9"/>
        <v>3000</v>
      </c>
      <c r="BM65" s="6">
        <f t="shared" si="10"/>
        <v>2000</v>
      </c>
      <c r="BN65" s="6">
        <f t="shared" si="11"/>
        <v>0</v>
      </c>
      <c r="BO65" s="6">
        <f t="shared" si="12"/>
        <v>0</v>
      </c>
      <c r="BP65" s="6">
        <f t="shared" si="13"/>
        <v>0</v>
      </c>
      <c r="BQ65" s="6">
        <f t="shared" si="14"/>
        <v>0</v>
      </c>
      <c r="BR65" s="6">
        <f t="shared" si="15"/>
        <v>0</v>
      </c>
      <c r="BS65" s="6">
        <f t="shared" si="16"/>
        <v>0</v>
      </c>
      <c r="BT65" s="6">
        <f t="shared" si="17"/>
        <v>0</v>
      </c>
      <c r="BU65" s="6">
        <f t="shared" si="18"/>
        <v>0</v>
      </c>
    </row>
    <row r="66" spans="1:73" x14ac:dyDescent="0.2">
      <c r="A66" t="s">
        <v>966</v>
      </c>
      <c r="B66" t="s">
        <v>979</v>
      </c>
      <c r="C66" t="s">
        <v>1010</v>
      </c>
      <c r="D66">
        <v>29.3</v>
      </c>
      <c r="E66" s="26" t="s">
        <v>1105</v>
      </c>
      <c r="F66" s="2">
        <v>0</v>
      </c>
      <c r="G66" s="22">
        <v>37245</v>
      </c>
      <c r="H66" s="15" t="s">
        <v>1113</v>
      </c>
      <c r="I66" s="6">
        <f t="shared" si="48"/>
        <v>0</v>
      </c>
      <c r="J66" s="6">
        <f t="shared" si="48"/>
        <v>0</v>
      </c>
      <c r="K66" s="6">
        <f t="shared" si="48"/>
        <v>0</v>
      </c>
      <c r="L66" s="6">
        <f t="shared" si="48"/>
        <v>0</v>
      </c>
      <c r="M66" s="6">
        <f t="shared" si="48"/>
        <v>0</v>
      </c>
      <c r="N66" s="6">
        <f t="shared" si="48"/>
        <v>0</v>
      </c>
      <c r="O66" s="6">
        <f t="shared" si="48"/>
        <v>0</v>
      </c>
      <c r="P66" s="6">
        <f t="shared" si="48"/>
        <v>0</v>
      </c>
      <c r="Q66" s="6">
        <f t="shared" si="48"/>
        <v>0</v>
      </c>
      <c r="R66" s="6">
        <f t="shared" si="48"/>
        <v>0</v>
      </c>
      <c r="S66" s="6">
        <f t="shared" si="48"/>
        <v>0</v>
      </c>
      <c r="T66" s="6">
        <f t="shared" si="48"/>
        <v>0</v>
      </c>
      <c r="U66" s="6">
        <f t="shared" si="48"/>
        <v>7032</v>
      </c>
      <c r="V66" s="6">
        <f t="shared" si="48"/>
        <v>7032</v>
      </c>
      <c r="W66" s="6">
        <f t="shared" si="48"/>
        <v>7032</v>
      </c>
      <c r="X66" s="6">
        <f t="shared" ref="I66:X77" si="53">IF(AND($F66&lt;X$2,$G66&lt;X$4,(DATE(YEAR($G66)+1,MONTH($G66)+1,1))&gt;X$4),$D66*24*X$3*(X$2/1000-($F66/1000)),0)</f>
        <v>7032</v>
      </c>
      <c r="Y66" s="6">
        <f t="shared" si="52"/>
        <v>7032</v>
      </c>
      <c r="Z66" s="6">
        <f t="shared" si="52"/>
        <v>7032</v>
      </c>
      <c r="AA66" s="6">
        <f t="shared" si="52"/>
        <v>7032</v>
      </c>
      <c r="AB66" s="6">
        <f t="shared" si="52"/>
        <v>7032</v>
      </c>
      <c r="AC66" s="6">
        <f t="shared" si="52"/>
        <v>7032</v>
      </c>
      <c r="AD66" s="6">
        <f t="shared" si="52"/>
        <v>7032</v>
      </c>
      <c r="AE66" s="6">
        <f t="shared" si="52"/>
        <v>7032</v>
      </c>
      <c r="AF66" s="6">
        <f t="shared" si="52"/>
        <v>7032</v>
      </c>
      <c r="AG66" s="6">
        <f t="shared" si="52"/>
        <v>0</v>
      </c>
      <c r="AH66" s="6">
        <f t="shared" si="52"/>
        <v>0</v>
      </c>
      <c r="AI66" s="6">
        <f t="shared" si="52"/>
        <v>0</v>
      </c>
      <c r="AJ66" s="6">
        <f t="shared" si="52"/>
        <v>0</v>
      </c>
      <c r="AK66" s="6">
        <f t="shared" si="52"/>
        <v>0</v>
      </c>
      <c r="AL66" s="6">
        <f t="shared" si="52"/>
        <v>0</v>
      </c>
      <c r="AM66" s="6">
        <f t="shared" si="52"/>
        <v>0</v>
      </c>
      <c r="AN66" s="6">
        <f t="shared" si="52"/>
        <v>0</v>
      </c>
      <c r="AO66" s="6">
        <f t="shared" si="51"/>
        <v>0</v>
      </c>
      <c r="AP66" s="6">
        <f t="shared" si="51"/>
        <v>0</v>
      </c>
      <c r="AQ66" s="6">
        <f t="shared" si="51"/>
        <v>0</v>
      </c>
      <c r="AR66" s="6">
        <f t="shared" si="51"/>
        <v>0</v>
      </c>
      <c r="AS66" s="6">
        <f t="shared" si="50"/>
        <v>0</v>
      </c>
      <c r="AT66" s="6">
        <f t="shared" si="50"/>
        <v>0</v>
      </c>
      <c r="AU66" s="6">
        <f t="shared" si="50"/>
        <v>0</v>
      </c>
      <c r="AV66" s="6">
        <f t="shared" si="50"/>
        <v>0</v>
      </c>
      <c r="AW66" s="6">
        <f t="shared" si="50"/>
        <v>0</v>
      </c>
      <c r="AX66" s="6">
        <f t="shared" si="50"/>
        <v>0</v>
      </c>
      <c r="AY66" s="6">
        <f t="shared" si="50"/>
        <v>0</v>
      </c>
      <c r="AZ66" s="6">
        <f t="shared" si="50"/>
        <v>0</v>
      </c>
      <c r="BA66" s="6">
        <f t="shared" si="50"/>
        <v>0</v>
      </c>
      <c r="BB66" s="6">
        <f t="shared" si="50"/>
        <v>0</v>
      </c>
      <c r="BC66" s="6">
        <f t="shared" si="50"/>
        <v>0</v>
      </c>
      <c r="BD66" s="83">
        <f t="shared" si="50"/>
        <v>0</v>
      </c>
      <c r="BF66" s="6">
        <f t="shared" si="3"/>
        <v>0</v>
      </c>
      <c r="BG66" s="6">
        <f t="shared" si="4"/>
        <v>0</v>
      </c>
      <c r="BH66" s="6">
        <f t="shared" si="5"/>
        <v>0</v>
      </c>
      <c r="BI66" s="6">
        <f t="shared" si="6"/>
        <v>0</v>
      </c>
      <c r="BJ66" s="6">
        <f t="shared" si="7"/>
        <v>7032</v>
      </c>
      <c r="BK66" s="6">
        <f t="shared" si="8"/>
        <v>7032</v>
      </c>
      <c r="BL66" s="6">
        <f t="shared" si="9"/>
        <v>7032</v>
      </c>
      <c r="BM66" s="6">
        <f t="shared" si="10"/>
        <v>7032</v>
      </c>
      <c r="BN66" s="6">
        <f t="shared" si="11"/>
        <v>0</v>
      </c>
      <c r="BO66" s="6">
        <f t="shared" si="12"/>
        <v>0</v>
      </c>
      <c r="BP66" s="6">
        <f t="shared" si="13"/>
        <v>0</v>
      </c>
      <c r="BQ66" s="6">
        <f t="shared" si="14"/>
        <v>0</v>
      </c>
      <c r="BR66" s="6">
        <f t="shared" si="15"/>
        <v>0</v>
      </c>
      <c r="BS66" s="6">
        <f t="shared" si="16"/>
        <v>0</v>
      </c>
      <c r="BT66" s="6">
        <f t="shared" si="17"/>
        <v>0</v>
      </c>
      <c r="BU66" s="6">
        <f t="shared" si="18"/>
        <v>0</v>
      </c>
    </row>
    <row r="67" spans="1:73" x14ac:dyDescent="0.2">
      <c r="A67" t="s">
        <v>966</v>
      </c>
      <c r="B67" t="s">
        <v>979</v>
      </c>
      <c r="C67" t="s">
        <v>953</v>
      </c>
      <c r="D67">
        <v>63.5</v>
      </c>
      <c r="E67" s="26" t="s">
        <v>1105</v>
      </c>
      <c r="F67" s="2">
        <v>0</v>
      </c>
      <c r="G67" s="22">
        <v>37245</v>
      </c>
      <c r="H67" s="15" t="s">
        <v>1113</v>
      </c>
      <c r="I67" s="6">
        <f t="shared" si="53"/>
        <v>0</v>
      </c>
      <c r="J67" s="6">
        <f t="shared" si="53"/>
        <v>0</v>
      </c>
      <c r="K67" s="6">
        <f t="shared" si="53"/>
        <v>0</v>
      </c>
      <c r="L67" s="6">
        <f t="shared" si="53"/>
        <v>0</v>
      </c>
      <c r="M67" s="6">
        <f t="shared" si="53"/>
        <v>0</v>
      </c>
      <c r="N67" s="6">
        <f t="shared" si="53"/>
        <v>0</v>
      </c>
      <c r="O67" s="6">
        <f t="shared" si="53"/>
        <v>0</v>
      </c>
      <c r="P67" s="6">
        <f t="shared" si="53"/>
        <v>0</v>
      </c>
      <c r="Q67" s="6">
        <f t="shared" si="53"/>
        <v>0</v>
      </c>
      <c r="R67" s="6">
        <f t="shared" si="53"/>
        <v>0</v>
      </c>
      <c r="S67" s="6">
        <f t="shared" si="53"/>
        <v>0</v>
      </c>
      <c r="T67" s="6">
        <f t="shared" si="53"/>
        <v>0</v>
      </c>
      <c r="U67" s="6">
        <f t="shared" si="53"/>
        <v>15240</v>
      </c>
      <c r="V67" s="6">
        <f t="shared" si="53"/>
        <v>15240</v>
      </c>
      <c r="W67" s="6">
        <f t="shared" si="53"/>
        <v>15240</v>
      </c>
      <c r="X67" s="6">
        <f t="shared" si="53"/>
        <v>15240</v>
      </c>
      <c r="Y67" s="6">
        <f t="shared" si="52"/>
        <v>15240</v>
      </c>
      <c r="Z67" s="6">
        <f t="shared" si="52"/>
        <v>15240</v>
      </c>
      <c r="AA67" s="6">
        <f t="shared" si="52"/>
        <v>15240</v>
      </c>
      <c r="AB67" s="6">
        <f t="shared" si="52"/>
        <v>15240</v>
      </c>
      <c r="AC67" s="6">
        <f t="shared" si="52"/>
        <v>15240</v>
      </c>
      <c r="AD67" s="6">
        <f t="shared" si="52"/>
        <v>15240</v>
      </c>
      <c r="AE67" s="6">
        <f t="shared" si="52"/>
        <v>15240</v>
      </c>
      <c r="AF67" s="6">
        <f t="shared" si="52"/>
        <v>15240</v>
      </c>
      <c r="AG67" s="6">
        <f t="shared" si="52"/>
        <v>0</v>
      </c>
      <c r="AH67" s="6">
        <f t="shared" si="52"/>
        <v>0</v>
      </c>
      <c r="AI67" s="6">
        <f t="shared" si="52"/>
        <v>0</v>
      </c>
      <c r="AJ67" s="6">
        <f t="shared" si="52"/>
        <v>0</v>
      </c>
      <c r="AK67" s="6">
        <f t="shared" si="52"/>
        <v>0</v>
      </c>
      <c r="AL67" s="6">
        <f t="shared" si="52"/>
        <v>0</v>
      </c>
      <c r="AM67" s="6">
        <f t="shared" si="52"/>
        <v>0</v>
      </c>
      <c r="AN67" s="6">
        <f t="shared" si="52"/>
        <v>0</v>
      </c>
      <c r="AO67" s="6">
        <f t="shared" si="51"/>
        <v>0</v>
      </c>
      <c r="AP67" s="6">
        <f t="shared" si="51"/>
        <v>0</v>
      </c>
      <c r="AQ67" s="6">
        <f t="shared" si="51"/>
        <v>0</v>
      </c>
      <c r="AR67" s="6">
        <f t="shared" si="51"/>
        <v>0</v>
      </c>
      <c r="AS67" s="6">
        <f t="shared" si="50"/>
        <v>0</v>
      </c>
      <c r="AT67" s="6">
        <f t="shared" si="50"/>
        <v>0</v>
      </c>
      <c r="AU67" s="6">
        <f t="shared" si="50"/>
        <v>0</v>
      </c>
      <c r="AV67" s="6">
        <f t="shared" si="50"/>
        <v>0</v>
      </c>
      <c r="AW67" s="6">
        <f t="shared" si="50"/>
        <v>0</v>
      </c>
      <c r="AX67" s="6">
        <f t="shared" si="50"/>
        <v>0</v>
      </c>
      <c r="AY67" s="6">
        <f t="shared" si="50"/>
        <v>0</v>
      </c>
      <c r="AZ67" s="6">
        <f t="shared" si="50"/>
        <v>0</v>
      </c>
      <c r="BA67" s="6">
        <f t="shared" si="50"/>
        <v>0</v>
      </c>
      <c r="BB67" s="6">
        <f t="shared" si="50"/>
        <v>0</v>
      </c>
      <c r="BC67" s="6">
        <f t="shared" si="50"/>
        <v>0</v>
      </c>
      <c r="BD67" s="83">
        <f t="shared" si="50"/>
        <v>0</v>
      </c>
      <c r="BF67" s="6">
        <f t="shared" si="3"/>
        <v>0</v>
      </c>
      <c r="BG67" s="6">
        <f t="shared" si="4"/>
        <v>0</v>
      </c>
      <c r="BH67" s="6">
        <f t="shared" si="5"/>
        <v>0</v>
      </c>
      <c r="BI67" s="6">
        <f t="shared" si="6"/>
        <v>0</v>
      </c>
      <c r="BJ67" s="6">
        <f t="shared" si="7"/>
        <v>15240</v>
      </c>
      <c r="BK67" s="6">
        <f t="shared" si="8"/>
        <v>15240</v>
      </c>
      <c r="BL67" s="6">
        <f t="shared" si="9"/>
        <v>15240</v>
      </c>
      <c r="BM67" s="6">
        <f t="shared" si="10"/>
        <v>15240</v>
      </c>
      <c r="BN67" s="6">
        <f t="shared" si="11"/>
        <v>0</v>
      </c>
      <c r="BO67" s="6">
        <f t="shared" si="12"/>
        <v>0</v>
      </c>
      <c r="BP67" s="6">
        <f t="shared" si="13"/>
        <v>0</v>
      </c>
      <c r="BQ67" s="6">
        <f t="shared" si="14"/>
        <v>0</v>
      </c>
      <c r="BR67" s="6">
        <f t="shared" si="15"/>
        <v>0</v>
      </c>
      <c r="BS67" s="6">
        <f t="shared" si="16"/>
        <v>0</v>
      </c>
      <c r="BT67" s="6">
        <f t="shared" si="17"/>
        <v>0</v>
      </c>
      <c r="BU67" s="6">
        <f t="shared" si="18"/>
        <v>0</v>
      </c>
    </row>
    <row r="68" spans="1:73" x14ac:dyDescent="0.2">
      <c r="A68" t="s">
        <v>914</v>
      </c>
      <c r="B68" t="s">
        <v>979</v>
      </c>
      <c r="C68" t="s">
        <v>1010</v>
      </c>
      <c r="D68">
        <v>7.4</v>
      </c>
      <c r="E68" s="26" t="s">
        <v>1105</v>
      </c>
      <c r="F68" s="2">
        <v>0</v>
      </c>
      <c r="G68" s="22">
        <v>37257</v>
      </c>
      <c r="H68" s="15" t="s">
        <v>1113</v>
      </c>
      <c r="I68" s="6">
        <f t="shared" si="53"/>
        <v>0</v>
      </c>
      <c r="J68" s="6">
        <f t="shared" si="53"/>
        <v>0</v>
      </c>
      <c r="K68" s="6">
        <f t="shared" si="53"/>
        <v>0</v>
      </c>
      <c r="L68" s="6">
        <f t="shared" si="53"/>
        <v>0</v>
      </c>
      <c r="M68" s="6">
        <f t="shared" si="53"/>
        <v>0</v>
      </c>
      <c r="N68" s="6">
        <f t="shared" si="53"/>
        <v>0</v>
      </c>
      <c r="O68" s="6">
        <f t="shared" si="53"/>
        <v>0</v>
      </c>
      <c r="P68" s="6">
        <f t="shared" si="53"/>
        <v>0</v>
      </c>
      <c r="Q68" s="6">
        <f t="shared" si="53"/>
        <v>0</v>
      </c>
      <c r="R68" s="6">
        <f t="shared" si="53"/>
        <v>0</v>
      </c>
      <c r="S68" s="6">
        <f t="shared" si="53"/>
        <v>0</v>
      </c>
      <c r="T68" s="6">
        <f t="shared" si="53"/>
        <v>0</v>
      </c>
      <c r="U68" s="6">
        <f t="shared" si="53"/>
        <v>0</v>
      </c>
      <c r="V68" s="6">
        <f t="shared" si="53"/>
        <v>1776.0000000000002</v>
      </c>
      <c r="W68" s="6">
        <f t="shared" si="53"/>
        <v>1776.0000000000002</v>
      </c>
      <c r="X68" s="6">
        <f t="shared" si="53"/>
        <v>1776.0000000000002</v>
      </c>
      <c r="Y68" s="6">
        <f t="shared" si="52"/>
        <v>1776.0000000000002</v>
      </c>
      <c r="Z68" s="6">
        <f t="shared" si="52"/>
        <v>1776.0000000000002</v>
      </c>
      <c r="AA68" s="6">
        <f t="shared" si="52"/>
        <v>1776.0000000000002</v>
      </c>
      <c r="AB68" s="6">
        <f t="shared" si="52"/>
        <v>1776.0000000000002</v>
      </c>
      <c r="AC68" s="6">
        <f t="shared" si="52"/>
        <v>1776.0000000000002</v>
      </c>
      <c r="AD68" s="6">
        <f t="shared" si="52"/>
        <v>1776.0000000000002</v>
      </c>
      <c r="AE68" s="6">
        <f t="shared" si="52"/>
        <v>1776.0000000000002</v>
      </c>
      <c r="AF68" s="6">
        <f t="shared" si="52"/>
        <v>1776.0000000000002</v>
      </c>
      <c r="AG68" s="6">
        <f t="shared" si="52"/>
        <v>1776.0000000000002</v>
      </c>
      <c r="AH68" s="6">
        <f t="shared" si="52"/>
        <v>0</v>
      </c>
      <c r="AI68" s="6">
        <f t="shared" si="52"/>
        <v>0</v>
      </c>
      <c r="AJ68" s="6">
        <f t="shared" si="52"/>
        <v>0</v>
      </c>
      <c r="AK68" s="6">
        <f t="shared" si="52"/>
        <v>0</v>
      </c>
      <c r="AL68" s="6">
        <f t="shared" si="52"/>
        <v>0</v>
      </c>
      <c r="AM68" s="6">
        <f t="shared" si="52"/>
        <v>0</v>
      </c>
      <c r="AN68" s="6">
        <f t="shared" si="52"/>
        <v>0</v>
      </c>
      <c r="AO68" s="6">
        <f t="shared" si="51"/>
        <v>0</v>
      </c>
      <c r="AP68" s="6">
        <f t="shared" si="51"/>
        <v>0</v>
      </c>
      <c r="AQ68" s="6">
        <f t="shared" si="51"/>
        <v>0</v>
      </c>
      <c r="AR68" s="6">
        <f t="shared" si="51"/>
        <v>0</v>
      </c>
      <c r="AS68" s="6">
        <f t="shared" si="50"/>
        <v>0</v>
      </c>
      <c r="AT68" s="6">
        <f t="shared" si="50"/>
        <v>0</v>
      </c>
      <c r="AU68" s="6">
        <f t="shared" si="50"/>
        <v>0</v>
      </c>
      <c r="AV68" s="6">
        <f t="shared" si="50"/>
        <v>0</v>
      </c>
      <c r="AW68" s="6">
        <f t="shared" si="50"/>
        <v>0</v>
      </c>
      <c r="AX68" s="6">
        <f t="shared" si="50"/>
        <v>0</v>
      </c>
      <c r="AY68" s="6">
        <f t="shared" si="50"/>
        <v>0</v>
      </c>
      <c r="AZ68" s="6">
        <f t="shared" si="50"/>
        <v>0</v>
      </c>
      <c r="BA68" s="6">
        <f t="shared" si="50"/>
        <v>0</v>
      </c>
      <c r="BB68" s="6">
        <f t="shared" si="50"/>
        <v>0</v>
      </c>
      <c r="BC68" s="6">
        <f t="shared" si="50"/>
        <v>0</v>
      </c>
      <c r="BD68" s="83">
        <f t="shared" si="50"/>
        <v>0</v>
      </c>
      <c r="BF68" s="6">
        <f t="shared" si="3"/>
        <v>0</v>
      </c>
      <c r="BG68" s="6">
        <f t="shared" si="4"/>
        <v>0</v>
      </c>
      <c r="BH68" s="6">
        <f t="shared" si="5"/>
        <v>0</v>
      </c>
      <c r="BI68" s="6">
        <f t="shared" si="6"/>
        <v>0</v>
      </c>
      <c r="BJ68" s="6">
        <f t="shared" si="7"/>
        <v>1184.0000000000002</v>
      </c>
      <c r="BK68" s="6">
        <f t="shared" si="8"/>
        <v>1776.0000000000002</v>
      </c>
      <c r="BL68" s="6">
        <f t="shared" si="9"/>
        <v>1776.0000000000002</v>
      </c>
      <c r="BM68" s="6">
        <f t="shared" si="10"/>
        <v>1776.0000000000002</v>
      </c>
      <c r="BN68" s="6">
        <f t="shared" si="11"/>
        <v>592.00000000000011</v>
      </c>
      <c r="BO68" s="6">
        <f t="shared" si="12"/>
        <v>0</v>
      </c>
      <c r="BP68" s="6">
        <f t="shared" si="13"/>
        <v>0</v>
      </c>
      <c r="BQ68" s="6">
        <f t="shared" si="14"/>
        <v>0</v>
      </c>
      <c r="BR68" s="6">
        <f t="shared" si="15"/>
        <v>0</v>
      </c>
      <c r="BS68" s="6">
        <f t="shared" si="16"/>
        <v>0</v>
      </c>
      <c r="BT68" s="6">
        <f t="shared" si="17"/>
        <v>0</v>
      </c>
      <c r="BU68" s="6">
        <f t="shared" si="18"/>
        <v>0</v>
      </c>
    </row>
    <row r="69" spans="1:73" x14ac:dyDescent="0.2">
      <c r="A69" t="s">
        <v>925</v>
      </c>
      <c r="B69" t="s">
        <v>979</v>
      </c>
      <c r="C69" t="s">
        <v>1010</v>
      </c>
      <c r="D69">
        <v>7.2</v>
      </c>
      <c r="E69" s="26" t="s">
        <v>1105</v>
      </c>
      <c r="F69" s="2">
        <v>0</v>
      </c>
      <c r="G69" s="22">
        <v>37257</v>
      </c>
      <c r="H69" s="15" t="s">
        <v>1113</v>
      </c>
      <c r="I69" s="6">
        <f t="shared" si="53"/>
        <v>0</v>
      </c>
      <c r="J69" s="6">
        <f t="shared" si="53"/>
        <v>0</v>
      </c>
      <c r="K69" s="6">
        <f t="shared" si="53"/>
        <v>0</v>
      </c>
      <c r="L69" s="6">
        <f t="shared" si="53"/>
        <v>0</v>
      </c>
      <c r="M69" s="6">
        <f t="shared" si="53"/>
        <v>0</v>
      </c>
      <c r="N69" s="6">
        <f t="shared" si="53"/>
        <v>0</v>
      </c>
      <c r="O69" s="6">
        <f t="shared" si="53"/>
        <v>0</v>
      </c>
      <c r="P69" s="6">
        <f t="shared" si="53"/>
        <v>0</v>
      </c>
      <c r="Q69" s="6">
        <f t="shared" si="53"/>
        <v>0</v>
      </c>
      <c r="R69" s="6">
        <f t="shared" si="53"/>
        <v>0</v>
      </c>
      <c r="S69" s="6">
        <f t="shared" si="53"/>
        <v>0</v>
      </c>
      <c r="T69" s="6">
        <f t="shared" si="53"/>
        <v>0</v>
      </c>
      <c r="U69" s="6">
        <f t="shared" si="53"/>
        <v>0</v>
      </c>
      <c r="V69" s="6">
        <f t="shared" si="53"/>
        <v>1728</v>
      </c>
      <c r="W69" s="6">
        <f t="shared" si="53"/>
        <v>1728</v>
      </c>
      <c r="X69" s="6">
        <f t="shared" si="53"/>
        <v>1728</v>
      </c>
      <c r="Y69" s="6">
        <f t="shared" si="52"/>
        <v>1728</v>
      </c>
      <c r="Z69" s="6">
        <f t="shared" si="52"/>
        <v>1728</v>
      </c>
      <c r="AA69" s="6">
        <f t="shared" si="52"/>
        <v>1728</v>
      </c>
      <c r="AB69" s="6">
        <f t="shared" si="52"/>
        <v>1728</v>
      </c>
      <c r="AC69" s="6">
        <f t="shared" si="52"/>
        <v>1728</v>
      </c>
      <c r="AD69" s="6">
        <f t="shared" si="52"/>
        <v>1728</v>
      </c>
      <c r="AE69" s="6">
        <f t="shared" si="52"/>
        <v>1728</v>
      </c>
      <c r="AF69" s="6">
        <f t="shared" si="52"/>
        <v>1728</v>
      </c>
      <c r="AG69" s="6">
        <f t="shared" si="52"/>
        <v>1728</v>
      </c>
      <c r="AH69" s="6">
        <f t="shared" si="52"/>
        <v>0</v>
      </c>
      <c r="AI69" s="6">
        <f t="shared" si="52"/>
        <v>0</v>
      </c>
      <c r="AJ69" s="6">
        <f t="shared" si="52"/>
        <v>0</v>
      </c>
      <c r="AK69" s="6">
        <f t="shared" si="52"/>
        <v>0</v>
      </c>
      <c r="AL69" s="6">
        <f t="shared" si="52"/>
        <v>0</v>
      </c>
      <c r="AM69" s="6">
        <f t="shared" si="52"/>
        <v>0</v>
      </c>
      <c r="AN69" s="6">
        <f t="shared" si="52"/>
        <v>0</v>
      </c>
      <c r="AO69" s="6">
        <f t="shared" si="51"/>
        <v>0</v>
      </c>
      <c r="AP69" s="6">
        <f t="shared" si="51"/>
        <v>0</v>
      </c>
      <c r="AQ69" s="6">
        <f t="shared" si="51"/>
        <v>0</v>
      </c>
      <c r="AR69" s="6">
        <f t="shared" si="51"/>
        <v>0</v>
      </c>
      <c r="AS69" s="6">
        <f t="shared" si="50"/>
        <v>0</v>
      </c>
      <c r="AT69" s="6">
        <f t="shared" si="50"/>
        <v>0</v>
      </c>
      <c r="AU69" s="6">
        <f t="shared" si="50"/>
        <v>0</v>
      </c>
      <c r="AV69" s="6">
        <f t="shared" si="50"/>
        <v>0</v>
      </c>
      <c r="AW69" s="6">
        <f t="shared" si="50"/>
        <v>0</v>
      </c>
      <c r="AX69" s="6">
        <f t="shared" si="50"/>
        <v>0</v>
      </c>
      <c r="AY69" s="6">
        <f t="shared" si="50"/>
        <v>0</v>
      </c>
      <c r="AZ69" s="6">
        <f t="shared" si="50"/>
        <v>0</v>
      </c>
      <c r="BA69" s="6">
        <f t="shared" si="50"/>
        <v>0</v>
      </c>
      <c r="BB69" s="6">
        <f t="shared" si="50"/>
        <v>0</v>
      </c>
      <c r="BC69" s="6">
        <f t="shared" si="50"/>
        <v>0</v>
      </c>
      <c r="BD69" s="83">
        <f t="shared" si="50"/>
        <v>0</v>
      </c>
      <c r="BF69" s="6">
        <f t="shared" si="3"/>
        <v>0</v>
      </c>
      <c r="BG69" s="6">
        <f t="shared" si="4"/>
        <v>0</v>
      </c>
      <c r="BH69" s="6">
        <f t="shared" si="5"/>
        <v>0</v>
      </c>
      <c r="BI69" s="6">
        <f t="shared" si="6"/>
        <v>0</v>
      </c>
      <c r="BJ69" s="6">
        <f t="shared" si="7"/>
        <v>1152</v>
      </c>
      <c r="BK69" s="6">
        <f t="shared" si="8"/>
        <v>1728</v>
      </c>
      <c r="BL69" s="6">
        <f t="shared" si="9"/>
        <v>1728</v>
      </c>
      <c r="BM69" s="6">
        <f t="shared" si="10"/>
        <v>1728</v>
      </c>
      <c r="BN69" s="6">
        <f t="shared" si="11"/>
        <v>576</v>
      </c>
      <c r="BO69" s="6">
        <f t="shared" si="12"/>
        <v>0</v>
      </c>
      <c r="BP69" s="6">
        <f t="shared" si="13"/>
        <v>0</v>
      </c>
      <c r="BQ69" s="6">
        <f t="shared" si="14"/>
        <v>0</v>
      </c>
      <c r="BR69" s="6">
        <f t="shared" si="15"/>
        <v>0</v>
      </c>
      <c r="BS69" s="6">
        <f t="shared" si="16"/>
        <v>0</v>
      </c>
      <c r="BT69" s="6">
        <f t="shared" si="17"/>
        <v>0</v>
      </c>
      <c r="BU69" s="6">
        <f t="shared" si="18"/>
        <v>0</v>
      </c>
    </row>
    <row r="70" spans="1:73" x14ac:dyDescent="0.2">
      <c r="A70" t="s">
        <v>978</v>
      </c>
      <c r="B70" t="s">
        <v>979</v>
      </c>
      <c r="C70" t="s">
        <v>980</v>
      </c>
      <c r="D70" s="16">
        <v>29.8</v>
      </c>
      <c r="E70" s="26" t="s">
        <v>1105</v>
      </c>
      <c r="F70" s="28">
        <v>0</v>
      </c>
      <c r="G70" s="22">
        <v>37408</v>
      </c>
      <c r="H70" s="15" t="s">
        <v>1113</v>
      </c>
      <c r="I70" s="6">
        <f t="shared" si="53"/>
        <v>0</v>
      </c>
      <c r="J70" s="6">
        <f t="shared" si="53"/>
        <v>0</v>
      </c>
      <c r="K70" s="6">
        <f t="shared" si="53"/>
        <v>0</v>
      </c>
      <c r="L70" s="6">
        <f t="shared" si="53"/>
        <v>0</v>
      </c>
      <c r="M70" s="6">
        <f t="shared" si="53"/>
        <v>0</v>
      </c>
      <c r="N70" s="6">
        <f t="shared" si="53"/>
        <v>0</v>
      </c>
      <c r="O70" s="6">
        <f t="shared" si="53"/>
        <v>0</v>
      </c>
      <c r="P70" s="6">
        <f t="shared" si="53"/>
        <v>0</v>
      </c>
      <c r="Q70" s="6">
        <f t="shared" si="53"/>
        <v>0</v>
      </c>
      <c r="R70" s="6">
        <f t="shared" si="53"/>
        <v>0</v>
      </c>
      <c r="S70" s="6">
        <f t="shared" si="53"/>
        <v>0</v>
      </c>
      <c r="T70" s="6">
        <f t="shared" si="53"/>
        <v>0</v>
      </c>
      <c r="U70" s="6">
        <f t="shared" si="53"/>
        <v>0</v>
      </c>
      <c r="V70" s="6">
        <f t="shared" si="53"/>
        <v>0</v>
      </c>
      <c r="W70" s="6">
        <f t="shared" si="53"/>
        <v>0</v>
      </c>
      <c r="X70" s="6">
        <f t="shared" si="53"/>
        <v>0</v>
      </c>
      <c r="Y70" s="6">
        <f t="shared" si="52"/>
        <v>0</v>
      </c>
      <c r="Z70" s="6">
        <f t="shared" si="52"/>
        <v>0</v>
      </c>
      <c r="AA70" s="6">
        <f t="shared" si="52"/>
        <v>7152</v>
      </c>
      <c r="AB70" s="6">
        <f t="shared" si="52"/>
        <v>7152</v>
      </c>
      <c r="AC70" s="6">
        <f t="shared" si="52"/>
        <v>7152</v>
      </c>
      <c r="AD70" s="6">
        <f t="shared" si="52"/>
        <v>7152</v>
      </c>
      <c r="AE70" s="6">
        <f t="shared" si="52"/>
        <v>7152</v>
      </c>
      <c r="AF70" s="6">
        <f t="shared" si="52"/>
        <v>7152</v>
      </c>
      <c r="AG70" s="6">
        <f t="shared" si="52"/>
        <v>7152</v>
      </c>
      <c r="AH70" s="6">
        <f t="shared" si="52"/>
        <v>7152</v>
      </c>
      <c r="AI70" s="6">
        <f t="shared" si="52"/>
        <v>7152</v>
      </c>
      <c r="AJ70" s="6">
        <f t="shared" si="52"/>
        <v>7152</v>
      </c>
      <c r="AK70" s="6">
        <f t="shared" si="52"/>
        <v>7152</v>
      </c>
      <c r="AL70" s="6">
        <f t="shared" si="52"/>
        <v>7152</v>
      </c>
      <c r="AM70" s="6">
        <f t="shared" si="52"/>
        <v>0</v>
      </c>
      <c r="AN70" s="6">
        <f t="shared" si="52"/>
        <v>0</v>
      </c>
      <c r="AO70" s="6">
        <f t="shared" si="51"/>
        <v>0</v>
      </c>
      <c r="AP70" s="6">
        <f t="shared" si="51"/>
        <v>0</v>
      </c>
      <c r="AQ70" s="6">
        <f t="shared" si="51"/>
        <v>0</v>
      </c>
      <c r="AR70" s="6">
        <f t="shared" si="51"/>
        <v>0</v>
      </c>
      <c r="AS70" s="6">
        <f t="shared" si="50"/>
        <v>0</v>
      </c>
      <c r="AT70" s="6">
        <f t="shared" si="50"/>
        <v>0</v>
      </c>
      <c r="AU70" s="6">
        <f t="shared" si="50"/>
        <v>0</v>
      </c>
      <c r="AV70" s="6">
        <f t="shared" si="50"/>
        <v>0</v>
      </c>
      <c r="AW70" s="6">
        <f t="shared" si="50"/>
        <v>0</v>
      </c>
      <c r="AX70" s="6">
        <f t="shared" si="50"/>
        <v>0</v>
      </c>
      <c r="AY70" s="6">
        <f t="shared" si="50"/>
        <v>0</v>
      </c>
      <c r="AZ70" s="6">
        <f t="shared" si="50"/>
        <v>0</v>
      </c>
      <c r="BA70" s="6">
        <f t="shared" si="50"/>
        <v>0</v>
      </c>
      <c r="BB70" s="6">
        <f t="shared" si="50"/>
        <v>0</v>
      </c>
      <c r="BC70" s="6">
        <f t="shared" si="50"/>
        <v>0</v>
      </c>
      <c r="BD70" s="83">
        <f t="shared" si="50"/>
        <v>0</v>
      </c>
      <c r="BF70" s="6">
        <f t="shared" ref="BF70:BF133" si="54">AVERAGE(I70:K70)</f>
        <v>0</v>
      </c>
      <c r="BG70" s="6">
        <f t="shared" ref="BG70:BG133" si="55">AVERAGE(L70:N70)</f>
        <v>0</v>
      </c>
      <c r="BH70" s="6">
        <f t="shared" ref="BH70:BH133" si="56">AVERAGE(O70:Q70)</f>
        <v>0</v>
      </c>
      <c r="BI70" s="6">
        <f t="shared" ref="BI70:BI133" si="57">AVERAGE(R70:T70)</f>
        <v>0</v>
      </c>
      <c r="BJ70" s="6">
        <f t="shared" ref="BJ70:BJ133" si="58">AVERAGE(U70:W70)</f>
        <v>0</v>
      </c>
      <c r="BK70" s="6">
        <f t="shared" ref="BK70:BK133" si="59">AVERAGE(X70:Z70)</f>
        <v>0</v>
      </c>
      <c r="BL70" s="6">
        <f t="shared" ref="BL70:BL133" si="60">AVERAGE(AA70:AC70)</f>
        <v>7152</v>
      </c>
      <c r="BM70" s="6">
        <f t="shared" ref="BM70:BM133" si="61">AVERAGE(AD70:AF70)</f>
        <v>7152</v>
      </c>
      <c r="BN70" s="6">
        <f t="shared" ref="BN70:BN133" si="62">AVERAGE(AG70:AI70)</f>
        <v>7152</v>
      </c>
      <c r="BO70" s="6">
        <f t="shared" ref="BO70:BO133" si="63">AVERAGE(AJ70:AL70)</f>
        <v>7152</v>
      </c>
      <c r="BP70" s="6">
        <f t="shared" ref="BP70:BP133" si="64">AVERAGE(AM70:AO70)</f>
        <v>0</v>
      </c>
      <c r="BQ70" s="6">
        <f t="shared" ref="BQ70:BQ133" si="65">AVERAGE(AP70:AR70)</f>
        <v>0</v>
      </c>
      <c r="BR70" s="6">
        <f t="shared" ref="BR70:BR133" si="66">AVERAGE(AS70:AU70)</f>
        <v>0</v>
      </c>
      <c r="BS70" s="6">
        <f t="shared" ref="BS70:BS133" si="67">AVERAGE(AV70:AX70)</f>
        <v>0</v>
      </c>
      <c r="BT70" s="6">
        <f t="shared" ref="BT70:BT133" si="68">AVERAGE(AY70:BA70)</f>
        <v>0</v>
      </c>
      <c r="BU70" s="6">
        <f t="shared" ref="BU70:BU133" si="69">AVERAGE(BB70:BD70)</f>
        <v>0</v>
      </c>
    </row>
    <row r="71" spans="1:73" x14ac:dyDescent="0.2">
      <c r="A71" t="s">
        <v>1081</v>
      </c>
      <c r="B71" t="s">
        <v>979</v>
      </c>
      <c r="C71" t="s">
        <v>953</v>
      </c>
      <c r="D71">
        <v>14.4</v>
      </c>
      <c r="E71" s="26" t="s">
        <v>1105</v>
      </c>
      <c r="F71" s="23">
        <v>0</v>
      </c>
      <c r="G71" s="22">
        <v>37530</v>
      </c>
      <c r="H71" s="15" t="s">
        <v>1113</v>
      </c>
      <c r="I71" s="6">
        <f t="shared" si="53"/>
        <v>0</v>
      </c>
      <c r="J71" s="6">
        <f t="shared" si="53"/>
        <v>0</v>
      </c>
      <c r="K71" s="6">
        <f t="shared" si="53"/>
        <v>0</v>
      </c>
      <c r="L71" s="6">
        <f t="shared" si="53"/>
        <v>0</v>
      </c>
      <c r="M71" s="6">
        <f t="shared" si="53"/>
        <v>0</v>
      </c>
      <c r="N71" s="6">
        <f t="shared" si="53"/>
        <v>0</v>
      </c>
      <c r="O71" s="6">
        <f t="shared" si="53"/>
        <v>0</v>
      </c>
      <c r="P71" s="6">
        <f t="shared" si="53"/>
        <v>0</v>
      </c>
      <c r="Q71" s="6">
        <f t="shared" si="53"/>
        <v>0</v>
      </c>
      <c r="R71" s="6">
        <f t="shared" si="53"/>
        <v>0</v>
      </c>
      <c r="S71" s="6">
        <f t="shared" si="53"/>
        <v>0</v>
      </c>
      <c r="T71" s="6">
        <f t="shared" si="53"/>
        <v>0</v>
      </c>
      <c r="U71" s="6">
        <f t="shared" si="53"/>
        <v>0</v>
      </c>
      <c r="V71" s="6">
        <f t="shared" si="53"/>
        <v>0</v>
      </c>
      <c r="W71" s="6">
        <f t="shared" si="53"/>
        <v>0</v>
      </c>
      <c r="X71" s="6">
        <f t="shared" si="53"/>
        <v>0</v>
      </c>
      <c r="Y71" s="6">
        <f t="shared" si="52"/>
        <v>0</v>
      </c>
      <c r="Z71" s="6">
        <f t="shared" si="52"/>
        <v>0</v>
      </c>
      <c r="AA71" s="6">
        <f t="shared" si="52"/>
        <v>0</v>
      </c>
      <c r="AB71" s="6">
        <f t="shared" si="52"/>
        <v>0</v>
      </c>
      <c r="AC71" s="6">
        <f t="shared" si="52"/>
        <v>0</v>
      </c>
      <c r="AD71" s="6">
        <f t="shared" si="52"/>
        <v>0</v>
      </c>
      <c r="AE71" s="6">
        <f t="shared" si="52"/>
        <v>3456</v>
      </c>
      <c r="AF71" s="6">
        <f t="shared" si="52"/>
        <v>3456</v>
      </c>
      <c r="AG71" s="6">
        <f t="shared" si="52"/>
        <v>3456</v>
      </c>
      <c r="AH71" s="6">
        <f t="shared" si="52"/>
        <v>3456</v>
      </c>
      <c r="AI71" s="6">
        <f t="shared" si="52"/>
        <v>3456</v>
      </c>
      <c r="AJ71" s="6">
        <f t="shared" si="52"/>
        <v>3456</v>
      </c>
      <c r="AK71" s="6">
        <f t="shared" si="52"/>
        <v>3456</v>
      </c>
      <c r="AL71" s="6">
        <f t="shared" si="52"/>
        <v>3456</v>
      </c>
      <c r="AM71" s="6">
        <f t="shared" si="52"/>
        <v>3456</v>
      </c>
      <c r="AN71" s="6">
        <f t="shared" si="52"/>
        <v>3456</v>
      </c>
      <c r="AO71" s="6">
        <f t="shared" si="51"/>
        <v>3456</v>
      </c>
      <c r="AP71" s="6">
        <f t="shared" si="51"/>
        <v>3456</v>
      </c>
      <c r="AQ71" s="6">
        <f t="shared" si="51"/>
        <v>0</v>
      </c>
      <c r="AR71" s="6">
        <f t="shared" si="51"/>
        <v>0</v>
      </c>
      <c r="AS71" s="6">
        <f t="shared" si="50"/>
        <v>0</v>
      </c>
      <c r="AT71" s="6">
        <f t="shared" si="50"/>
        <v>0</v>
      </c>
      <c r="AU71" s="6">
        <f t="shared" si="50"/>
        <v>0</v>
      </c>
      <c r="AV71" s="6">
        <f t="shared" si="50"/>
        <v>0</v>
      </c>
      <c r="AW71" s="6">
        <f t="shared" si="50"/>
        <v>0</v>
      </c>
      <c r="AX71" s="6">
        <f t="shared" si="50"/>
        <v>0</v>
      </c>
      <c r="AY71" s="6">
        <f t="shared" si="50"/>
        <v>0</v>
      </c>
      <c r="AZ71" s="6">
        <f t="shared" si="50"/>
        <v>0</v>
      </c>
      <c r="BA71" s="6">
        <f t="shared" si="50"/>
        <v>0</v>
      </c>
      <c r="BB71" s="6">
        <f t="shared" si="50"/>
        <v>0</v>
      </c>
      <c r="BC71" s="6">
        <f t="shared" si="50"/>
        <v>0</v>
      </c>
      <c r="BD71" s="83">
        <f t="shared" si="50"/>
        <v>0</v>
      </c>
      <c r="BF71" s="6">
        <f t="shared" si="54"/>
        <v>0</v>
      </c>
      <c r="BG71" s="6">
        <f t="shared" si="55"/>
        <v>0</v>
      </c>
      <c r="BH71" s="6">
        <f t="shared" si="56"/>
        <v>0</v>
      </c>
      <c r="BI71" s="6">
        <f t="shared" si="57"/>
        <v>0</v>
      </c>
      <c r="BJ71" s="6">
        <f t="shared" si="58"/>
        <v>0</v>
      </c>
      <c r="BK71" s="6">
        <f t="shared" si="59"/>
        <v>0</v>
      </c>
      <c r="BL71" s="6">
        <f t="shared" si="60"/>
        <v>0</v>
      </c>
      <c r="BM71" s="6">
        <f t="shared" si="61"/>
        <v>2304</v>
      </c>
      <c r="BN71" s="6">
        <f t="shared" si="62"/>
        <v>3456</v>
      </c>
      <c r="BO71" s="6">
        <f t="shared" si="63"/>
        <v>3456</v>
      </c>
      <c r="BP71" s="6">
        <f t="shared" si="64"/>
        <v>3456</v>
      </c>
      <c r="BQ71" s="6">
        <f t="shared" si="65"/>
        <v>1152</v>
      </c>
      <c r="BR71" s="6">
        <f t="shared" si="66"/>
        <v>0</v>
      </c>
      <c r="BS71" s="6">
        <f t="shared" si="67"/>
        <v>0</v>
      </c>
      <c r="BT71" s="6">
        <f t="shared" si="68"/>
        <v>0</v>
      </c>
      <c r="BU71" s="6">
        <f t="shared" si="69"/>
        <v>0</v>
      </c>
    </row>
    <row r="72" spans="1:73" x14ac:dyDescent="0.2">
      <c r="A72" s="8" t="s">
        <v>893</v>
      </c>
      <c r="B72" s="8" t="s">
        <v>979</v>
      </c>
      <c r="C72" s="8" t="s">
        <v>953</v>
      </c>
      <c r="D72" s="27">
        <v>288</v>
      </c>
      <c r="E72" s="26" t="s">
        <v>945</v>
      </c>
      <c r="F72" s="27">
        <v>6707</v>
      </c>
      <c r="G72" s="29">
        <v>37438</v>
      </c>
      <c r="H72" s="15" t="s">
        <v>1113</v>
      </c>
      <c r="I72" s="6">
        <f t="shared" si="53"/>
        <v>0</v>
      </c>
      <c r="J72" s="6">
        <f t="shared" si="53"/>
        <v>0</v>
      </c>
      <c r="K72" s="6">
        <f t="shared" si="53"/>
        <v>0</v>
      </c>
      <c r="L72" s="6">
        <f t="shared" si="53"/>
        <v>0</v>
      </c>
      <c r="M72" s="6">
        <f t="shared" si="53"/>
        <v>0</v>
      </c>
      <c r="N72" s="6">
        <f t="shared" si="53"/>
        <v>0</v>
      </c>
      <c r="O72" s="6">
        <f t="shared" si="53"/>
        <v>0</v>
      </c>
      <c r="P72" s="6">
        <f t="shared" si="53"/>
        <v>0</v>
      </c>
      <c r="Q72" s="6">
        <f t="shared" si="53"/>
        <v>0</v>
      </c>
      <c r="R72" s="6">
        <f t="shared" si="53"/>
        <v>0</v>
      </c>
      <c r="S72" s="6">
        <f t="shared" si="53"/>
        <v>0</v>
      </c>
      <c r="T72" s="6">
        <f t="shared" si="53"/>
        <v>0</v>
      </c>
      <c r="U72" s="6">
        <f t="shared" si="53"/>
        <v>0</v>
      </c>
      <c r="V72" s="6">
        <f t="shared" si="53"/>
        <v>0</v>
      </c>
      <c r="W72" s="6">
        <f t="shared" si="53"/>
        <v>0</v>
      </c>
      <c r="X72" s="6">
        <f t="shared" si="53"/>
        <v>0</v>
      </c>
      <c r="Y72" s="6">
        <f t="shared" si="52"/>
        <v>0</v>
      </c>
      <c r="Z72" s="6">
        <f t="shared" si="52"/>
        <v>0</v>
      </c>
      <c r="AA72" s="6">
        <f t="shared" si="52"/>
        <v>0</v>
      </c>
      <c r="AB72" s="6">
        <f t="shared" si="52"/>
        <v>22761.216</v>
      </c>
      <c r="AC72" s="6">
        <f t="shared" si="52"/>
        <v>22761.216</v>
      </c>
      <c r="AD72" s="6">
        <f t="shared" si="52"/>
        <v>22761.216</v>
      </c>
      <c r="AE72" s="6">
        <f t="shared" si="52"/>
        <v>22761.216</v>
      </c>
      <c r="AF72" s="6">
        <f t="shared" si="52"/>
        <v>22761.216</v>
      </c>
      <c r="AG72" s="6">
        <f t="shared" si="52"/>
        <v>22761.216</v>
      </c>
      <c r="AH72" s="6">
        <f t="shared" si="52"/>
        <v>22761.216</v>
      </c>
      <c r="AI72" s="6">
        <f t="shared" si="52"/>
        <v>22761.216</v>
      </c>
      <c r="AJ72" s="6">
        <f t="shared" si="52"/>
        <v>22761.216</v>
      </c>
      <c r="AK72" s="6">
        <f t="shared" si="52"/>
        <v>22761.216</v>
      </c>
      <c r="AL72" s="6">
        <f t="shared" si="52"/>
        <v>22761.216</v>
      </c>
      <c r="AM72" s="6">
        <f t="shared" si="52"/>
        <v>22761.216</v>
      </c>
      <c r="AN72" s="6">
        <f t="shared" si="52"/>
        <v>0</v>
      </c>
      <c r="AO72" s="6">
        <f t="shared" si="51"/>
        <v>0</v>
      </c>
      <c r="AP72" s="6">
        <f t="shared" si="51"/>
        <v>0</v>
      </c>
      <c r="AQ72" s="6">
        <f t="shared" si="51"/>
        <v>0</v>
      </c>
      <c r="AR72" s="6">
        <f t="shared" si="51"/>
        <v>0</v>
      </c>
      <c r="AS72" s="6">
        <f t="shared" si="50"/>
        <v>0</v>
      </c>
      <c r="AT72" s="6">
        <f t="shared" si="50"/>
        <v>0</v>
      </c>
      <c r="AU72" s="6">
        <f t="shared" si="50"/>
        <v>0</v>
      </c>
      <c r="AV72" s="6">
        <f t="shared" si="50"/>
        <v>0</v>
      </c>
      <c r="AW72" s="6">
        <f t="shared" si="50"/>
        <v>0</v>
      </c>
      <c r="AX72" s="6">
        <f t="shared" si="50"/>
        <v>0</v>
      </c>
      <c r="AY72" s="6">
        <f t="shared" si="50"/>
        <v>0</v>
      </c>
      <c r="AZ72" s="6">
        <f t="shared" si="50"/>
        <v>0</v>
      </c>
      <c r="BA72" s="6">
        <f t="shared" si="50"/>
        <v>0</v>
      </c>
      <c r="BB72" s="6">
        <f t="shared" si="50"/>
        <v>0</v>
      </c>
      <c r="BC72" s="6">
        <f t="shared" si="50"/>
        <v>0</v>
      </c>
      <c r="BD72" s="83">
        <f t="shared" si="50"/>
        <v>0</v>
      </c>
      <c r="BF72" s="6">
        <f t="shared" si="54"/>
        <v>0</v>
      </c>
      <c r="BG72" s="6">
        <f t="shared" si="55"/>
        <v>0</v>
      </c>
      <c r="BH72" s="6">
        <f t="shared" si="56"/>
        <v>0</v>
      </c>
      <c r="BI72" s="6">
        <f t="shared" si="57"/>
        <v>0</v>
      </c>
      <c r="BJ72" s="6">
        <f t="shared" si="58"/>
        <v>0</v>
      </c>
      <c r="BK72" s="6">
        <f t="shared" si="59"/>
        <v>0</v>
      </c>
      <c r="BL72" s="6">
        <f t="shared" si="60"/>
        <v>15174.144</v>
      </c>
      <c r="BM72" s="6">
        <f t="shared" si="61"/>
        <v>22761.216</v>
      </c>
      <c r="BN72" s="6">
        <f t="shared" si="62"/>
        <v>22761.216</v>
      </c>
      <c r="BO72" s="6">
        <f t="shared" si="63"/>
        <v>22761.216</v>
      </c>
      <c r="BP72" s="6">
        <f t="shared" si="64"/>
        <v>7587.0720000000001</v>
      </c>
      <c r="BQ72" s="6">
        <f t="shared" si="65"/>
        <v>0</v>
      </c>
      <c r="BR72" s="6">
        <f t="shared" si="66"/>
        <v>0</v>
      </c>
      <c r="BS72" s="6">
        <f t="shared" si="67"/>
        <v>0</v>
      </c>
      <c r="BT72" s="6">
        <f t="shared" si="68"/>
        <v>0</v>
      </c>
      <c r="BU72" s="6">
        <f t="shared" si="69"/>
        <v>0</v>
      </c>
    </row>
    <row r="73" spans="1:73" x14ac:dyDescent="0.2">
      <c r="A73" t="s">
        <v>1064</v>
      </c>
      <c r="B73" t="s">
        <v>979</v>
      </c>
      <c r="C73" t="s">
        <v>953</v>
      </c>
      <c r="D73">
        <v>650</v>
      </c>
      <c r="E73" s="26" t="s">
        <v>945</v>
      </c>
      <c r="F73">
        <v>6707</v>
      </c>
      <c r="G73" s="22">
        <v>37773</v>
      </c>
      <c r="H73" s="15" t="s">
        <v>1113</v>
      </c>
      <c r="I73" s="6">
        <f t="shared" si="53"/>
        <v>0</v>
      </c>
      <c r="J73" s="6">
        <f t="shared" si="53"/>
        <v>0</v>
      </c>
      <c r="K73" s="6">
        <f t="shared" si="53"/>
        <v>0</v>
      </c>
      <c r="L73" s="6">
        <f t="shared" si="53"/>
        <v>0</v>
      </c>
      <c r="M73" s="6">
        <f t="shared" si="53"/>
        <v>0</v>
      </c>
      <c r="N73" s="6">
        <f t="shared" si="53"/>
        <v>0</v>
      </c>
      <c r="O73" s="6">
        <f t="shared" si="53"/>
        <v>0</v>
      </c>
      <c r="P73" s="6">
        <f t="shared" si="53"/>
        <v>0</v>
      </c>
      <c r="Q73" s="6">
        <f t="shared" si="53"/>
        <v>0</v>
      </c>
      <c r="R73" s="6">
        <f t="shared" si="53"/>
        <v>0</v>
      </c>
      <c r="S73" s="6">
        <f t="shared" si="53"/>
        <v>0</v>
      </c>
      <c r="T73" s="6">
        <f t="shared" si="53"/>
        <v>0</v>
      </c>
      <c r="U73" s="6">
        <f t="shared" si="53"/>
        <v>0</v>
      </c>
      <c r="V73" s="6">
        <f t="shared" si="53"/>
        <v>0</v>
      </c>
      <c r="W73" s="6">
        <f t="shared" si="53"/>
        <v>0</v>
      </c>
      <c r="X73" s="6">
        <f t="shared" si="53"/>
        <v>0</v>
      </c>
      <c r="Y73" s="6">
        <f t="shared" si="52"/>
        <v>0</v>
      </c>
      <c r="Z73" s="6">
        <f t="shared" si="52"/>
        <v>0</v>
      </c>
      <c r="AA73" s="6">
        <f t="shared" si="52"/>
        <v>0</v>
      </c>
      <c r="AB73" s="6">
        <f t="shared" si="52"/>
        <v>0</v>
      </c>
      <c r="AC73" s="6">
        <f t="shared" si="52"/>
        <v>0</v>
      </c>
      <c r="AD73" s="6">
        <f t="shared" si="52"/>
        <v>0</v>
      </c>
      <c r="AE73" s="6">
        <f t="shared" si="52"/>
        <v>0</v>
      </c>
      <c r="AF73" s="6">
        <f t="shared" si="52"/>
        <v>0</v>
      </c>
      <c r="AG73" s="6">
        <f t="shared" si="52"/>
        <v>0</v>
      </c>
      <c r="AH73" s="6">
        <f t="shared" si="52"/>
        <v>0</v>
      </c>
      <c r="AI73" s="6">
        <f t="shared" si="52"/>
        <v>0</v>
      </c>
      <c r="AJ73" s="6">
        <f t="shared" si="52"/>
        <v>0</v>
      </c>
      <c r="AK73" s="6">
        <f t="shared" si="52"/>
        <v>0</v>
      </c>
      <c r="AL73" s="6">
        <f t="shared" si="52"/>
        <v>0</v>
      </c>
      <c r="AM73" s="6">
        <f t="shared" si="52"/>
        <v>51370.8</v>
      </c>
      <c r="AN73" s="6">
        <f t="shared" si="52"/>
        <v>51370.8</v>
      </c>
      <c r="AO73" s="6">
        <f t="shared" si="51"/>
        <v>51370.8</v>
      </c>
      <c r="AP73" s="6">
        <f t="shared" si="51"/>
        <v>51370.8</v>
      </c>
      <c r="AQ73" s="6">
        <f t="shared" si="51"/>
        <v>51370.8</v>
      </c>
      <c r="AR73" s="6">
        <f t="shared" si="51"/>
        <v>51370.8</v>
      </c>
      <c r="AS73" s="6">
        <f t="shared" si="50"/>
        <v>51370.8</v>
      </c>
      <c r="AT73" s="6">
        <f t="shared" si="50"/>
        <v>51370.8</v>
      </c>
      <c r="AU73" s="6">
        <f t="shared" si="50"/>
        <v>51370.8</v>
      </c>
      <c r="AV73" s="6">
        <f t="shared" si="50"/>
        <v>51370.8</v>
      </c>
      <c r="AW73" s="6">
        <f t="shared" si="50"/>
        <v>51370.8</v>
      </c>
      <c r="AX73" s="6">
        <f t="shared" si="50"/>
        <v>51370.8</v>
      </c>
      <c r="AY73" s="6">
        <f t="shared" si="50"/>
        <v>0</v>
      </c>
      <c r="AZ73" s="6">
        <f t="shared" si="50"/>
        <v>0</v>
      </c>
      <c r="BA73" s="6">
        <f t="shared" si="50"/>
        <v>0</v>
      </c>
      <c r="BB73" s="6">
        <f t="shared" si="50"/>
        <v>0</v>
      </c>
      <c r="BC73" s="6">
        <f t="shared" si="50"/>
        <v>0</v>
      </c>
      <c r="BD73" s="83">
        <f t="shared" si="50"/>
        <v>0</v>
      </c>
      <c r="BF73" s="6">
        <f t="shared" si="54"/>
        <v>0</v>
      </c>
      <c r="BG73" s="6">
        <f t="shared" si="55"/>
        <v>0</v>
      </c>
      <c r="BH73" s="6">
        <f t="shared" si="56"/>
        <v>0</v>
      </c>
      <c r="BI73" s="6">
        <f t="shared" si="57"/>
        <v>0</v>
      </c>
      <c r="BJ73" s="6">
        <f t="shared" si="58"/>
        <v>0</v>
      </c>
      <c r="BK73" s="6">
        <f t="shared" si="59"/>
        <v>0</v>
      </c>
      <c r="BL73" s="6">
        <f t="shared" si="60"/>
        <v>0</v>
      </c>
      <c r="BM73" s="6">
        <f t="shared" si="61"/>
        <v>0</v>
      </c>
      <c r="BN73" s="6">
        <f t="shared" si="62"/>
        <v>0</v>
      </c>
      <c r="BO73" s="6">
        <f t="shared" si="63"/>
        <v>0</v>
      </c>
      <c r="BP73" s="6">
        <f t="shared" si="64"/>
        <v>51370.80000000001</v>
      </c>
      <c r="BQ73" s="6">
        <f t="shared" si="65"/>
        <v>51370.80000000001</v>
      </c>
      <c r="BR73" s="6">
        <f t="shared" si="66"/>
        <v>51370.80000000001</v>
      </c>
      <c r="BS73" s="6">
        <f t="shared" si="67"/>
        <v>51370.80000000001</v>
      </c>
      <c r="BT73" s="6">
        <f t="shared" si="68"/>
        <v>0</v>
      </c>
      <c r="BU73" s="6">
        <f t="shared" si="69"/>
        <v>0</v>
      </c>
    </row>
    <row r="74" spans="1:73" x14ac:dyDescent="0.2">
      <c r="A74" t="s">
        <v>1078</v>
      </c>
      <c r="B74" t="s">
        <v>979</v>
      </c>
      <c r="C74" t="s">
        <v>953</v>
      </c>
      <c r="D74">
        <v>86</v>
      </c>
      <c r="E74" s="26" t="s">
        <v>945</v>
      </c>
      <c r="F74">
        <v>6707</v>
      </c>
      <c r="G74" s="22">
        <v>37773</v>
      </c>
      <c r="H74" s="15" t="s">
        <v>1113</v>
      </c>
      <c r="I74" s="6">
        <f t="shared" si="53"/>
        <v>0</v>
      </c>
      <c r="J74" s="6">
        <f t="shared" si="53"/>
        <v>0</v>
      </c>
      <c r="K74" s="6">
        <f t="shared" si="53"/>
        <v>0</v>
      </c>
      <c r="L74" s="6">
        <f t="shared" si="53"/>
        <v>0</v>
      </c>
      <c r="M74" s="6">
        <f t="shared" si="53"/>
        <v>0</v>
      </c>
      <c r="N74" s="6">
        <f t="shared" si="53"/>
        <v>0</v>
      </c>
      <c r="O74" s="6">
        <f t="shared" si="53"/>
        <v>0</v>
      </c>
      <c r="P74" s="6">
        <f t="shared" si="53"/>
        <v>0</v>
      </c>
      <c r="Q74" s="6">
        <f t="shared" si="53"/>
        <v>0</v>
      </c>
      <c r="R74" s="6">
        <f t="shared" si="53"/>
        <v>0</v>
      </c>
      <c r="S74" s="6">
        <f t="shared" si="53"/>
        <v>0</v>
      </c>
      <c r="T74" s="6">
        <f t="shared" si="53"/>
        <v>0</v>
      </c>
      <c r="U74" s="6">
        <f t="shared" si="53"/>
        <v>0</v>
      </c>
      <c r="V74" s="6">
        <f t="shared" si="53"/>
        <v>0</v>
      </c>
      <c r="W74" s="6">
        <f t="shared" si="53"/>
        <v>0</v>
      </c>
      <c r="X74" s="6">
        <f t="shared" si="53"/>
        <v>0</v>
      </c>
      <c r="Y74" s="6">
        <f t="shared" si="52"/>
        <v>0</v>
      </c>
      <c r="Z74" s="6">
        <f t="shared" si="52"/>
        <v>0</v>
      </c>
      <c r="AA74" s="6">
        <f t="shared" si="52"/>
        <v>0</v>
      </c>
      <c r="AB74" s="6">
        <f t="shared" si="52"/>
        <v>0</v>
      </c>
      <c r="AC74" s="6">
        <f t="shared" si="52"/>
        <v>0</v>
      </c>
      <c r="AD74" s="6">
        <f t="shared" si="52"/>
        <v>0</v>
      </c>
      <c r="AE74" s="6">
        <f t="shared" si="52"/>
        <v>0</v>
      </c>
      <c r="AF74" s="6">
        <f t="shared" si="52"/>
        <v>0</v>
      </c>
      <c r="AG74" s="6">
        <f t="shared" si="52"/>
        <v>0</v>
      </c>
      <c r="AH74" s="6">
        <f t="shared" si="52"/>
        <v>0</v>
      </c>
      <c r="AI74" s="6">
        <f t="shared" si="52"/>
        <v>0</v>
      </c>
      <c r="AJ74" s="6">
        <f t="shared" si="52"/>
        <v>0</v>
      </c>
      <c r="AK74" s="6">
        <f t="shared" si="52"/>
        <v>0</v>
      </c>
      <c r="AL74" s="6">
        <f t="shared" si="52"/>
        <v>0</v>
      </c>
      <c r="AM74" s="6">
        <f t="shared" si="52"/>
        <v>6796.7520000000004</v>
      </c>
      <c r="AN74" s="6">
        <f t="shared" si="52"/>
        <v>6796.7520000000004</v>
      </c>
      <c r="AO74" s="6">
        <f t="shared" si="51"/>
        <v>6796.7520000000004</v>
      </c>
      <c r="AP74" s="6">
        <f t="shared" si="51"/>
        <v>6796.7520000000004</v>
      </c>
      <c r="AQ74" s="6">
        <f t="shared" si="51"/>
        <v>6796.7520000000004</v>
      </c>
      <c r="AR74" s="6">
        <f t="shared" si="51"/>
        <v>6796.7520000000004</v>
      </c>
      <c r="AS74" s="6">
        <f t="shared" si="50"/>
        <v>6796.7520000000004</v>
      </c>
      <c r="AT74" s="6">
        <f t="shared" si="50"/>
        <v>6796.7520000000004</v>
      </c>
      <c r="AU74" s="6">
        <f t="shared" si="50"/>
        <v>6796.7520000000004</v>
      </c>
      <c r="AV74" s="6">
        <f t="shared" si="50"/>
        <v>6796.7520000000004</v>
      </c>
      <c r="AW74" s="6">
        <f t="shared" si="50"/>
        <v>6796.7520000000004</v>
      </c>
      <c r="AX74" s="6">
        <f t="shared" si="50"/>
        <v>6796.7520000000004</v>
      </c>
      <c r="AY74" s="6">
        <f t="shared" si="50"/>
        <v>0</v>
      </c>
      <c r="AZ74" s="6">
        <f t="shared" si="50"/>
        <v>0</v>
      </c>
      <c r="BA74" s="6">
        <f t="shared" si="50"/>
        <v>0</v>
      </c>
      <c r="BB74" s="6">
        <f t="shared" si="50"/>
        <v>0</v>
      </c>
      <c r="BC74" s="6">
        <f t="shared" si="50"/>
        <v>0</v>
      </c>
      <c r="BD74" s="83">
        <f t="shared" si="50"/>
        <v>0</v>
      </c>
      <c r="BF74" s="6">
        <f t="shared" si="54"/>
        <v>0</v>
      </c>
      <c r="BG74" s="6">
        <f t="shared" si="55"/>
        <v>0</v>
      </c>
      <c r="BH74" s="6">
        <f t="shared" si="56"/>
        <v>0</v>
      </c>
      <c r="BI74" s="6">
        <f t="shared" si="57"/>
        <v>0</v>
      </c>
      <c r="BJ74" s="6">
        <f t="shared" si="58"/>
        <v>0</v>
      </c>
      <c r="BK74" s="6">
        <f t="shared" si="59"/>
        <v>0</v>
      </c>
      <c r="BL74" s="6">
        <f t="shared" si="60"/>
        <v>0</v>
      </c>
      <c r="BM74" s="6">
        <f t="shared" si="61"/>
        <v>0</v>
      </c>
      <c r="BN74" s="6">
        <f t="shared" si="62"/>
        <v>0</v>
      </c>
      <c r="BO74" s="6">
        <f t="shared" si="63"/>
        <v>0</v>
      </c>
      <c r="BP74" s="6">
        <f t="shared" si="64"/>
        <v>6796.7520000000004</v>
      </c>
      <c r="BQ74" s="6">
        <f t="shared" si="65"/>
        <v>6796.7520000000004</v>
      </c>
      <c r="BR74" s="6">
        <f t="shared" si="66"/>
        <v>6796.7520000000004</v>
      </c>
      <c r="BS74" s="6">
        <f t="shared" si="67"/>
        <v>6796.7520000000004</v>
      </c>
      <c r="BT74" s="6">
        <f t="shared" si="68"/>
        <v>0</v>
      </c>
      <c r="BU74" s="6">
        <f t="shared" si="69"/>
        <v>0</v>
      </c>
    </row>
    <row r="75" spans="1:73" x14ac:dyDescent="0.2">
      <c r="A75" s="8" t="s">
        <v>1012</v>
      </c>
      <c r="B75" s="8" t="s">
        <v>979</v>
      </c>
      <c r="C75" s="8" t="s">
        <v>1010</v>
      </c>
      <c r="D75" s="27">
        <v>280</v>
      </c>
      <c r="E75" s="26" t="s">
        <v>945</v>
      </c>
      <c r="F75" s="27">
        <v>6760</v>
      </c>
      <c r="G75" s="29">
        <v>37408</v>
      </c>
      <c r="H75" s="15" t="s">
        <v>1113</v>
      </c>
      <c r="I75" s="6">
        <f t="shared" si="53"/>
        <v>0</v>
      </c>
      <c r="J75" s="6">
        <f t="shared" si="53"/>
        <v>0</v>
      </c>
      <c r="K75" s="6">
        <f t="shared" si="53"/>
        <v>0</v>
      </c>
      <c r="L75" s="6">
        <f t="shared" si="53"/>
        <v>0</v>
      </c>
      <c r="M75" s="6">
        <f t="shared" si="53"/>
        <v>0</v>
      </c>
      <c r="N75" s="6">
        <f t="shared" si="53"/>
        <v>0</v>
      </c>
      <c r="O75" s="6">
        <f t="shared" si="53"/>
        <v>0</v>
      </c>
      <c r="P75" s="6">
        <f t="shared" si="53"/>
        <v>0</v>
      </c>
      <c r="Q75" s="6">
        <f t="shared" si="53"/>
        <v>0</v>
      </c>
      <c r="R75" s="6">
        <f t="shared" si="53"/>
        <v>0</v>
      </c>
      <c r="S75" s="6">
        <f t="shared" si="53"/>
        <v>0</v>
      </c>
      <c r="T75" s="6">
        <f t="shared" si="53"/>
        <v>0</v>
      </c>
      <c r="U75" s="6">
        <f t="shared" si="53"/>
        <v>0</v>
      </c>
      <c r="V75" s="6">
        <f t="shared" si="53"/>
        <v>0</v>
      </c>
      <c r="W75" s="6">
        <f t="shared" si="53"/>
        <v>0</v>
      </c>
      <c r="X75" s="6">
        <f t="shared" si="53"/>
        <v>0</v>
      </c>
      <c r="Y75" s="6">
        <f t="shared" si="52"/>
        <v>0</v>
      </c>
      <c r="Z75" s="6">
        <f t="shared" si="52"/>
        <v>0</v>
      </c>
      <c r="AA75" s="6">
        <f t="shared" si="52"/>
        <v>21772.800000000003</v>
      </c>
      <c r="AB75" s="6">
        <f t="shared" si="52"/>
        <v>21772.800000000003</v>
      </c>
      <c r="AC75" s="6">
        <f t="shared" si="52"/>
        <v>21772.800000000003</v>
      </c>
      <c r="AD75" s="6">
        <f t="shared" si="52"/>
        <v>21772.800000000003</v>
      </c>
      <c r="AE75" s="6">
        <f t="shared" si="52"/>
        <v>21772.800000000003</v>
      </c>
      <c r="AF75" s="6">
        <f t="shared" si="52"/>
        <v>21772.800000000003</v>
      </c>
      <c r="AG75" s="6">
        <f t="shared" si="52"/>
        <v>21772.800000000003</v>
      </c>
      <c r="AH75" s="6">
        <f t="shared" si="52"/>
        <v>21772.800000000003</v>
      </c>
      <c r="AI75" s="6">
        <f t="shared" si="52"/>
        <v>21772.800000000003</v>
      </c>
      <c r="AJ75" s="6">
        <f t="shared" si="52"/>
        <v>21772.800000000003</v>
      </c>
      <c r="AK75" s="6">
        <f t="shared" si="52"/>
        <v>21772.800000000003</v>
      </c>
      <c r="AL75" s="6">
        <f t="shared" si="52"/>
        <v>21772.800000000003</v>
      </c>
      <c r="AM75" s="6">
        <f t="shared" si="52"/>
        <v>0</v>
      </c>
      <c r="AN75" s="6">
        <f t="shared" si="52"/>
        <v>0</v>
      </c>
      <c r="AO75" s="6">
        <f t="shared" si="51"/>
        <v>0</v>
      </c>
      <c r="AP75" s="6">
        <f t="shared" si="51"/>
        <v>0</v>
      </c>
      <c r="AQ75" s="6">
        <f t="shared" si="51"/>
        <v>0</v>
      </c>
      <c r="AR75" s="6">
        <f t="shared" si="51"/>
        <v>0</v>
      </c>
      <c r="AS75" s="6">
        <f t="shared" si="50"/>
        <v>0</v>
      </c>
      <c r="AT75" s="6">
        <f t="shared" si="50"/>
        <v>0</v>
      </c>
      <c r="AU75" s="6">
        <f t="shared" si="50"/>
        <v>0</v>
      </c>
      <c r="AV75" s="6">
        <f t="shared" si="50"/>
        <v>0</v>
      </c>
      <c r="AW75" s="6">
        <f t="shared" si="50"/>
        <v>0</v>
      </c>
      <c r="AX75" s="6">
        <f t="shared" si="50"/>
        <v>0</v>
      </c>
      <c r="AY75" s="6">
        <f t="shared" si="50"/>
        <v>0</v>
      </c>
      <c r="AZ75" s="6">
        <f t="shared" si="50"/>
        <v>0</v>
      </c>
      <c r="BA75" s="6">
        <f t="shared" si="50"/>
        <v>0</v>
      </c>
      <c r="BB75" s="6">
        <f t="shared" si="50"/>
        <v>0</v>
      </c>
      <c r="BC75" s="6">
        <f t="shared" si="50"/>
        <v>0</v>
      </c>
      <c r="BD75" s="83">
        <f t="shared" si="50"/>
        <v>0</v>
      </c>
      <c r="BF75" s="6">
        <f t="shared" si="54"/>
        <v>0</v>
      </c>
      <c r="BG75" s="6">
        <f t="shared" si="55"/>
        <v>0</v>
      </c>
      <c r="BH75" s="6">
        <f t="shared" si="56"/>
        <v>0</v>
      </c>
      <c r="BI75" s="6">
        <f t="shared" si="57"/>
        <v>0</v>
      </c>
      <c r="BJ75" s="6">
        <f t="shared" si="58"/>
        <v>0</v>
      </c>
      <c r="BK75" s="6">
        <f t="shared" si="59"/>
        <v>0</v>
      </c>
      <c r="BL75" s="6">
        <f t="shared" si="60"/>
        <v>21772.800000000003</v>
      </c>
      <c r="BM75" s="6">
        <f t="shared" si="61"/>
        <v>21772.800000000003</v>
      </c>
      <c r="BN75" s="6">
        <f t="shared" si="62"/>
        <v>21772.800000000003</v>
      </c>
      <c r="BO75" s="6">
        <f t="shared" si="63"/>
        <v>21772.800000000003</v>
      </c>
      <c r="BP75" s="6">
        <f t="shared" si="64"/>
        <v>0</v>
      </c>
      <c r="BQ75" s="6">
        <f t="shared" si="65"/>
        <v>0</v>
      </c>
      <c r="BR75" s="6">
        <f t="shared" si="66"/>
        <v>0</v>
      </c>
      <c r="BS75" s="6">
        <f t="shared" si="67"/>
        <v>0</v>
      </c>
      <c r="BT75" s="6">
        <f t="shared" si="68"/>
        <v>0</v>
      </c>
      <c r="BU75" s="6">
        <f t="shared" si="69"/>
        <v>0</v>
      </c>
    </row>
    <row r="76" spans="1:73" x14ac:dyDescent="0.2">
      <c r="A76" t="s">
        <v>153</v>
      </c>
      <c r="B76" t="s">
        <v>979</v>
      </c>
      <c r="C76" t="s">
        <v>1010</v>
      </c>
      <c r="D76">
        <v>533.5</v>
      </c>
      <c r="E76" s="26" t="s">
        <v>945</v>
      </c>
      <c r="F76">
        <v>6793</v>
      </c>
      <c r="G76" s="22">
        <v>37408</v>
      </c>
      <c r="H76" s="15" t="s">
        <v>1113</v>
      </c>
      <c r="I76" s="6">
        <f t="shared" si="53"/>
        <v>0</v>
      </c>
      <c r="J76" s="6">
        <f t="shared" si="53"/>
        <v>0</v>
      </c>
      <c r="K76" s="6">
        <f t="shared" si="53"/>
        <v>0</v>
      </c>
      <c r="L76" s="6">
        <f t="shared" si="53"/>
        <v>0</v>
      </c>
      <c r="M76" s="6">
        <f t="shared" si="53"/>
        <v>0</v>
      </c>
      <c r="N76" s="6">
        <f t="shared" si="53"/>
        <v>0</v>
      </c>
      <c r="O76" s="6">
        <f t="shared" si="53"/>
        <v>0</v>
      </c>
      <c r="P76" s="6">
        <f t="shared" si="53"/>
        <v>0</v>
      </c>
      <c r="Q76" s="6">
        <f t="shared" si="53"/>
        <v>0</v>
      </c>
      <c r="R76" s="6">
        <f t="shared" si="53"/>
        <v>0</v>
      </c>
      <c r="S76" s="6">
        <f t="shared" si="53"/>
        <v>0</v>
      </c>
      <c r="T76" s="6">
        <f t="shared" si="53"/>
        <v>0</v>
      </c>
      <c r="U76" s="6">
        <f t="shared" si="53"/>
        <v>0</v>
      </c>
      <c r="V76" s="6">
        <f t="shared" si="53"/>
        <v>0</v>
      </c>
      <c r="W76" s="6">
        <f t="shared" si="53"/>
        <v>0</v>
      </c>
      <c r="X76" s="6">
        <f t="shared" si="53"/>
        <v>0</v>
      </c>
      <c r="Y76" s="6">
        <f t="shared" si="52"/>
        <v>0</v>
      </c>
      <c r="Z76" s="6">
        <f t="shared" si="52"/>
        <v>0</v>
      </c>
      <c r="AA76" s="6">
        <f t="shared" si="52"/>
        <v>41062.428</v>
      </c>
      <c r="AB76" s="6">
        <f t="shared" si="52"/>
        <v>41062.428</v>
      </c>
      <c r="AC76" s="6">
        <f t="shared" si="52"/>
        <v>41062.428</v>
      </c>
      <c r="AD76" s="6">
        <f t="shared" si="52"/>
        <v>41062.428</v>
      </c>
      <c r="AE76" s="6">
        <f t="shared" si="52"/>
        <v>41062.428</v>
      </c>
      <c r="AF76" s="6">
        <f t="shared" si="52"/>
        <v>41062.428</v>
      </c>
      <c r="AG76" s="6">
        <f t="shared" si="52"/>
        <v>41062.428</v>
      </c>
      <c r="AH76" s="6">
        <f t="shared" si="52"/>
        <v>41062.428</v>
      </c>
      <c r="AI76" s="6">
        <f t="shared" si="52"/>
        <v>41062.428</v>
      </c>
      <c r="AJ76" s="6">
        <f t="shared" si="52"/>
        <v>41062.428</v>
      </c>
      <c r="AK76" s="6">
        <f t="shared" si="52"/>
        <v>41062.428</v>
      </c>
      <c r="AL76" s="6">
        <f t="shared" si="52"/>
        <v>41062.428</v>
      </c>
      <c r="AM76" s="6">
        <f t="shared" si="52"/>
        <v>0</v>
      </c>
      <c r="AN76" s="6">
        <f t="shared" si="52"/>
        <v>0</v>
      </c>
      <c r="AO76" s="6">
        <f t="shared" si="51"/>
        <v>0</v>
      </c>
      <c r="AP76" s="6">
        <f t="shared" si="51"/>
        <v>0</v>
      </c>
      <c r="AQ76" s="6">
        <f t="shared" si="51"/>
        <v>0</v>
      </c>
      <c r="AR76" s="6">
        <f t="shared" si="51"/>
        <v>0</v>
      </c>
      <c r="AS76" s="6">
        <f t="shared" si="50"/>
        <v>0</v>
      </c>
      <c r="AT76" s="6">
        <f t="shared" si="50"/>
        <v>0</v>
      </c>
      <c r="AU76" s="6">
        <f t="shared" si="50"/>
        <v>0</v>
      </c>
      <c r="AV76" s="6">
        <f t="shared" si="50"/>
        <v>0</v>
      </c>
      <c r="AW76" s="6">
        <f t="shared" si="50"/>
        <v>0</v>
      </c>
      <c r="AX76" s="6">
        <f t="shared" si="50"/>
        <v>0</v>
      </c>
      <c r="AY76" s="6">
        <f t="shared" si="50"/>
        <v>0</v>
      </c>
      <c r="AZ76" s="6">
        <f t="shared" si="50"/>
        <v>0</v>
      </c>
      <c r="BA76" s="6">
        <f t="shared" si="50"/>
        <v>0</v>
      </c>
      <c r="BB76" s="6">
        <f t="shared" si="50"/>
        <v>0</v>
      </c>
      <c r="BC76" s="6">
        <f t="shared" si="50"/>
        <v>0</v>
      </c>
      <c r="BD76" s="83">
        <f t="shared" si="50"/>
        <v>0</v>
      </c>
      <c r="BF76" s="6">
        <f t="shared" si="54"/>
        <v>0</v>
      </c>
      <c r="BG76" s="6">
        <f t="shared" si="55"/>
        <v>0</v>
      </c>
      <c r="BH76" s="6">
        <f t="shared" si="56"/>
        <v>0</v>
      </c>
      <c r="BI76" s="6">
        <f t="shared" si="57"/>
        <v>0</v>
      </c>
      <c r="BJ76" s="6">
        <f t="shared" si="58"/>
        <v>0</v>
      </c>
      <c r="BK76" s="6">
        <f t="shared" si="59"/>
        <v>0</v>
      </c>
      <c r="BL76" s="6">
        <f t="shared" si="60"/>
        <v>41062.428</v>
      </c>
      <c r="BM76" s="6">
        <f t="shared" si="61"/>
        <v>41062.428</v>
      </c>
      <c r="BN76" s="6">
        <f t="shared" si="62"/>
        <v>41062.428</v>
      </c>
      <c r="BO76" s="6">
        <f t="shared" si="63"/>
        <v>41062.428</v>
      </c>
      <c r="BP76" s="6">
        <f t="shared" si="64"/>
        <v>0</v>
      </c>
      <c r="BQ76" s="6">
        <f t="shared" si="65"/>
        <v>0</v>
      </c>
      <c r="BR76" s="6">
        <f t="shared" si="66"/>
        <v>0</v>
      </c>
      <c r="BS76" s="6">
        <f t="shared" si="67"/>
        <v>0</v>
      </c>
      <c r="BT76" s="6">
        <f t="shared" si="68"/>
        <v>0</v>
      </c>
      <c r="BU76" s="6">
        <f t="shared" si="69"/>
        <v>0</v>
      </c>
    </row>
    <row r="77" spans="1:73" x14ac:dyDescent="0.2">
      <c r="A77" s="8" t="s">
        <v>855</v>
      </c>
      <c r="B77" s="8" t="s">
        <v>979</v>
      </c>
      <c r="C77" s="8" t="s">
        <v>1010</v>
      </c>
      <c r="D77" s="27">
        <v>484</v>
      </c>
      <c r="E77" s="26" t="s">
        <v>945</v>
      </c>
      <c r="F77" s="27">
        <v>7000</v>
      </c>
      <c r="G77" s="29">
        <v>37101</v>
      </c>
      <c r="H77" s="15" t="s">
        <v>1113</v>
      </c>
      <c r="I77" s="6">
        <f t="shared" si="53"/>
        <v>0</v>
      </c>
      <c r="J77" s="6">
        <f t="shared" si="53"/>
        <v>0</v>
      </c>
      <c r="K77" s="6">
        <f t="shared" si="53"/>
        <v>0</v>
      </c>
      <c r="L77" s="6">
        <f t="shared" si="53"/>
        <v>0</v>
      </c>
      <c r="M77" s="6">
        <f t="shared" si="53"/>
        <v>0</v>
      </c>
      <c r="N77" s="6">
        <f t="shared" si="53"/>
        <v>0</v>
      </c>
      <c r="O77" s="6">
        <f t="shared" si="53"/>
        <v>0</v>
      </c>
      <c r="P77" s="6">
        <f t="shared" si="53"/>
        <v>34848</v>
      </c>
      <c r="Q77" s="6">
        <f t="shared" si="53"/>
        <v>34848</v>
      </c>
      <c r="R77" s="6">
        <f t="shared" si="53"/>
        <v>27878.400000000001</v>
      </c>
      <c r="S77" s="6">
        <f t="shared" si="53"/>
        <v>31363.199999999997</v>
      </c>
      <c r="T77" s="6">
        <f t="shared" si="53"/>
        <v>34848</v>
      </c>
      <c r="U77" s="6">
        <f t="shared" si="53"/>
        <v>34848</v>
      </c>
      <c r="V77" s="6">
        <f t="shared" si="53"/>
        <v>34848</v>
      </c>
      <c r="W77" s="6">
        <f t="shared" si="53"/>
        <v>34848</v>
      </c>
      <c r="X77" s="6">
        <f t="shared" si="53"/>
        <v>34848</v>
      </c>
      <c r="Y77" s="6">
        <f t="shared" si="52"/>
        <v>34848</v>
      </c>
      <c r="Z77" s="6">
        <f t="shared" si="52"/>
        <v>34848</v>
      </c>
      <c r="AA77" s="6">
        <f t="shared" si="52"/>
        <v>34848</v>
      </c>
      <c r="AB77" s="6">
        <f t="shared" si="52"/>
        <v>0</v>
      </c>
      <c r="AC77" s="6">
        <f t="shared" si="52"/>
        <v>0</v>
      </c>
      <c r="AD77" s="6">
        <f t="shared" si="52"/>
        <v>0</v>
      </c>
      <c r="AE77" s="6">
        <f t="shared" si="52"/>
        <v>0</v>
      </c>
      <c r="AF77" s="6">
        <f t="shared" si="52"/>
        <v>0</v>
      </c>
      <c r="AG77" s="6">
        <f t="shared" si="52"/>
        <v>0</v>
      </c>
      <c r="AH77" s="6">
        <f t="shared" si="52"/>
        <v>0</v>
      </c>
      <c r="AI77" s="6">
        <f t="shared" si="52"/>
        <v>0</v>
      </c>
      <c r="AJ77" s="6">
        <f t="shared" si="52"/>
        <v>0</v>
      </c>
      <c r="AK77" s="6">
        <f t="shared" si="52"/>
        <v>0</v>
      </c>
      <c r="AL77" s="6">
        <f t="shared" si="52"/>
        <v>0</v>
      </c>
      <c r="AM77" s="6">
        <f t="shared" si="52"/>
        <v>0</v>
      </c>
      <c r="AN77" s="6">
        <f t="shared" si="52"/>
        <v>0</v>
      </c>
      <c r="AO77" s="6">
        <f t="shared" si="51"/>
        <v>0</v>
      </c>
      <c r="AP77" s="6">
        <f t="shared" si="51"/>
        <v>0</v>
      </c>
      <c r="AQ77" s="6">
        <f t="shared" si="51"/>
        <v>0</v>
      </c>
      <c r="AR77" s="6">
        <f t="shared" si="51"/>
        <v>0</v>
      </c>
      <c r="AS77" s="6">
        <f t="shared" si="50"/>
        <v>0</v>
      </c>
      <c r="AT77" s="6">
        <f t="shared" si="50"/>
        <v>0</v>
      </c>
      <c r="AU77" s="6">
        <f t="shared" si="50"/>
        <v>0</v>
      </c>
      <c r="AV77" s="6">
        <f t="shared" si="50"/>
        <v>0</v>
      </c>
      <c r="AW77" s="6">
        <f t="shared" si="50"/>
        <v>0</v>
      </c>
      <c r="AX77" s="6">
        <f t="shared" si="50"/>
        <v>0</v>
      </c>
      <c r="AY77" s="6">
        <f t="shared" si="50"/>
        <v>0</v>
      </c>
      <c r="AZ77" s="6">
        <f t="shared" si="50"/>
        <v>0</v>
      </c>
      <c r="BA77" s="6">
        <f t="shared" si="50"/>
        <v>0</v>
      </c>
      <c r="BB77" s="6">
        <f t="shared" si="50"/>
        <v>0</v>
      </c>
      <c r="BC77" s="6">
        <f t="shared" si="50"/>
        <v>0</v>
      </c>
      <c r="BD77" s="83">
        <f t="shared" si="50"/>
        <v>0</v>
      </c>
      <c r="BF77" s="6">
        <f t="shared" si="54"/>
        <v>0</v>
      </c>
      <c r="BG77" s="6">
        <f t="shared" si="55"/>
        <v>0</v>
      </c>
      <c r="BH77" s="6">
        <f t="shared" si="56"/>
        <v>23232</v>
      </c>
      <c r="BI77" s="6">
        <f t="shared" si="57"/>
        <v>31363.200000000001</v>
      </c>
      <c r="BJ77" s="6">
        <f t="shared" si="58"/>
        <v>34848</v>
      </c>
      <c r="BK77" s="6">
        <f t="shared" si="59"/>
        <v>34848</v>
      </c>
      <c r="BL77" s="6">
        <f t="shared" si="60"/>
        <v>11616</v>
      </c>
      <c r="BM77" s="6">
        <f t="shared" si="61"/>
        <v>0</v>
      </c>
      <c r="BN77" s="6">
        <f t="shared" si="62"/>
        <v>0</v>
      </c>
      <c r="BO77" s="6">
        <f t="shared" si="63"/>
        <v>0</v>
      </c>
      <c r="BP77" s="6">
        <f t="shared" si="64"/>
        <v>0</v>
      </c>
      <c r="BQ77" s="6">
        <f t="shared" si="65"/>
        <v>0</v>
      </c>
      <c r="BR77" s="6">
        <f t="shared" si="66"/>
        <v>0</v>
      </c>
      <c r="BS77" s="6">
        <f t="shared" si="67"/>
        <v>0</v>
      </c>
      <c r="BT77" s="6">
        <f t="shared" si="68"/>
        <v>0</v>
      </c>
      <c r="BU77" s="6">
        <f t="shared" si="69"/>
        <v>0</v>
      </c>
    </row>
    <row r="78" spans="1:73" x14ac:dyDescent="0.2">
      <c r="A78" s="26" t="s">
        <v>1008</v>
      </c>
      <c r="B78" s="26" t="s">
        <v>979</v>
      </c>
      <c r="C78" s="26" t="s">
        <v>953</v>
      </c>
      <c r="D78" s="26">
        <v>520</v>
      </c>
      <c r="E78" s="26" t="s">
        <v>945</v>
      </c>
      <c r="F78" s="26">
        <v>7000</v>
      </c>
      <c r="G78" s="30">
        <v>37926</v>
      </c>
      <c r="H78" s="15" t="s">
        <v>1113</v>
      </c>
      <c r="I78" s="6">
        <f t="shared" ref="I78:T86" si="70">IF(AND($F78&lt;I$2,$G78&lt;I$4,(DATE(YEAR($G78)+1,MONTH($G78)+1,1))&gt;I$4),$D78*24*I$3*(I$2/1000-($F78/1000)),0)</f>
        <v>0</v>
      </c>
      <c r="J78" s="6">
        <f t="shared" si="70"/>
        <v>0</v>
      </c>
      <c r="K78" s="6">
        <f t="shared" si="70"/>
        <v>0</v>
      </c>
      <c r="L78" s="6">
        <f t="shared" si="70"/>
        <v>0</v>
      </c>
      <c r="M78" s="6">
        <f t="shared" si="70"/>
        <v>0</v>
      </c>
      <c r="N78" s="6">
        <f t="shared" si="70"/>
        <v>0</v>
      </c>
      <c r="O78" s="6">
        <f t="shared" si="70"/>
        <v>0</v>
      </c>
      <c r="P78" s="6">
        <f t="shared" si="70"/>
        <v>0</v>
      </c>
      <c r="Q78" s="6">
        <f t="shared" si="70"/>
        <v>0</v>
      </c>
      <c r="R78" s="6">
        <f t="shared" si="70"/>
        <v>0</v>
      </c>
      <c r="S78" s="6">
        <f t="shared" si="70"/>
        <v>0</v>
      </c>
      <c r="T78" s="6">
        <f t="shared" si="70"/>
        <v>0</v>
      </c>
      <c r="U78" s="6">
        <f t="shared" ref="U78:AD78" si="71">IF(AND($F78&lt;U$2,$G78&lt;U$4,(DATE(YEAR($G78)+1,MONTH($G78)+1,1))&gt;U$4),$D78*24*U$3*(U$2/1000-($F78/1000)),0)</f>
        <v>0</v>
      </c>
      <c r="V78" s="6">
        <f t="shared" si="71"/>
        <v>0</v>
      </c>
      <c r="W78" s="6">
        <f t="shared" si="71"/>
        <v>0</v>
      </c>
      <c r="X78" s="6">
        <f t="shared" si="71"/>
        <v>0</v>
      </c>
      <c r="Y78" s="6">
        <f t="shared" si="71"/>
        <v>0</v>
      </c>
      <c r="Z78" s="6">
        <f t="shared" si="71"/>
        <v>0</v>
      </c>
      <c r="AA78" s="6">
        <f t="shared" si="71"/>
        <v>0</v>
      </c>
      <c r="AB78" s="6">
        <f t="shared" si="71"/>
        <v>0</v>
      </c>
      <c r="AC78" s="6">
        <f t="shared" si="71"/>
        <v>0</v>
      </c>
      <c r="AD78" s="6">
        <f t="shared" si="71"/>
        <v>0</v>
      </c>
      <c r="AE78" s="6">
        <f t="shared" ref="AE78:AR78" si="72">IF(AND($F78&lt;AE$2,$G78&lt;AE$4,(DATE(YEAR($G78)+1,MONTH($G78)+1,1))&gt;AE$4),$D78*24*AE$3*(AE$2/1000-($F78/1000)),0)</f>
        <v>0</v>
      </c>
      <c r="AF78" s="6">
        <f t="shared" si="72"/>
        <v>0</v>
      </c>
      <c r="AG78" s="6">
        <f t="shared" si="72"/>
        <v>0</v>
      </c>
      <c r="AH78" s="6">
        <f t="shared" si="72"/>
        <v>0</v>
      </c>
      <c r="AI78" s="6">
        <f t="shared" si="72"/>
        <v>0</v>
      </c>
      <c r="AJ78" s="6">
        <f t="shared" si="72"/>
        <v>0</v>
      </c>
      <c r="AK78" s="6">
        <f t="shared" si="72"/>
        <v>0</v>
      </c>
      <c r="AL78" s="6">
        <f t="shared" si="72"/>
        <v>0</v>
      </c>
      <c r="AM78" s="6">
        <f t="shared" si="72"/>
        <v>0</v>
      </c>
      <c r="AN78" s="6">
        <f t="shared" si="72"/>
        <v>0</v>
      </c>
      <c r="AO78" s="6">
        <f t="shared" si="72"/>
        <v>0</v>
      </c>
      <c r="AP78" s="6">
        <f t="shared" si="72"/>
        <v>0</v>
      </c>
      <c r="AQ78" s="6">
        <f t="shared" si="72"/>
        <v>0</v>
      </c>
      <c r="AR78" s="6">
        <f t="shared" si="72"/>
        <v>37440</v>
      </c>
      <c r="AS78" s="6">
        <f t="shared" ref="AS78:BD109" si="73">IF(AND($F78&lt;AS$2,$G78&lt;AS$4,(DATE(YEAR($G78)+1,MONTH($G78)+1,1))&gt;AS$4),$D78*24*AS$3*(AS$2/1000-($F78/1000)),0)</f>
        <v>37440</v>
      </c>
      <c r="AT78" s="6">
        <f t="shared" si="73"/>
        <v>37440</v>
      </c>
      <c r="AU78" s="6">
        <f t="shared" si="73"/>
        <v>37440</v>
      </c>
      <c r="AV78" s="6">
        <f t="shared" si="73"/>
        <v>37440</v>
      </c>
      <c r="AW78" s="6">
        <f t="shared" si="73"/>
        <v>37440</v>
      </c>
      <c r="AX78" s="6">
        <f t="shared" si="73"/>
        <v>37440</v>
      </c>
      <c r="AY78" s="6">
        <f t="shared" si="73"/>
        <v>37440</v>
      </c>
      <c r="AZ78" s="6">
        <f t="shared" si="73"/>
        <v>37440</v>
      </c>
      <c r="BA78" s="6">
        <f t="shared" si="73"/>
        <v>37440</v>
      </c>
      <c r="BB78" s="6">
        <f t="shared" si="73"/>
        <v>37440</v>
      </c>
      <c r="BC78" s="6">
        <f t="shared" si="73"/>
        <v>37440</v>
      </c>
      <c r="BD78" s="83">
        <f t="shared" si="73"/>
        <v>0</v>
      </c>
      <c r="BF78" s="6">
        <f t="shared" si="54"/>
        <v>0</v>
      </c>
      <c r="BG78" s="6">
        <f t="shared" si="55"/>
        <v>0</v>
      </c>
      <c r="BH78" s="6">
        <f t="shared" si="56"/>
        <v>0</v>
      </c>
      <c r="BI78" s="6">
        <f t="shared" si="57"/>
        <v>0</v>
      </c>
      <c r="BJ78" s="6">
        <f t="shared" si="58"/>
        <v>0</v>
      </c>
      <c r="BK78" s="6">
        <f t="shared" si="59"/>
        <v>0</v>
      </c>
      <c r="BL78" s="6">
        <f t="shared" si="60"/>
        <v>0</v>
      </c>
      <c r="BM78" s="6">
        <f t="shared" si="61"/>
        <v>0</v>
      </c>
      <c r="BN78" s="6">
        <f t="shared" si="62"/>
        <v>0</v>
      </c>
      <c r="BO78" s="6">
        <f t="shared" si="63"/>
        <v>0</v>
      </c>
      <c r="BP78" s="6">
        <f t="shared" si="64"/>
        <v>0</v>
      </c>
      <c r="BQ78" s="6">
        <f t="shared" si="65"/>
        <v>12480</v>
      </c>
      <c r="BR78" s="6">
        <f t="shared" si="66"/>
        <v>37440</v>
      </c>
      <c r="BS78" s="6">
        <f t="shared" si="67"/>
        <v>37440</v>
      </c>
      <c r="BT78" s="6">
        <f t="shared" si="68"/>
        <v>37440</v>
      </c>
      <c r="BU78" s="6">
        <f t="shared" si="69"/>
        <v>24960</v>
      </c>
    </row>
    <row r="79" spans="1:73" x14ac:dyDescent="0.2">
      <c r="A79" s="3" t="s">
        <v>891</v>
      </c>
      <c r="B79" s="3" t="s">
        <v>979</v>
      </c>
      <c r="C79" s="8" t="s">
        <v>953</v>
      </c>
      <c r="D79" s="2">
        <v>248</v>
      </c>
      <c r="E79" s="26" t="s">
        <v>945</v>
      </c>
      <c r="F79" s="2">
        <v>7065</v>
      </c>
      <c r="G79" s="13">
        <v>37408</v>
      </c>
      <c r="H79" s="15" t="s">
        <v>1113</v>
      </c>
      <c r="I79" s="6">
        <f t="shared" si="70"/>
        <v>0</v>
      </c>
      <c r="J79" s="6">
        <f t="shared" si="70"/>
        <v>0</v>
      </c>
      <c r="K79" s="6">
        <f t="shared" si="70"/>
        <v>0</v>
      </c>
      <c r="L79" s="6">
        <f t="shared" si="70"/>
        <v>0</v>
      </c>
      <c r="M79" s="6">
        <f t="shared" si="70"/>
        <v>0</v>
      </c>
      <c r="N79" s="6">
        <f t="shared" si="70"/>
        <v>0</v>
      </c>
      <c r="O79" s="6">
        <f t="shared" si="70"/>
        <v>0</v>
      </c>
      <c r="P79" s="6">
        <f t="shared" si="70"/>
        <v>0</v>
      </c>
      <c r="Q79" s="6">
        <f t="shared" si="70"/>
        <v>0</v>
      </c>
      <c r="R79" s="6">
        <f t="shared" si="70"/>
        <v>0</v>
      </c>
      <c r="S79" s="6">
        <f t="shared" si="70"/>
        <v>0</v>
      </c>
      <c r="T79" s="6">
        <f t="shared" si="70"/>
        <v>0</v>
      </c>
      <c r="U79" s="6">
        <f t="shared" ref="U79:X107" si="74">IF(AND($F79&lt;U$2,$G79&lt;U$4,(DATE(YEAR($G79)+1,MONTH($G79)+1,1))&gt;U$4),$D79*24*U$3*(U$2/1000-($F79/1000)),0)</f>
        <v>0</v>
      </c>
      <c r="V79" s="6">
        <f t="shared" si="74"/>
        <v>0</v>
      </c>
      <c r="W79" s="6">
        <f t="shared" si="74"/>
        <v>0</v>
      </c>
      <c r="X79" s="6">
        <f t="shared" si="74"/>
        <v>0</v>
      </c>
      <c r="Y79" s="6">
        <f t="shared" ref="Y79:AH109" si="75">IF(AND($F79&lt;Y$2,$G79&lt;Y$4,(DATE(YEAR($G79)+1,MONTH($G79)+1,1))&gt;Y$4),$D79*24*Y$3*(Y$2/1000-($F79/1000)),0)</f>
        <v>0</v>
      </c>
      <c r="Z79" s="6">
        <f t="shared" si="75"/>
        <v>0</v>
      </c>
      <c r="AA79" s="6">
        <f t="shared" si="75"/>
        <v>17469.12</v>
      </c>
      <c r="AB79" s="6">
        <f t="shared" si="75"/>
        <v>17469.12</v>
      </c>
      <c r="AC79" s="6">
        <f t="shared" si="75"/>
        <v>17469.12</v>
      </c>
      <c r="AD79" s="6">
        <f t="shared" si="75"/>
        <v>17469.12</v>
      </c>
      <c r="AE79" s="6">
        <f t="shared" si="75"/>
        <v>17469.12</v>
      </c>
      <c r="AF79" s="6">
        <f t="shared" si="75"/>
        <v>17469.12</v>
      </c>
      <c r="AG79" s="6">
        <f t="shared" si="75"/>
        <v>17469.12</v>
      </c>
      <c r="AH79" s="6">
        <f t="shared" si="75"/>
        <v>17469.12</v>
      </c>
      <c r="AI79" s="6">
        <f t="shared" ref="AI79:AX79" si="76">IF(AND($F79&lt;AI$2,$G79&lt;AI$4,(DATE(YEAR($G79)+1,MONTH($G79)+1,1))&gt;AI$4),$D79*24*AI$3*(AI$2/1000-($F79/1000)),0)</f>
        <v>17469.12</v>
      </c>
      <c r="AJ79" s="6">
        <f t="shared" si="76"/>
        <v>17469.12</v>
      </c>
      <c r="AK79" s="6">
        <f t="shared" si="76"/>
        <v>17469.12</v>
      </c>
      <c r="AL79" s="6">
        <f t="shared" si="76"/>
        <v>17469.12</v>
      </c>
      <c r="AM79" s="6">
        <f t="shared" si="76"/>
        <v>0</v>
      </c>
      <c r="AN79" s="6">
        <f t="shared" si="76"/>
        <v>0</v>
      </c>
      <c r="AO79" s="6">
        <f t="shared" si="76"/>
        <v>0</v>
      </c>
      <c r="AP79" s="6">
        <f t="shared" si="76"/>
        <v>0</v>
      </c>
      <c r="AQ79" s="6">
        <f t="shared" si="76"/>
        <v>0</v>
      </c>
      <c r="AR79" s="6">
        <f t="shared" si="76"/>
        <v>0</v>
      </c>
      <c r="AS79" s="6">
        <f t="shared" si="76"/>
        <v>0</v>
      </c>
      <c r="AT79" s="6">
        <f t="shared" si="76"/>
        <v>0</v>
      </c>
      <c r="AU79" s="6">
        <f t="shared" si="76"/>
        <v>0</v>
      </c>
      <c r="AV79" s="6">
        <f t="shared" si="76"/>
        <v>0</v>
      </c>
      <c r="AW79" s="6">
        <f t="shared" si="76"/>
        <v>0</v>
      </c>
      <c r="AX79" s="6">
        <f t="shared" si="76"/>
        <v>0</v>
      </c>
      <c r="AY79" s="6">
        <f t="shared" si="73"/>
        <v>0</v>
      </c>
      <c r="AZ79" s="6">
        <f t="shared" si="73"/>
        <v>0</v>
      </c>
      <c r="BA79" s="6">
        <f t="shared" si="73"/>
        <v>0</v>
      </c>
      <c r="BB79" s="6">
        <f t="shared" si="73"/>
        <v>0</v>
      </c>
      <c r="BC79" s="6">
        <f t="shared" si="73"/>
        <v>0</v>
      </c>
      <c r="BD79" s="83">
        <f t="shared" si="73"/>
        <v>0</v>
      </c>
      <c r="BF79" s="6">
        <f t="shared" si="54"/>
        <v>0</v>
      </c>
      <c r="BG79" s="6">
        <f t="shared" si="55"/>
        <v>0</v>
      </c>
      <c r="BH79" s="6">
        <f t="shared" si="56"/>
        <v>0</v>
      </c>
      <c r="BI79" s="6">
        <f t="shared" si="57"/>
        <v>0</v>
      </c>
      <c r="BJ79" s="6">
        <f t="shared" si="58"/>
        <v>0</v>
      </c>
      <c r="BK79" s="6">
        <f t="shared" si="59"/>
        <v>0</v>
      </c>
      <c r="BL79" s="6">
        <f t="shared" si="60"/>
        <v>17469.12</v>
      </c>
      <c r="BM79" s="6">
        <f t="shared" si="61"/>
        <v>17469.12</v>
      </c>
      <c r="BN79" s="6">
        <f t="shared" si="62"/>
        <v>17469.12</v>
      </c>
      <c r="BO79" s="6">
        <f t="shared" si="63"/>
        <v>17469.12</v>
      </c>
      <c r="BP79" s="6">
        <f t="shared" si="64"/>
        <v>0</v>
      </c>
      <c r="BQ79" s="6">
        <f t="shared" si="65"/>
        <v>0</v>
      </c>
      <c r="BR79" s="6">
        <f t="shared" si="66"/>
        <v>0</v>
      </c>
      <c r="BS79" s="6">
        <f t="shared" si="67"/>
        <v>0</v>
      </c>
      <c r="BT79" s="6">
        <f t="shared" si="68"/>
        <v>0</v>
      </c>
      <c r="BU79" s="6">
        <f t="shared" si="69"/>
        <v>0</v>
      </c>
    </row>
    <row r="80" spans="1:73" x14ac:dyDescent="0.2">
      <c r="A80" s="3" t="s">
        <v>520</v>
      </c>
      <c r="B80" s="3" t="s">
        <v>979</v>
      </c>
      <c r="C80" s="3" t="s">
        <v>944</v>
      </c>
      <c r="D80" s="2">
        <v>270</v>
      </c>
      <c r="E80" s="26" t="s">
        <v>945</v>
      </c>
      <c r="F80" s="2">
        <v>7100</v>
      </c>
      <c r="G80" s="13">
        <v>37149</v>
      </c>
      <c r="H80" s="15" t="s">
        <v>1113</v>
      </c>
      <c r="I80" s="6">
        <f t="shared" si="70"/>
        <v>0</v>
      </c>
      <c r="J80" s="6">
        <f t="shared" si="70"/>
        <v>0</v>
      </c>
      <c r="K80" s="6">
        <f t="shared" si="70"/>
        <v>0</v>
      </c>
      <c r="L80" s="6">
        <f t="shared" si="70"/>
        <v>0</v>
      </c>
      <c r="M80" s="6">
        <f t="shared" si="70"/>
        <v>0</v>
      </c>
      <c r="N80" s="6">
        <f t="shared" si="70"/>
        <v>0</v>
      </c>
      <c r="O80" s="6">
        <f t="shared" si="70"/>
        <v>0</v>
      </c>
      <c r="P80" s="6">
        <f t="shared" si="70"/>
        <v>0</v>
      </c>
      <c r="Q80" s="6">
        <f t="shared" si="70"/>
        <v>0</v>
      </c>
      <c r="R80" s="6">
        <f t="shared" si="70"/>
        <v>15033.600000000002</v>
      </c>
      <c r="S80" s="6">
        <f t="shared" si="70"/>
        <v>16912.800000000003</v>
      </c>
      <c r="T80" s="6">
        <f t="shared" si="70"/>
        <v>18792.000000000004</v>
      </c>
      <c r="U80" s="6">
        <f t="shared" si="74"/>
        <v>18792.000000000004</v>
      </c>
      <c r="V80" s="6">
        <f t="shared" si="74"/>
        <v>18792.000000000004</v>
      </c>
      <c r="W80" s="6">
        <f t="shared" si="74"/>
        <v>18792.000000000004</v>
      </c>
      <c r="X80" s="6">
        <f t="shared" si="74"/>
        <v>18792.000000000004</v>
      </c>
      <c r="Y80" s="6">
        <f t="shared" si="75"/>
        <v>18792.000000000004</v>
      </c>
      <c r="Z80" s="6">
        <f t="shared" si="75"/>
        <v>18792.000000000004</v>
      </c>
      <c r="AA80" s="6">
        <f t="shared" si="75"/>
        <v>18792.000000000004</v>
      </c>
      <c r="AB80" s="6">
        <f t="shared" si="75"/>
        <v>18792.000000000004</v>
      </c>
      <c r="AC80" s="6">
        <f t="shared" si="75"/>
        <v>18792.000000000004</v>
      </c>
      <c r="AD80" s="6">
        <f t="shared" si="75"/>
        <v>0</v>
      </c>
      <c r="AE80" s="6">
        <f t="shared" si="75"/>
        <v>0</v>
      </c>
      <c r="AF80" s="6">
        <f t="shared" si="75"/>
        <v>0</v>
      </c>
      <c r="AG80" s="6">
        <f t="shared" si="75"/>
        <v>0</v>
      </c>
      <c r="AH80" s="6">
        <f t="shared" si="75"/>
        <v>0</v>
      </c>
      <c r="AI80" s="6">
        <f t="shared" ref="AI80:AR87" si="77">IF(AND($F80&lt;AI$2,$G80&lt;AI$4,(DATE(YEAR($G80)+1,MONTH($G80)+1,1))&gt;AI$4),$D80*24*AI$3*(AI$2/1000-($F80/1000)),0)</f>
        <v>0</v>
      </c>
      <c r="AJ80" s="6">
        <f t="shared" si="77"/>
        <v>0</v>
      </c>
      <c r="AK80" s="6">
        <f t="shared" si="77"/>
        <v>0</v>
      </c>
      <c r="AL80" s="6">
        <f t="shared" si="77"/>
        <v>0</v>
      </c>
      <c r="AM80" s="6">
        <f t="shared" si="77"/>
        <v>0</v>
      </c>
      <c r="AN80" s="6">
        <f t="shared" si="77"/>
        <v>0</v>
      </c>
      <c r="AO80" s="6">
        <f t="shared" si="77"/>
        <v>0</v>
      </c>
      <c r="AP80" s="6">
        <f t="shared" si="77"/>
        <v>0</v>
      </c>
      <c r="AQ80" s="6">
        <f t="shared" si="77"/>
        <v>0</v>
      </c>
      <c r="AR80" s="6">
        <f t="shared" si="77"/>
        <v>0</v>
      </c>
      <c r="AS80" s="6">
        <f t="shared" si="73"/>
        <v>0</v>
      </c>
      <c r="AT80" s="6">
        <f t="shared" si="73"/>
        <v>0</v>
      </c>
      <c r="AU80" s="6">
        <f t="shared" si="73"/>
        <v>0</v>
      </c>
      <c r="AV80" s="6">
        <f t="shared" si="73"/>
        <v>0</v>
      </c>
      <c r="AW80" s="6">
        <f t="shared" si="73"/>
        <v>0</v>
      </c>
      <c r="AX80" s="6">
        <f t="shared" si="73"/>
        <v>0</v>
      </c>
      <c r="AY80" s="6">
        <f t="shared" si="73"/>
        <v>0</v>
      </c>
      <c r="AZ80" s="6">
        <f t="shared" si="73"/>
        <v>0</v>
      </c>
      <c r="BA80" s="6">
        <f t="shared" si="73"/>
        <v>0</v>
      </c>
      <c r="BB80" s="6">
        <f t="shared" si="73"/>
        <v>0</v>
      </c>
      <c r="BC80" s="6">
        <f t="shared" si="73"/>
        <v>0</v>
      </c>
      <c r="BD80" s="83">
        <f t="shared" si="73"/>
        <v>0</v>
      </c>
      <c r="BF80" s="6">
        <f t="shared" si="54"/>
        <v>0</v>
      </c>
      <c r="BG80" s="6">
        <f t="shared" si="55"/>
        <v>0</v>
      </c>
      <c r="BH80" s="6">
        <f t="shared" si="56"/>
        <v>0</v>
      </c>
      <c r="BI80" s="6">
        <f t="shared" si="57"/>
        <v>16912.800000000003</v>
      </c>
      <c r="BJ80" s="6">
        <f t="shared" si="58"/>
        <v>18792.000000000004</v>
      </c>
      <c r="BK80" s="6">
        <f t="shared" si="59"/>
        <v>18792.000000000004</v>
      </c>
      <c r="BL80" s="6">
        <f t="shared" si="60"/>
        <v>18792.000000000004</v>
      </c>
      <c r="BM80" s="6">
        <f t="shared" si="61"/>
        <v>0</v>
      </c>
      <c r="BN80" s="6">
        <f t="shared" si="62"/>
        <v>0</v>
      </c>
      <c r="BO80" s="6">
        <f t="shared" si="63"/>
        <v>0</v>
      </c>
      <c r="BP80" s="6">
        <f t="shared" si="64"/>
        <v>0</v>
      </c>
      <c r="BQ80" s="6">
        <f t="shared" si="65"/>
        <v>0</v>
      </c>
      <c r="BR80" s="6">
        <f t="shared" si="66"/>
        <v>0</v>
      </c>
      <c r="BS80" s="6">
        <f t="shared" si="67"/>
        <v>0</v>
      </c>
      <c r="BT80" s="6">
        <f t="shared" si="68"/>
        <v>0</v>
      </c>
      <c r="BU80" s="6">
        <f t="shared" si="69"/>
        <v>0</v>
      </c>
    </row>
    <row r="81" spans="1:73" x14ac:dyDescent="0.2">
      <c r="A81" s="8" t="s">
        <v>892</v>
      </c>
      <c r="B81" s="8" t="s">
        <v>979</v>
      </c>
      <c r="C81" s="8" t="s">
        <v>953</v>
      </c>
      <c r="D81" s="2">
        <v>248</v>
      </c>
      <c r="E81" s="26" t="s">
        <v>945</v>
      </c>
      <c r="F81" s="2">
        <v>7100</v>
      </c>
      <c r="G81" s="29">
        <v>37438</v>
      </c>
      <c r="H81" s="15" t="s">
        <v>1113</v>
      </c>
      <c r="I81" s="6">
        <f t="shared" si="70"/>
        <v>0</v>
      </c>
      <c r="J81" s="6">
        <f t="shared" si="70"/>
        <v>0</v>
      </c>
      <c r="K81" s="6">
        <f t="shared" si="70"/>
        <v>0</v>
      </c>
      <c r="L81" s="6">
        <f t="shared" si="70"/>
        <v>0</v>
      </c>
      <c r="M81" s="6">
        <f t="shared" si="70"/>
        <v>0</v>
      </c>
      <c r="N81" s="6">
        <f t="shared" si="70"/>
        <v>0</v>
      </c>
      <c r="O81" s="6">
        <f t="shared" si="70"/>
        <v>0</v>
      </c>
      <c r="P81" s="6">
        <f t="shared" si="70"/>
        <v>0</v>
      </c>
      <c r="Q81" s="6">
        <f t="shared" si="70"/>
        <v>0</v>
      </c>
      <c r="R81" s="6">
        <f t="shared" si="70"/>
        <v>0</v>
      </c>
      <c r="S81" s="6">
        <f t="shared" si="70"/>
        <v>0</v>
      </c>
      <c r="T81" s="6">
        <f t="shared" si="70"/>
        <v>0</v>
      </c>
      <c r="U81" s="6">
        <f t="shared" si="74"/>
        <v>0</v>
      </c>
      <c r="V81" s="6">
        <f t="shared" si="74"/>
        <v>0</v>
      </c>
      <c r="W81" s="6">
        <f t="shared" si="74"/>
        <v>0</v>
      </c>
      <c r="X81" s="6">
        <f t="shared" si="74"/>
        <v>0</v>
      </c>
      <c r="Y81" s="6">
        <f t="shared" si="75"/>
        <v>0</v>
      </c>
      <c r="Z81" s="6">
        <f t="shared" si="75"/>
        <v>0</v>
      </c>
      <c r="AA81" s="6">
        <f t="shared" si="75"/>
        <v>0</v>
      </c>
      <c r="AB81" s="6">
        <f t="shared" si="75"/>
        <v>17260.800000000003</v>
      </c>
      <c r="AC81" s="6">
        <f t="shared" si="75"/>
        <v>17260.800000000003</v>
      </c>
      <c r="AD81" s="6">
        <f t="shared" si="75"/>
        <v>17260.800000000003</v>
      </c>
      <c r="AE81" s="6">
        <f t="shared" si="75"/>
        <v>17260.800000000003</v>
      </c>
      <c r="AF81" s="6">
        <f t="shared" si="75"/>
        <v>17260.800000000003</v>
      </c>
      <c r="AG81" s="6">
        <f t="shared" si="75"/>
        <v>17260.800000000003</v>
      </c>
      <c r="AH81" s="6">
        <f t="shared" si="75"/>
        <v>17260.800000000003</v>
      </c>
      <c r="AI81" s="6">
        <f t="shared" si="77"/>
        <v>17260.800000000003</v>
      </c>
      <c r="AJ81" s="6">
        <f t="shared" si="77"/>
        <v>17260.800000000003</v>
      </c>
      <c r="AK81" s="6">
        <f t="shared" si="77"/>
        <v>17260.800000000003</v>
      </c>
      <c r="AL81" s="6">
        <f t="shared" si="77"/>
        <v>17260.800000000003</v>
      </c>
      <c r="AM81" s="6">
        <f t="shared" si="77"/>
        <v>17260.800000000003</v>
      </c>
      <c r="AN81" s="6">
        <f t="shared" si="77"/>
        <v>0</v>
      </c>
      <c r="AO81" s="6">
        <f t="shared" si="77"/>
        <v>0</v>
      </c>
      <c r="AP81" s="6">
        <f t="shared" si="77"/>
        <v>0</v>
      </c>
      <c r="AQ81" s="6">
        <f t="shared" si="77"/>
        <v>0</v>
      </c>
      <c r="AR81" s="6">
        <f t="shared" si="77"/>
        <v>0</v>
      </c>
      <c r="AS81" s="6">
        <f t="shared" si="73"/>
        <v>0</v>
      </c>
      <c r="AT81" s="6">
        <f t="shared" si="73"/>
        <v>0</v>
      </c>
      <c r="AU81" s="6">
        <f t="shared" si="73"/>
        <v>0</v>
      </c>
      <c r="AV81" s="6">
        <f t="shared" si="73"/>
        <v>0</v>
      </c>
      <c r="AW81" s="6">
        <f t="shared" si="73"/>
        <v>0</v>
      </c>
      <c r="AX81" s="6">
        <f t="shared" si="73"/>
        <v>0</v>
      </c>
      <c r="AY81" s="6">
        <f t="shared" si="73"/>
        <v>0</v>
      </c>
      <c r="AZ81" s="6">
        <f t="shared" si="73"/>
        <v>0</v>
      </c>
      <c r="BA81" s="6">
        <f t="shared" si="73"/>
        <v>0</v>
      </c>
      <c r="BB81" s="6">
        <f t="shared" si="73"/>
        <v>0</v>
      </c>
      <c r="BC81" s="6">
        <f t="shared" si="73"/>
        <v>0</v>
      </c>
      <c r="BD81" s="83">
        <f t="shared" si="73"/>
        <v>0</v>
      </c>
      <c r="BF81" s="6">
        <f t="shared" si="54"/>
        <v>0</v>
      </c>
      <c r="BG81" s="6">
        <f t="shared" si="55"/>
        <v>0</v>
      </c>
      <c r="BH81" s="6">
        <f t="shared" si="56"/>
        <v>0</v>
      </c>
      <c r="BI81" s="6">
        <f t="shared" si="57"/>
        <v>0</v>
      </c>
      <c r="BJ81" s="6">
        <f t="shared" si="58"/>
        <v>0</v>
      </c>
      <c r="BK81" s="6">
        <f t="shared" si="59"/>
        <v>0</v>
      </c>
      <c r="BL81" s="6">
        <f t="shared" si="60"/>
        <v>11507.200000000003</v>
      </c>
      <c r="BM81" s="6">
        <f t="shared" si="61"/>
        <v>17260.800000000003</v>
      </c>
      <c r="BN81" s="6">
        <f t="shared" si="62"/>
        <v>17260.800000000003</v>
      </c>
      <c r="BO81" s="6">
        <f t="shared" si="63"/>
        <v>17260.800000000003</v>
      </c>
      <c r="BP81" s="6">
        <f t="shared" si="64"/>
        <v>5753.6000000000013</v>
      </c>
      <c r="BQ81" s="6">
        <f t="shared" si="65"/>
        <v>0</v>
      </c>
      <c r="BR81" s="6">
        <f t="shared" si="66"/>
        <v>0</v>
      </c>
      <c r="BS81" s="6">
        <f t="shared" si="67"/>
        <v>0</v>
      </c>
      <c r="BT81" s="6">
        <f t="shared" si="68"/>
        <v>0</v>
      </c>
      <c r="BU81" s="6">
        <f t="shared" si="69"/>
        <v>0</v>
      </c>
    </row>
    <row r="82" spans="1:73" x14ac:dyDescent="0.2">
      <c r="A82" t="s">
        <v>1016</v>
      </c>
      <c r="B82" t="s">
        <v>979</v>
      </c>
      <c r="C82" t="s">
        <v>980</v>
      </c>
      <c r="D82" s="26">
        <v>80</v>
      </c>
      <c r="E82" s="26" t="s">
        <v>945</v>
      </c>
      <c r="F82" s="26">
        <v>7100</v>
      </c>
      <c r="G82" s="22">
        <v>37803</v>
      </c>
      <c r="H82" s="15" t="s">
        <v>1113</v>
      </c>
      <c r="I82" s="6">
        <f t="shared" si="70"/>
        <v>0</v>
      </c>
      <c r="J82" s="6">
        <f t="shared" si="70"/>
        <v>0</v>
      </c>
      <c r="K82" s="6">
        <f t="shared" si="70"/>
        <v>0</v>
      </c>
      <c r="L82" s="6">
        <f t="shared" si="70"/>
        <v>0</v>
      </c>
      <c r="M82" s="6">
        <f t="shared" si="70"/>
        <v>0</v>
      </c>
      <c r="N82" s="6">
        <f t="shared" si="70"/>
        <v>0</v>
      </c>
      <c r="O82" s="6">
        <f t="shared" si="70"/>
        <v>0</v>
      </c>
      <c r="P82" s="6">
        <f t="shared" si="70"/>
        <v>0</v>
      </c>
      <c r="Q82" s="6">
        <f t="shared" si="70"/>
        <v>0</v>
      </c>
      <c r="R82" s="6">
        <f t="shared" si="70"/>
        <v>0</v>
      </c>
      <c r="S82" s="6">
        <f t="shared" si="70"/>
        <v>0</v>
      </c>
      <c r="T82" s="6">
        <f t="shared" si="70"/>
        <v>0</v>
      </c>
      <c r="U82" s="6">
        <f t="shared" si="74"/>
        <v>0</v>
      </c>
      <c r="V82" s="6">
        <f t="shared" si="74"/>
        <v>0</v>
      </c>
      <c r="W82" s="6">
        <f t="shared" si="74"/>
        <v>0</v>
      </c>
      <c r="X82" s="6">
        <f t="shared" si="74"/>
        <v>0</v>
      </c>
      <c r="Y82" s="6">
        <f t="shared" si="75"/>
        <v>0</v>
      </c>
      <c r="Z82" s="6">
        <f t="shared" si="75"/>
        <v>0</v>
      </c>
      <c r="AA82" s="6">
        <f t="shared" si="75"/>
        <v>0</v>
      </c>
      <c r="AB82" s="6">
        <f t="shared" si="75"/>
        <v>0</v>
      </c>
      <c r="AC82" s="6">
        <f t="shared" si="75"/>
        <v>0</v>
      </c>
      <c r="AD82" s="6">
        <f t="shared" si="75"/>
        <v>0</v>
      </c>
      <c r="AE82" s="6">
        <f t="shared" si="75"/>
        <v>0</v>
      </c>
      <c r="AF82" s="6">
        <f t="shared" si="75"/>
        <v>0</v>
      </c>
      <c r="AG82" s="6">
        <f t="shared" si="75"/>
        <v>0</v>
      </c>
      <c r="AH82" s="6">
        <f t="shared" si="75"/>
        <v>0</v>
      </c>
      <c r="AI82" s="6">
        <f t="shared" si="77"/>
        <v>0</v>
      </c>
      <c r="AJ82" s="6">
        <f t="shared" si="77"/>
        <v>0</v>
      </c>
      <c r="AK82" s="6">
        <f t="shared" si="77"/>
        <v>0</v>
      </c>
      <c r="AL82" s="6">
        <f t="shared" si="77"/>
        <v>0</v>
      </c>
      <c r="AM82" s="6">
        <f t="shared" si="77"/>
        <v>0</v>
      </c>
      <c r="AN82" s="6">
        <f t="shared" si="77"/>
        <v>5568.0000000000009</v>
      </c>
      <c r="AO82" s="6">
        <f t="shared" si="77"/>
        <v>5568.0000000000009</v>
      </c>
      <c r="AP82" s="6">
        <f t="shared" si="77"/>
        <v>5568.0000000000009</v>
      </c>
      <c r="AQ82" s="6">
        <f t="shared" si="77"/>
        <v>5568.0000000000009</v>
      </c>
      <c r="AR82" s="6">
        <f t="shared" si="77"/>
        <v>5568.0000000000009</v>
      </c>
      <c r="AS82" s="6">
        <f t="shared" si="73"/>
        <v>5568.0000000000009</v>
      </c>
      <c r="AT82" s="6">
        <f t="shared" si="73"/>
        <v>5568.0000000000009</v>
      </c>
      <c r="AU82" s="6">
        <f t="shared" si="73"/>
        <v>5568.0000000000009</v>
      </c>
      <c r="AV82" s="6">
        <f t="shared" si="73"/>
        <v>5568.0000000000009</v>
      </c>
      <c r="AW82" s="6">
        <f t="shared" si="73"/>
        <v>5568.0000000000009</v>
      </c>
      <c r="AX82" s="6">
        <f t="shared" si="73"/>
        <v>5568.0000000000009</v>
      </c>
      <c r="AY82" s="6">
        <f t="shared" si="73"/>
        <v>5568.0000000000009</v>
      </c>
      <c r="AZ82" s="6">
        <f t="shared" si="73"/>
        <v>0</v>
      </c>
      <c r="BA82" s="6">
        <f t="shared" si="73"/>
        <v>0</v>
      </c>
      <c r="BB82" s="6">
        <f>IF(AND($F82&lt;BB$2,$G82&lt;BB$4,(DATE(YEAR($G82)+1,MONTH($G82)+1,1))&gt;BB$4),$D82*24*BB$3*(BB$2/1000-($F82/1000)),0)</f>
        <v>0</v>
      </c>
      <c r="BC82" s="6">
        <f>IF(AND($F82&lt;BC$2,$G82&lt;BC$4,(DATE(YEAR($G82)+1,MONTH($G82)+1,1))&gt;BC$4),$D82*24*BC$3*(BC$2/1000-($F82/1000)),0)</f>
        <v>0</v>
      </c>
      <c r="BD82" s="83">
        <f>IF(AND($F82&lt;BD$2,$G82&lt;BD$4,(DATE(YEAR($G82)+1,MONTH($G82)+1,1))&gt;BD$4),$D82*24*BD$3*(BD$2/1000-($F82/1000)),0)</f>
        <v>0</v>
      </c>
      <c r="BF82" s="6">
        <f t="shared" si="54"/>
        <v>0</v>
      </c>
      <c r="BG82" s="6">
        <f t="shared" si="55"/>
        <v>0</v>
      </c>
      <c r="BH82" s="6">
        <f t="shared" si="56"/>
        <v>0</v>
      </c>
      <c r="BI82" s="6">
        <f t="shared" si="57"/>
        <v>0</v>
      </c>
      <c r="BJ82" s="6">
        <f t="shared" si="58"/>
        <v>0</v>
      </c>
      <c r="BK82" s="6">
        <f t="shared" si="59"/>
        <v>0</v>
      </c>
      <c r="BL82" s="6">
        <f t="shared" si="60"/>
        <v>0</v>
      </c>
      <c r="BM82" s="6">
        <f t="shared" si="61"/>
        <v>0</v>
      </c>
      <c r="BN82" s="6">
        <f t="shared" si="62"/>
        <v>0</v>
      </c>
      <c r="BO82" s="6">
        <f t="shared" si="63"/>
        <v>0</v>
      </c>
      <c r="BP82" s="6">
        <f t="shared" si="64"/>
        <v>3712.0000000000005</v>
      </c>
      <c r="BQ82" s="6">
        <f t="shared" si="65"/>
        <v>5568.0000000000009</v>
      </c>
      <c r="BR82" s="6">
        <f t="shared" si="66"/>
        <v>5568.0000000000009</v>
      </c>
      <c r="BS82" s="6">
        <f t="shared" si="67"/>
        <v>5568.0000000000009</v>
      </c>
      <c r="BT82" s="6">
        <f t="shared" si="68"/>
        <v>1856.0000000000002</v>
      </c>
      <c r="BU82" s="6">
        <f t="shared" si="69"/>
        <v>0</v>
      </c>
    </row>
    <row r="83" spans="1:73" x14ac:dyDescent="0.2">
      <c r="A83" s="3" t="s">
        <v>850</v>
      </c>
      <c r="B83" s="3" t="s">
        <v>979</v>
      </c>
      <c r="C83" s="3" t="s">
        <v>1075</v>
      </c>
      <c r="D83" s="2">
        <v>86.8</v>
      </c>
      <c r="E83" s="26" t="s">
        <v>945</v>
      </c>
      <c r="F83" s="2">
        <v>8396</v>
      </c>
      <c r="G83" s="13">
        <v>37137</v>
      </c>
      <c r="H83" s="15" t="s">
        <v>1113</v>
      </c>
      <c r="I83" s="6">
        <f t="shared" si="70"/>
        <v>0</v>
      </c>
      <c r="J83" s="6">
        <f t="shared" si="70"/>
        <v>0</v>
      </c>
      <c r="K83" s="6">
        <f t="shared" si="70"/>
        <v>0</v>
      </c>
      <c r="L83" s="6">
        <f t="shared" si="70"/>
        <v>0</v>
      </c>
      <c r="M83" s="6">
        <f t="shared" si="70"/>
        <v>0</v>
      </c>
      <c r="N83" s="6">
        <f t="shared" si="70"/>
        <v>0</v>
      </c>
      <c r="O83" s="6">
        <f t="shared" si="70"/>
        <v>0</v>
      </c>
      <c r="P83" s="6">
        <f t="shared" si="70"/>
        <v>0</v>
      </c>
      <c r="Q83" s="6">
        <f t="shared" si="70"/>
        <v>0</v>
      </c>
      <c r="R83" s="6">
        <f t="shared" si="70"/>
        <v>2673.1622399999987</v>
      </c>
      <c r="S83" s="6">
        <f t="shared" si="70"/>
        <v>3007.3075199999985</v>
      </c>
      <c r="T83" s="6">
        <f t="shared" si="70"/>
        <v>3341.4527999999982</v>
      </c>
      <c r="U83" s="6">
        <f t="shared" si="74"/>
        <v>3341.4527999999982</v>
      </c>
      <c r="V83" s="6">
        <f t="shared" si="74"/>
        <v>3341.4527999999982</v>
      </c>
      <c r="W83" s="6">
        <f t="shared" si="74"/>
        <v>3341.4527999999982</v>
      </c>
      <c r="X83" s="6">
        <f t="shared" si="74"/>
        <v>3341.4527999999982</v>
      </c>
      <c r="Y83" s="6">
        <f t="shared" si="75"/>
        <v>3341.4527999999982</v>
      </c>
      <c r="Z83" s="6">
        <f t="shared" si="75"/>
        <v>3341.4527999999982</v>
      </c>
      <c r="AA83" s="6">
        <f t="shared" si="75"/>
        <v>3341.4527999999982</v>
      </c>
      <c r="AB83" s="6">
        <f t="shared" si="75"/>
        <v>3341.4527999999982</v>
      </c>
      <c r="AC83" s="6">
        <f t="shared" si="75"/>
        <v>3341.4527999999982</v>
      </c>
      <c r="AD83" s="6">
        <f t="shared" si="75"/>
        <v>0</v>
      </c>
      <c r="AE83" s="6">
        <f t="shared" si="75"/>
        <v>0</v>
      </c>
      <c r="AF83" s="6">
        <f t="shared" si="75"/>
        <v>0</v>
      </c>
      <c r="AG83" s="6">
        <f t="shared" si="75"/>
        <v>0</v>
      </c>
      <c r="AH83" s="6">
        <f t="shared" si="75"/>
        <v>0</v>
      </c>
      <c r="AI83" s="6">
        <f t="shared" si="77"/>
        <v>0</v>
      </c>
      <c r="AJ83" s="6">
        <f t="shared" si="77"/>
        <v>0</v>
      </c>
      <c r="AK83" s="6">
        <f t="shared" si="77"/>
        <v>0</v>
      </c>
      <c r="AL83" s="6">
        <f t="shared" si="77"/>
        <v>0</v>
      </c>
      <c r="AM83" s="6">
        <f t="shared" si="77"/>
        <v>0</v>
      </c>
      <c r="AN83" s="6">
        <f t="shared" si="77"/>
        <v>0</v>
      </c>
      <c r="AO83" s="6">
        <f t="shared" si="77"/>
        <v>0</v>
      </c>
      <c r="AP83" s="6">
        <f t="shared" si="77"/>
        <v>0</v>
      </c>
      <c r="AQ83" s="6">
        <f t="shared" si="77"/>
        <v>0</v>
      </c>
      <c r="AR83" s="6">
        <f t="shared" si="77"/>
        <v>0</v>
      </c>
      <c r="AS83" s="6">
        <f t="shared" si="73"/>
        <v>0</v>
      </c>
      <c r="AT83" s="6">
        <f t="shared" si="73"/>
        <v>0</v>
      </c>
      <c r="AU83" s="6">
        <f t="shared" si="73"/>
        <v>0</v>
      </c>
      <c r="AV83" s="6">
        <f t="shared" si="73"/>
        <v>0</v>
      </c>
      <c r="AW83" s="6">
        <f t="shared" si="73"/>
        <v>0</v>
      </c>
      <c r="AX83" s="6">
        <f t="shared" si="73"/>
        <v>0</v>
      </c>
      <c r="AY83" s="6">
        <f t="shared" si="73"/>
        <v>0</v>
      </c>
      <c r="AZ83" s="6">
        <f t="shared" si="73"/>
        <v>0</v>
      </c>
      <c r="BA83" s="6">
        <f t="shared" si="73"/>
        <v>0</v>
      </c>
      <c r="BB83" s="6">
        <f t="shared" si="73"/>
        <v>0</v>
      </c>
      <c r="BC83" s="6">
        <f t="shared" si="73"/>
        <v>0</v>
      </c>
      <c r="BD83" s="83">
        <f t="shared" si="73"/>
        <v>0</v>
      </c>
      <c r="BF83" s="6">
        <f t="shared" si="54"/>
        <v>0</v>
      </c>
      <c r="BG83" s="6">
        <f t="shared" si="55"/>
        <v>0</v>
      </c>
      <c r="BH83" s="6">
        <f t="shared" si="56"/>
        <v>0</v>
      </c>
      <c r="BI83" s="6">
        <f t="shared" si="57"/>
        <v>3007.3075199999985</v>
      </c>
      <c r="BJ83" s="6">
        <f t="shared" si="58"/>
        <v>3341.4527999999978</v>
      </c>
      <c r="BK83" s="6">
        <f t="shared" si="59"/>
        <v>3341.4527999999978</v>
      </c>
      <c r="BL83" s="6">
        <f t="shared" si="60"/>
        <v>3341.4527999999978</v>
      </c>
      <c r="BM83" s="6">
        <f t="shared" si="61"/>
        <v>0</v>
      </c>
      <c r="BN83" s="6">
        <f t="shared" si="62"/>
        <v>0</v>
      </c>
      <c r="BO83" s="6">
        <f t="shared" si="63"/>
        <v>0</v>
      </c>
      <c r="BP83" s="6">
        <f t="shared" si="64"/>
        <v>0</v>
      </c>
      <c r="BQ83" s="6">
        <f t="shared" si="65"/>
        <v>0</v>
      </c>
      <c r="BR83" s="6">
        <f t="shared" si="66"/>
        <v>0</v>
      </c>
      <c r="BS83" s="6">
        <f t="shared" si="67"/>
        <v>0</v>
      </c>
      <c r="BT83" s="6">
        <f t="shared" si="68"/>
        <v>0</v>
      </c>
      <c r="BU83" s="6">
        <f t="shared" si="69"/>
        <v>0</v>
      </c>
    </row>
    <row r="84" spans="1:73" x14ac:dyDescent="0.2">
      <c r="A84" s="26" t="s">
        <v>986</v>
      </c>
      <c r="B84" s="26" t="s">
        <v>979</v>
      </c>
      <c r="C84" s="26" t="s">
        <v>953</v>
      </c>
      <c r="D84" s="26">
        <v>24.6</v>
      </c>
      <c r="E84" s="26" t="s">
        <v>945</v>
      </c>
      <c r="F84" s="26">
        <v>9468</v>
      </c>
      <c r="G84" s="30">
        <v>36982</v>
      </c>
      <c r="H84" s="15" t="s">
        <v>1113</v>
      </c>
      <c r="I84" s="6">
        <f t="shared" si="70"/>
        <v>0</v>
      </c>
      <c r="J84" s="6">
        <f t="shared" si="70"/>
        <v>0</v>
      </c>
      <c r="K84" s="6">
        <f t="shared" si="70"/>
        <v>0</v>
      </c>
      <c r="L84" s="6">
        <f t="shared" si="70"/>
        <v>0</v>
      </c>
      <c r="M84" s="6">
        <f t="shared" si="70"/>
        <v>188.45568000000006</v>
      </c>
      <c r="N84" s="6">
        <f t="shared" si="70"/>
        <v>251.27424000000008</v>
      </c>
      <c r="O84" s="6">
        <f t="shared" si="70"/>
        <v>314.09280000000007</v>
      </c>
      <c r="P84" s="6">
        <f t="shared" si="70"/>
        <v>314.09280000000007</v>
      </c>
      <c r="Q84" s="6">
        <f t="shared" si="70"/>
        <v>314.09280000000007</v>
      </c>
      <c r="R84" s="6">
        <f t="shared" si="70"/>
        <v>251.27424000000008</v>
      </c>
      <c r="S84" s="6">
        <f t="shared" si="70"/>
        <v>282.6835200000001</v>
      </c>
      <c r="T84" s="6">
        <f t="shared" si="70"/>
        <v>314.09280000000007</v>
      </c>
      <c r="U84" s="6">
        <f t="shared" si="74"/>
        <v>314.09280000000007</v>
      </c>
      <c r="V84" s="6">
        <f t="shared" si="74"/>
        <v>314.09280000000007</v>
      </c>
      <c r="W84" s="6">
        <f t="shared" si="74"/>
        <v>314.09280000000007</v>
      </c>
      <c r="X84" s="6">
        <f t="shared" si="74"/>
        <v>314.09280000000007</v>
      </c>
      <c r="Y84" s="6">
        <f t="shared" si="75"/>
        <v>0</v>
      </c>
      <c r="Z84" s="6">
        <f t="shared" si="75"/>
        <v>0</v>
      </c>
      <c r="AA84" s="6">
        <f t="shared" si="75"/>
        <v>0</v>
      </c>
      <c r="AB84" s="6">
        <f t="shared" si="75"/>
        <v>0</v>
      </c>
      <c r="AC84" s="6">
        <f t="shared" si="75"/>
        <v>0</v>
      </c>
      <c r="AD84" s="6">
        <f t="shared" si="75"/>
        <v>0</v>
      </c>
      <c r="AE84" s="6">
        <f t="shared" si="75"/>
        <v>0</v>
      </c>
      <c r="AF84" s="6">
        <f t="shared" si="75"/>
        <v>0</v>
      </c>
      <c r="AG84" s="6">
        <f t="shared" si="75"/>
        <v>0</v>
      </c>
      <c r="AH84" s="6">
        <f t="shared" si="75"/>
        <v>0</v>
      </c>
      <c r="AI84" s="6">
        <f t="shared" si="77"/>
        <v>0</v>
      </c>
      <c r="AJ84" s="6">
        <f t="shared" si="77"/>
        <v>0</v>
      </c>
      <c r="AK84" s="6">
        <f t="shared" si="77"/>
        <v>0</v>
      </c>
      <c r="AL84" s="6">
        <f t="shared" si="77"/>
        <v>0</v>
      </c>
      <c r="AM84" s="6">
        <f t="shared" si="77"/>
        <v>0</v>
      </c>
      <c r="AN84" s="6">
        <f t="shared" si="77"/>
        <v>0</v>
      </c>
      <c r="AO84" s="6">
        <f t="shared" si="77"/>
        <v>0</v>
      </c>
      <c r="AP84" s="6">
        <f t="shared" si="77"/>
        <v>0</v>
      </c>
      <c r="AQ84" s="6">
        <f t="shared" si="77"/>
        <v>0</v>
      </c>
      <c r="AR84" s="6">
        <f t="shared" si="77"/>
        <v>0</v>
      </c>
      <c r="AS84" s="6">
        <f t="shared" si="73"/>
        <v>0</v>
      </c>
      <c r="AT84" s="6">
        <f t="shared" si="73"/>
        <v>0</v>
      </c>
      <c r="AU84" s="6">
        <f t="shared" si="73"/>
        <v>0</v>
      </c>
      <c r="AV84" s="6">
        <f t="shared" si="73"/>
        <v>0</v>
      </c>
      <c r="AW84" s="6">
        <f t="shared" si="73"/>
        <v>0</v>
      </c>
      <c r="AX84" s="6">
        <f t="shared" si="73"/>
        <v>0</v>
      </c>
      <c r="AY84" s="6">
        <f t="shared" si="73"/>
        <v>0</v>
      </c>
      <c r="AZ84" s="6">
        <f t="shared" si="73"/>
        <v>0</v>
      </c>
      <c r="BA84" s="6">
        <f t="shared" si="73"/>
        <v>0</v>
      </c>
      <c r="BB84" s="6">
        <f t="shared" si="73"/>
        <v>0</v>
      </c>
      <c r="BC84" s="6">
        <f t="shared" si="73"/>
        <v>0</v>
      </c>
      <c r="BD84" s="83">
        <f t="shared" si="73"/>
        <v>0</v>
      </c>
      <c r="BF84" s="6">
        <f t="shared" si="54"/>
        <v>0</v>
      </c>
      <c r="BG84" s="6">
        <f t="shared" si="55"/>
        <v>146.57664000000003</v>
      </c>
      <c r="BH84" s="6">
        <f t="shared" si="56"/>
        <v>314.09280000000007</v>
      </c>
      <c r="BI84" s="6">
        <f t="shared" si="57"/>
        <v>282.6835200000001</v>
      </c>
      <c r="BJ84" s="6">
        <f t="shared" si="58"/>
        <v>314.09280000000007</v>
      </c>
      <c r="BK84" s="6">
        <f t="shared" si="59"/>
        <v>104.69760000000002</v>
      </c>
      <c r="BL84" s="6">
        <f t="shared" si="60"/>
        <v>0</v>
      </c>
      <c r="BM84" s="6">
        <f t="shared" si="61"/>
        <v>0</v>
      </c>
      <c r="BN84" s="6">
        <f t="shared" si="62"/>
        <v>0</v>
      </c>
      <c r="BO84" s="6">
        <f t="shared" si="63"/>
        <v>0</v>
      </c>
      <c r="BP84" s="6">
        <f t="shared" si="64"/>
        <v>0</v>
      </c>
      <c r="BQ84" s="6">
        <f t="shared" si="65"/>
        <v>0</v>
      </c>
      <c r="BR84" s="6">
        <f t="shared" si="66"/>
        <v>0</v>
      </c>
      <c r="BS84" s="6">
        <f t="shared" si="67"/>
        <v>0</v>
      </c>
      <c r="BT84" s="6">
        <f t="shared" si="68"/>
        <v>0</v>
      </c>
      <c r="BU84" s="6">
        <f t="shared" si="69"/>
        <v>0</v>
      </c>
    </row>
    <row r="85" spans="1:73" x14ac:dyDescent="0.2">
      <c r="A85" t="s">
        <v>974</v>
      </c>
      <c r="B85" t="s">
        <v>979</v>
      </c>
      <c r="C85" t="s">
        <v>948</v>
      </c>
      <c r="D85">
        <v>40</v>
      </c>
      <c r="E85" s="8" t="s">
        <v>945</v>
      </c>
      <c r="F85" s="23">
        <v>9700</v>
      </c>
      <c r="G85" s="22">
        <v>37012</v>
      </c>
      <c r="H85" s="15" t="s">
        <v>1113</v>
      </c>
      <c r="I85" s="6">
        <f t="shared" si="70"/>
        <v>0</v>
      </c>
      <c r="J85" s="6">
        <f t="shared" si="70"/>
        <v>0</v>
      </c>
      <c r="K85" s="6">
        <f t="shared" si="70"/>
        <v>0</v>
      </c>
      <c r="L85" s="6">
        <f t="shared" si="70"/>
        <v>0</v>
      </c>
      <c r="M85" s="6">
        <f t="shared" si="70"/>
        <v>0</v>
      </c>
      <c r="N85" s="6">
        <f t="shared" si="70"/>
        <v>230.40000000000055</v>
      </c>
      <c r="O85" s="6">
        <f t="shared" si="70"/>
        <v>288.00000000000068</v>
      </c>
      <c r="P85" s="6">
        <f t="shared" si="70"/>
        <v>288.00000000000068</v>
      </c>
      <c r="Q85" s="6">
        <f t="shared" si="70"/>
        <v>288.00000000000068</v>
      </c>
      <c r="R85" s="6">
        <f t="shared" si="70"/>
        <v>230.40000000000055</v>
      </c>
      <c r="S85" s="6">
        <f t="shared" si="70"/>
        <v>259.20000000000061</v>
      </c>
      <c r="T85" s="6">
        <f t="shared" si="70"/>
        <v>288.00000000000068</v>
      </c>
      <c r="U85" s="6">
        <f t="shared" si="74"/>
        <v>288.00000000000068</v>
      </c>
      <c r="V85" s="6">
        <f t="shared" si="74"/>
        <v>288.00000000000068</v>
      </c>
      <c r="W85" s="6">
        <f t="shared" si="74"/>
        <v>288.00000000000068</v>
      </c>
      <c r="X85" s="6">
        <f t="shared" si="74"/>
        <v>288.00000000000068</v>
      </c>
      <c r="Y85" s="6">
        <f t="shared" si="75"/>
        <v>288.00000000000068</v>
      </c>
      <c r="Z85" s="6">
        <f t="shared" si="75"/>
        <v>0</v>
      </c>
      <c r="AA85" s="6">
        <f t="shared" si="75"/>
        <v>0</v>
      </c>
      <c r="AB85" s="6">
        <f t="shared" si="75"/>
        <v>0</v>
      </c>
      <c r="AC85" s="6">
        <f t="shared" si="75"/>
        <v>0</v>
      </c>
      <c r="AD85" s="6">
        <f t="shared" si="75"/>
        <v>0</v>
      </c>
      <c r="AE85" s="6">
        <f t="shared" si="75"/>
        <v>0</v>
      </c>
      <c r="AF85" s="6">
        <f t="shared" si="75"/>
        <v>0</v>
      </c>
      <c r="AG85" s="6">
        <f t="shared" si="75"/>
        <v>0</v>
      </c>
      <c r="AH85" s="6">
        <f t="shared" si="75"/>
        <v>0</v>
      </c>
      <c r="AI85" s="6">
        <f t="shared" si="77"/>
        <v>0</v>
      </c>
      <c r="AJ85" s="6">
        <f t="shared" si="77"/>
        <v>0</v>
      </c>
      <c r="AK85" s="6">
        <f t="shared" si="77"/>
        <v>0</v>
      </c>
      <c r="AL85" s="6">
        <f t="shared" si="77"/>
        <v>0</v>
      </c>
      <c r="AM85" s="6">
        <f t="shared" si="77"/>
        <v>0</v>
      </c>
      <c r="AN85" s="6">
        <f t="shared" si="77"/>
        <v>0</v>
      </c>
      <c r="AO85" s="6">
        <f t="shared" si="77"/>
        <v>0</v>
      </c>
      <c r="AP85" s="6">
        <f t="shared" si="77"/>
        <v>0</v>
      </c>
      <c r="AQ85" s="6">
        <f t="shared" si="77"/>
        <v>0</v>
      </c>
      <c r="AR85" s="6">
        <f t="shared" si="77"/>
        <v>0</v>
      </c>
      <c r="AS85" s="6">
        <f t="shared" ref="AS85:AX85" si="78">IF(AND($F85&lt;AS$2,$G85&lt;AS$4,(DATE(YEAR($G85)+1,MONTH($G85)+1,1))&gt;AS$4),$D85*24*AS$3*(AS$2/1000-($F85/1000)),0)</f>
        <v>0</v>
      </c>
      <c r="AT85" s="6">
        <f t="shared" si="78"/>
        <v>0</v>
      </c>
      <c r="AU85" s="6">
        <f t="shared" si="78"/>
        <v>0</v>
      </c>
      <c r="AV85" s="6">
        <f t="shared" si="78"/>
        <v>0</v>
      </c>
      <c r="AW85" s="6">
        <f t="shared" si="78"/>
        <v>0</v>
      </c>
      <c r="AX85" s="6">
        <f t="shared" si="78"/>
        <v>0</v>
      </c>
      <c r="AY85" s="6">
        <f t="shared" ref="AS85:BD95" si="79">IF(AND($F85&lt;AY$2,$G85&lt;AY$4,(DATE(YEAR($G85)+1,MONTH($G85)+1,1))&gt;AY$4),$D85*24*AY$3*(AY$2/1000-($F85/1000)),0)</f>
        <v>0</v>
      </c>
      <c r="AZ85" s="6">
        <f t="shared" si="79"/>
        <v>0</v>
      </c>
      <c r="BA85" s="6">
        <f t="shared" si="79"/>
        <v>0</v>
      </c>
      <c r="BB85" s="6">
        <f t="shared" si="79"/>
        <v>0</v>
      </c>
      <c r="BC85" s="6">
        <f t="shared" si="79"/>
        <v>0</v>
      </c>
      <c r="BD85" s="83">
        <f t="shared" si="79"/>
        <v>0</v>
      </c>
      <c r="BF85" s="6">
        <f t="shared" si="54"/>
        <v>0</v>
      </c>
      <c r="BG85" s="6">
        <f t="shared" si="55"/>
        <v>76.800000000000182</v>
      </c>
      <c r="BH85" s="6">
        <f t="shared" si="56"/>
        <v>288.00000000000068</v>
      </c>
      <c r="BI85" s="6">
        <f t="shared" si="57"/>
        <v>259.20000000000061</v>
      </c>
      <c r="BJ85" s="6">
        <f t="shared" si="58"/>
        <v>288.00000000000068</v>
      </c>
      <c r="BK85" s="6">
        <f t="shared" si="59"/>
        <v>192.00000000000045</v>
      </c>
      <c r="BL85" s="6">
        <f t="shared" si="60"/>
        <v>0</v>
      </c>
      <c r="BM85" s="6">
        <f t="shared" si="61"/>
        <v>0</v>
      </c>
      <c r="BN85" s="6">
        <f t="shared" si="62"/>
        <v>0</v>
      </c>
      <c r="BO85" s="6">
        <f t="shared" si="63"/>
        <v>0</v>
      </c>
      <c r="BP85" s="6">
        <f t="shared" si="64"/>
        <v>0</v>
      </c>
      <c r="BQ85" s="6">
        <f t="shared" si="65"/>
        <v>0</v>
      </c>
      <c r="BR85" s="6">
        <f t="shared" si="66"/>
        <v>0</v>
      </c>
      <c r="BS85" s="6">
        <f t="shared" si="67"/>
        <v>0</v>
      </c>
      <c r="BT85" s="6">
        <f t="shared" si="68"/>
        <v>0</v>
      </c>
      <c r="BU85" s="6">
        <f t="shared" si="69"/>
        <v>0</v>
      </c>
    </row>
    <row r="86" spans="1:73" x14ac:dyDescent="0.2">
      <c r="A86" t="s">
        <v>947</v>
      </c>
      <c r="B86" t="s">
        <v>979</v>
      </c>
      <c r="C86" t="s">
        <v>1075</v>
      </c>
      <c r="D86">
        <v>10</v>
      </c>
      <c r="E86" s="8" t="s">
        <v>945</v>
      </c>
      <c r="F86" s="23">
        <v>9700</v>
      </c>
      <c r="G86" s="22">
        <v>37057</v>
      </c>
      <c r="H86" s="15" t="s">
        <v>1113</v>
      </c>
      <c r="I86" s="6">
        <f t="shared" si="70"/>
        <v>0</v>
      </c>
      <c r="J86" s="6">
        <f t="shared" si="70"/>
        <v>0</v>
      </c>
      <c r="K86" s="6">
        <f t="shared" si="70"/>
        <v>0</v>
      </c>
      <c r="L86" s="6">
        <f t="shared" si="70"/>
        <v>0</v>
      </c>
      <c r="M86" s="6">
        <f t="shared" si="70"/>
        <v>0</v>
      </c>
      <c r="N86" s="6">
        <f t="shared" si="70"/>
        <v>0</v>
      </c>
      <c r="O86" s="6">
        <f t="shared" si="70"/>
        <v>72.000000000000171</v>
      </c>
      <c r="P86" s="6">
        <f t="shared" si="70"/>
        <v>72.000000000000171</v>
      </c>
      <c r="Q86" s="6">
        <f t="shared" si="70"/>
        <v>72.000000000000171</v>
      </c>
      <c r="R86" s="6">
        <f t="shared" si="70"/>
        <v>57.600000000000136</v>
      </c>
      <c r="S86" s="6">
        <f t="shared" si="70"/>
        <v>64.800000000000153</v>
      </c>
      <c r="T86" s="6">
        <f t="shared" si="70"/>
        <v>72.000000000000171</v>
      </c>
      <c r="U86" s="6">
        <f t="shared" si="74"/>
        <v>72.000000000000171</v>
      </c>
      <c r="V86" s="6">
        <f t="shared" si="74"/>
        <v>72.000000000000171</v>
      </c>
      <c r="W86" s="6">
        <f t="shared" si="74"/>
        <v>72.000000000000171</v>
      </c>
      <c r="X86" s="6">
        <f t="shared" si="74"/>
        <v>72.000000000000171</v>
      </c>
      <c r="Y86" s="6">
        <f t="shared" si="75"/>
        <v>72.000000000000171</v>
      </c>
      <c r="Z86" s="6">
        <f t="shared" si="75"/>
        <v>72.000000000000171</v>
      </c>
      <c r="AA86" s="6">
        <f t="shared" si="75"/>
        <v>0</v>
      </c>
      <c r="AB86" s="6">
        <f t="shared" si="75"/>
        <v>0</v>
      </c>
      <c r="AC86" s="6">
        <f t="shared" si="75"/>
        <v>0</v>
      </c>
      <c r="AD86" s="6">
        <f t="shared" si="75"/>
        <v>0</v>
      </c>
      <c r="AE86" s="6">
        <f t="shared" si="75"/>
        <v>0</v>
      </c>
      <c r="AF86" s="6">
        <f t="shared" si="75"/>
        <v>0</v>
      </c>
      <c r="AG86" s="6">
        <f t="shared" si="75"/>
        <v>0</v>
      </c>
      <c r="AH86" s="6">
        <f t="shared" si="75"/>
        <v>0</v>
      </c>
      <c r="AI86" s="6">
        <f t="shared" si="77"/>
        <v>0</v>
      </c>
      <c r="AJ86" s="6">
        <f t="shared" si="77"/>
        <v>0</v>
      </c>
      <c r="AK86" s="6">
        <f t="shared" si="77"/>
        <v>0</v>
      </c>
      <c r="AL86" s="6">
        <f t="shared" si="77"/>
        <v>0</v>
      </c>
      <c r="AM86" s="6">
        <f t="shared" si="77"/>
        <v>0</v>
      </c>
      <c r="AN86" s="6">
        <f t="shared" si="77"/>
        <v>0</v>
      </c>
      <c r="AO86" s="6">
        <f t="shared" si="77"/>
        <v>0</v>
      </c>
      <c r="AP86" s="6">
        <f t="shared" si="77"/>
        <v>0</v>
      </c>
      <c r="AQ86" s="6">
        <f t="shared" si="77"/>
        <v>0</v>
      </c>
      <c r="AR86" s="6">
        <f t="shared" si="77"/>
        <v>0</v>
      </c>
      <c r="AS86" s="6">
        <f t="shared" si="79"/>
        <v>0</v>
      </c>
      <c r="AT86" s="6">
        <f t="shared" si="79"/>
        <v>0</v>
      </c>
      <c r="AU86" s="6">
        <f t="shared" si="79"/>
        <v>0</v>
      </c>
      <c r="AV86" s="6">
        <f t="shared" si="79"/>
        <v>0</v>
      </c>
      <c r="AW86" s="6">
        <f t="shared" si="79"/>
        <v>0</v>
      </c>
      <c r="AX86" s="6">
        <f t="shared" si="79"/>
        <v>0</v>
      </c>
      <c r="AY86" s="6">
        <f t="shared" si="79"/>
        <v>0</v>
      </c>
      <c r="AZ86" s="6">
        <f t="shared" si="79"/>
        <v>0</v>
      </c>
      <c r="BA86" s="6">
        <f t="shared" si="79"/>
        <v>0</v>
      </c>
      <c r="BB86" s="6">
        <f t="shared" si="79"/>
        <v>0</v>
      </c>
      <c r="BC86" s="6">
        <f t="shared" si="79"/>
        <v>0</v>
      </c>
      <c r="BD86" s="83">
        <f t="shared" si="79"/>
        <v>0</v>
      </c>
      <c r="BF86" s="6">
        <f t="shared" si="54"/>
        <v>0</v>
      </c>
      <c r="BG86" s="6">
        <f t="shared" si="55"/>
        <v>0</v>
      </c>
      <c r="BH86" s="6">
        <f t="shared" si="56"/>
        <v>72.000000000000171</v>
      </c>
      <c r="BI86" s="6">
        <f t="shared" si="57"/>
        <v>64.800000000000153</v>
      </c>
      <c r="BJ86" s="6">
        <f t="shared" si="58"/>
        <v>72.000000000000171</v>
      </c>
      <c r="BK86" s="6">
        <f t="shared" si="59"/>
        <v>72.000000000000171</v>
      </c>
      <c r="BL86" s="6">
        <f t="shared" si="60"/>
        <v>0</v>
      </c>
      <c r="BM86" s="6">
        <f t="shared" si="61"/>
        <v>0</v>
      </c>
      <c r="BN86" s="6">
        <f t="shared" si="62"/>
        <v>0</v>
      </c>
      <c r="BO86" s="6">
        <f t="shared" si="63"/>
        <v>0</v>
      </c>
      <c r="BP86" s="6">
        <f t="shared" si="64"/>
        <v>0</v>
      </c>
      <c r="BQ86" s="6">
        <f t="shared" si="65"/>
        <v>0</v>
      </c>
      <c r="BR86" s="6">
        <f t="shared" si="66"/>
        <v>0</v>
      </c>
      <c r="BS86" s="6">
        <f t="shared" si="67"/>
        <v>0</v>
      </c>
      <c r="BT86" s="6">
        <f t="shared" si="68"/>
        <v>0</v>
      </c>
      <c r="BU86" s="6">
        <f t="shared" si="69"/>
        <v>0</v>
      </c>
    </row>
    <row r="87" spans="1:73" x14ac:dyDescent="0.2">
      <c r="A87" s="8" t="s">
        <v>75</v>
      </c>
      <c r="B87" s="8" t="s">
        <v>979</v>
      </c>
      <c r="C87" s="8" t="s">
        <v>1075</v>
      </c>
      <c r="D87" s="27">
        <v>100</v>
      </c>
      <c r="E87" s="26" t="s">
        <v>945</v>
      </c>
      <c r="F87" s="27">
        <v>9700</v>
      </c>
      <c r="G87" s="29">
        <v>37102</v>
      </c>
      <c r="H87" s="15" t="s">
        <v>1113</v>
      </c>
      <c r="I87" s="6">
        <f t="shared" ref="I87:S87" si="80">IF(AND($F87&lt;I$2,$G87&lt;I$4,(DATE(YEAR($G87)+1,MONTH($G87)+1,1))&gt;I$4),$D87*24*I$3*(I$2/1000-($F87/1000)),0)</f>
        <v>0</v>
      </c>
      <c r="J87" s="6">
        <f t="shared" si="80"/>
        <v>0</v>
      </c>
      <c r="K87" s="6">
        <f t="shared" si="80"/>
        <v>0</v>
      </c>
      <c r="L87" s="6">
        <f t="shared" si="80"/>
        <v>0</v>
      </c>
      <c r="M87" s="6">
        <f t="shared" si="80"/>
        <v>0</v>
      </c>
      <c r="N87" s="6">
        <f t="shared" si="80"/>
        <v>0</v>
      </c>
      <c r="O87" s="6">
        <f t="shared" si="80"/>
        <v>0</v>
      </c>
      <c r="P87" s="6">
        <f t="shared" si="80"/>
        <v>720.00000000000171</v>
      </c>
      <c r="Q87" s="6">
        <f t="shared" si="80"/>
        <v>720.00000000000171</v>
      </c>
      <c r="R87" s="6">
        <f t="shared" si="80"/>
        <v>576.00000000000136</v>
      </c>
      <c r="S87" s="6">
        <f t="shared" si="80"/>
        <v>648.00000000000159</v>
      </c>
      <c r="T87" s="6">
        <f t="shared" ref="I87:T95" si="81">IF(AND($F87&lt;T$2,$G87&lt;T$4,(DATE(YEAR($G87)+1,MONTH($G87)+1,1))&gt;T$4),$D87*24*T$3*(T$2/1000-($F87/1000)),0)</f>
        <v>720.00000000000171</v>
      </c>
      <c r="U87" s="6">
        <f t="shared" si="74"/>
        <v>720.00000000000171</v>
      </c>
      <c r="V87" s="6">
        <f t="shared" si="74"/>
        <v>720.00000000000171</v>
      </c>
      <c r="W87" s="6">
        <f t="shared" si="74"/>
        <v>720.00000000000171</v>
      </c>
      <c r="X87" s="6">
        <f t="shared" si="74"/>
        <v>720.00000000000171</v>
      </c>
      <c r="Y87" s="6">
        <f t="shared" si="75"/>
        <v>720.00000000000171</v>
      </c>
      <c r="Z87" s="6">
        <f t="shared" si="75"/>
        <v>720.00000000000171</v>
      </c>
      <c r="AA87" s="6">
        <f t="shared" si="75"/>
        <v>720.00000000000171</v>
      </c>
      <c r="AB87" s="6">
        <f t="shared" si="75"/>
        <v>0</v>
      </c>
      <c r="AC87" s="6">
        <f t="shared" si="75"/>
        <v>0</v>
      </c>
      <c r="AD87" s="6">
        <f t="shared" si="75"/>
        <v>0</v>
      </c>
      <c r="AE87" s="6">
        <f t="shared" si="75"/>
        <v>0</v>
      </c>
      <c r="AF87" s="6">
        <f t="shared" si="75"/>
        <v>0</v>
      </c>
      <c r="AG87" s="6">
        <f t="shared" si="75"/>
        <v>0</v>
      </c>
      <c r="AH87" s="6">
        <f t="shared" si="75"/>
        <v>0</v>
      </c>
      <c r="AI87" s="6">
        <f t="shared" si="77"/>
        <v>0</v>
      </c>
      <c r="AJ87" s="6">
        <f t="shared" si="77"/>
        <v>0</v>
      </c>
      <c r="AK87" s="6">
        <f t="shared" si="77"/>
        <v>0</v>
      </c>
      <c r="AL87" s="6">
        <f t="shared" si="77"/>
        <v>0</v>
      </c>
      <c r="AM87" s="6">
        <f t="shared" si="77"/>
        <v>0</v>
      </c>
      <c r="AN87" s="6">
        <f t="shared" si="77"/>
        <v>0</v>
      </c>
      <c r="AO87" s="6">
        <f t="shared" si="77"/>
        <v>0</v>
      </c>
      <c r="AP87" s="6">
        <f t="shared" si="77"/>
        <v>0</v>
      </c>
      <c r="AQ87" s="6">
        <f t="shared" si="77"/>
        <v>0</v>
      </c>
      <c r="AR87" s="6">
        <f t="shared" si="77"/>
        <v>0</v>
      </c>
      <c r="AS87" s="6">
        <f t="shared" si="79"/>
        <v>0</v>
      </c>
      <c r="AT87" s="6">
        <f t="shared" si="79"/>
        <v>0</v>
      </c>
      <c r="AU87" s="6">
        <f t="shared" si="79"/>
        <v>0</v>
      </c>
      <c r="AV87" s="6">
        <f t="shared" si="79"/>
        <v>0</v>
      </c>
      <c r="AW87" s="6">
        <f t="shared" si="79"/>
        <v>0</v>
      </c>
      <c r="AX87" s="6">
        <f t="shared" si="79"/>
        <v>0</v>
      </c>
      <c r="AY87" s="6">
        <f t="shared" si="79"/>
        <v>0</v>
      </c>
      <c r="AZ87" s="6">
        <f t="shared" si="79"/>
        <v>0</v>
      </c>
      <c r="BA87" s="6">
        <f t="shared" si="79"/>
        <v>0</v>
      </c>
      <c r="BB87" s="6">
        <f t="shared" si="79"/>
        <v>0</v>
      </c>
      <c r="BC87" s="6">
        <f t="shared" si="79"/>
        <v>0</v>
      </c>
      <c r="BD87" s="83">
        <f t="shared" si="79"/>
        <v>0</v>
      </c>
      <c r="BF87" s="6">
        <f t="shared" si="54"/>
        <v>0</v>
      </c>
      <c r="BG87" s="6">
        <f t="shared" si="55"/>
        <v>0</v>
      </c>
      <c r="BH87" s="6">
        <f t="shared" si="56"/>
        <v>480.00000000000114</v>
      </c>
      <c r="BI87" s="6">
        <f t="shared" si="57"/>
        <v>648.00000000000148</v>
      </c>
      <c r="BJ87" s="6">
        <f t="shared" si="58"/>
        <v>720.00000000000171</v>
      </c>
      <c r="BK87" s="6">
        <f t="shared" si="59"/>
        <v>720.00000000000171</v>
      </c>
      <c r="BL87" s="6">
        <f t="shared" si="60"/>
        <v>240.00000000000057</v>
      </c>
      <c r="BM87" s="6">
        <f t="shared" si="61"/>
        <v>0</v>
      </c>
      <c r="BN87" s="6">
        <f t="shared" si="62"/>
        <v>0</v>
      </c>
      <c r="BO87" s="6">
        <f t="shared" si="63"/>
        <v>0</v>
      </c>
      <c r="BP87" s="6">
        <f t="shared" si="64"/>
        <v>0</v>
      </c>
      <c r="BQ87" s="6">
        <f t="shared" si="65"/>
        <v>0</v>
      </c>
      <c r="BR87" s="6">
        <f t="shared" si="66"/>
        <v>0</v>
      </c>
      <c r="BS87" s="6">
        <f t="shared" si="67"/>
        <v>0</v>
      </c>
      <c r="BT87" s="6">
        <f t="shared" si="68"/>
        <v>0</v>
      </c>
      <c r="BU87" s="6">
        <f t="shared" si="69"/>
        <v>0</v>
      </c>
    </row>
    <row r="88" spans="1:73" x14ac:dyDescent="0.2">
      <c r="A88" s="16" t="s">
        <v>900</v>
      </c>
      <c r="B88" s="16" t="s">
        <v>979</v>
      </c>
      <c r="C88" s="16" t="s">
        <v>1010</v>
      </c>
      <c r="D88" s="16">
        <v>25</v>
      </c>
      <c r="E88" s="8" t="s">
        <v>945</v>
      </c>
      <c r="F88" s="31">
        <v>9700</v>
      </c>
      <c r="G88" s="32">
        <v>37119</v>
      </c>
      <c r="H88" s="15" t="s">
        <v>1113</v>
      </c>
      <c r="I88" s="6">
        <f t="shared" si="81"/>
        <v>0</v>
      </c>
      <c r="J88" s="6">
        <f t="shared" si="81"/>
        <v>0</v>
      </c>
      <c r="K88" s="6">
        <f t="shared" si="81"/>
        <v>0</v>
      </c>
      <c r="L88" s="6">
        <f t="shared" si="81"/>
        <v>0</v>
      </c>
      <c r="M88" s="6">
        <f t="shared" si="81"/>
        <v>0</v>
      </c>
      <c r="N88" s="6">
        <f t="shared" si="81"/>
        <v>0</v>
      </c>
      <c r="O88" s="6">
        <f t="shared" si="81"/>
        <v>0</v>
      </c>
      <c r="P88" s="6">
        <f t="shared" si="81"/>
        <v>0</v>
      </c>
      <c r="Q88" s="6">
        <f t="shared" si="81"/>
        <v>180.00000000000043</v>
      </c>
      <c r="R88" s="6">
        <f t="shared" si="81"/>
        <v>144.00000000000034</v>
      </c>
      <c r="S88" s="6">
        <f t="shared" si="81"/>
        <v>162.0000000000004</v>
      </c>
      <c r="T88" s="6">
        <f t="shared" si="81"/>
        <v>180.00000000000043</v>
      </c>
      <c r="U88" s="6">
        <f t="shared" si="74"/>
        <v>180.00000000000043</v>
      </c>
      <c r="V88" s="6">
        <f t="shared" si="74"/>
        <v>180.00000000000043</v>
      </c>
      <c r="W88" s="6">
        <f t="shared" si="74"/>
        <v>180.00000000000043</v>
      </c>
      <c r="X88" s="6">
        <f t="shared" si="74"/>
        <v>180.00000000000043</v>
      </c>
      <c r="Y88" s="6">
        <f t="shared" si="75"/>
        <v>180.00000000000043</v>
      </c>
      <c r="Z88" s="6">
        <f t="shared" si="75"/>
        <v>180.00000000000043</v>
      </c>
      <c r="AA88" s="6">
        <f t="shared" si="75"/>
        <v>180.00000000000043</v>
      </c>
      <c r="AB88" s="6">
        <f t="shared" si="75"/>
        <v>180.00000000000043</v>
      </c>
      <c r="AC88" s="6">
        <f t="shared" si="75"/>
        <v>0</v>
      </c>
      <c r="AD88" s="6">
        <f t="shared" si="75"/>
        <v>0</v>
      </c>
      <c r="AE88" s="6">
        <f t="shared" si="75"/>
        <v>0</v>
      </c>
      <c r="AF88" s="6">
        <f t="shared" si="75"/>
        <v>0</v>
      </c>
      <c r="AG88" s="6">
        <f t="shared" si="75"/>
        <v>0</v>
      </c>
      <c r="AH88" s="6">
        <f t="shared" si="75"/>
        <v>0</v>
      </c>
      <c r="AI88" s="6">
        <f>IF(AND($F88&lt;AI$2,$G88&lt;AI$4,(DATE(YEAR($G88)+1,MONTH($G88)+1,1))&gt;AI$4),$D88*24*AI$3*(AI$2/1000-($F88/1000)),0)</f>
        <v>0</v>
      </c>
      <c r="AJ88" s="6">
        <f>IF(AND($F88&lt;AJ$2,$G88&lt;AJ$4,(DATE(YEAR($G88)+1,MONTH($G88)+1,1))&gt;AJ$4),$D88*24*AJ$3*(AJ$2/1000-($F88/1000)),0)</f>
        <v>0</v>
      </c>
      <c r="AK88" s="6">
        <f>IF(AND($F88&lt;AK$2,$G88&lt;AK$4,(DATE(YEAR($G88)+1,MONTH($G88)+1,1))&gt;AK$4),$D88*24*AK$3*(AK$2/1000-($F88/1000)),0)</f>
        <v>0</v>
      </c>
      <c r="AL88" s="6">
        <f t="shared" ref="AL88:AR95" si="82">IF(AND($F88&lt;AL$2,$G88&lt;AL$4,(DATE(YEAR($G88)+1,MONTH($G88)+1,1))&gt;AL$4),$D88*24*AL$3*(AL$2/1000-($F88/1000)),0)</f>
        <v>0</v>
      </c>
      <c r="AM88" s="6">
        <f t="shared" si="82"/>
        <v>0</v>
      </c>
      <c r="AN88" s="6">
        <f t="shared" si="82"/>
        <v>0</v>
      </c>
      <c r="AO88" s="6">
        <f t="shared" si="82"/>
        <v>0</v>
      </c>
      <c r="AP88" s="6">
        <f t="shared" si="82"/>
        <v>0</v>
      </c>
      <c r="AQ88" s="6">
        <f t="shared" si="82"/>
        <v>0</v>
      </c>
      <c r="AR88" s="6">
        <f t="shared" si="82"/>
        <v>0</v>
      </c>
      <c r="AS88" s="6">
        <f t="shared" si="79"/>
        <v>0</v>
      </c>
      <c r="AT88" s="6">
        <f t="shared" si="79"/>
        <v>0</v>
      </c>
      <c r="AU88" s="6">
        <f t="shared" si="79"/>
        <v>0</v>
      </c>
      <c r="AV88" s="6">
        <f t="shared" si="79"/>
        <v>0</v>
      </c>
      <c r="AW88" s="6">
        <f t="shared" si="79"/>
        <v>0</v>
      </c>
      <c r="AX88" s="6">
        <f t="shared" si="79"/>
        <v>0</v>
      </c>
      <c r="AY88" s="6">
        <f t="shared" si="79"/>
        <v>0</v>
      </c>
      <c r="AZ88" s="6">
        <f t="shared" si="79"/>
        <v>0</v>
      </c>
      <c r="BA88" s="6">
        <f t="shared" si="79"/>
        <v>0</v>
      </c>
      <c r="BB88" s="6">
        <f t="shared" si="79"/>
        <v>0</v>
      </c>
      <c r="BC88" s="6">
        <f t="shared" si="79"/>
        <v>0</v>
      </c>
      <c r="BD88" s="83">
        <f t="shared" si="79"/>
        <v>0</v>
      </c>
      <c r="BF88" s="6">
        <f t="shared" si="54"/>
        <v>0</v>
      </c>
      <c r="BG88" s="6">
        <f t="shared" si="55"/>
        <v>0</v>
      </c>
      <c r="BH88" s="6">
        <f t="shared" si="56"/>
        <v>60.000000000000142</v>
      </c>
      <c r="BI88" s="6">
        <f t="shared" si="57"/>
        <v>162.00000000000037</v>
      </c>
      <c r="BJ88" s="6">
        <f t="shared" si="58"/>
        <v>180.00000000000043</v>
      </c>
      <c r="BK88" s="6">
        <f t="shared" si="59"/>
        <v>180.00000000000043</v>
      </c>
      <c r="BL88" s="6">
        <f t="shared" si="60"/>
        <v>120.00000000000028</v>
      </c>
      <c r="BM88" s="6">
        <f t="shared" si="61"/>
        <v>0</v>
      </c>
      <c r="BN88" s="6">
        <f t="shared" si="62"/>
        <v>0</v>
      </c>
      <c r="BO88" s="6">
        <f t="shared" si="63"/>
        <v>0</v>
      </c>
      <c r="BP88" s="6">
        <f t="shared" si="64"/>
        <v>0</v>
      </c>
      <c r="BQ88" s="6">
        <f t="shared" si="65"/>
        <v>0</v>
      </c>
      <c r="BR88" s="6">
        <f t="shared" si="66"/>
        <v>0</v>
      </c>
      <c r="BS88" s="6">
        <f t="shared" si="67"/>
        <v>0</v>
      </c>
      <c r="BT88" s="6">
        <f t="shared" si="68"/>
        <v>0</v>
      </c>
      <c r="BU88" s="6">
        <f t="shared" si="69"/>
        <v>0</v>
      </c>
    </row>
    <row r="89" spans="1:73" x14ac:dyDescent="0.2">
      <c r="A89" s="16" t="s">
        <v>943</v>
      </c>
      <c r="B89" s="16" t="s">
        <v>979</v>
      </c>
      <c r="C89" s="16" t="s">
        <v>944</v>
      </c>
      <c r="D89" s="16">
        <v>90</v>
      </c>
      <c r="E89" s="8" t="s">
        <v>945</v>
      </c>
      <c r="F89" s="31">
        <v>9700</v>
      </c>
      <c r="G89" s="32">
        <v>37164</v>
      </c>
      <c r="H89" s="15" t="s">
        <v>1113</v>
      </c>
      <c r="I89" s="6">
        <f t="shared" si="81"/>
        <v>0</v>
      </c>
      <c r="J89" s="6">
        <f t="shared" si="81"/>
        <v>0</v>
      </c>
      <c r="K89" s="6">
        <f t="shared" si="81"/>
        <v>0</v>
      </c>
      <c r="L89" s="6">
        <f t="shared" si="81"/>
        <v>0</v>
      </c>
      <c r="M89" s="6">
        <f t="shared" si="81"/>
        <v>0</v>
      </c>
      <c r="N89" s="6">
        <f t="shared" si="81"/>
        <v>0</v>
      </c>
      <c r="O89" s="6">
        <f t="shared" si="81"/>
        <v>0</v>
      </c>
      <c r="P89" s="6">
        <f t="shared" si="81"/>
        <v>0</v>
      </c>
      <c r="Q89" s="6">
        <f t="shared" si="81"/>
        <v>0</v>
      </c>
      <c r="R89" s="6">
        <f t="shared" si="81"/>
        <v>518.40000000000123</v>
      </c>
      <c r="S89" s="6">
        <f t="shared" si="81"/>
        <v>583.20000000000141</v>
      </c>
      <c r="T89" s="6">
        <f t="shared" si="81"/>
        <v>648.00000000000159</v>
      </c>
      <c r="U89" s="6">
        <f t="shared" si="74"/>
        <v>648.00000000000159</v>
      </c>
      <c r="V89" s="6">
        <f t="shared" si="74"/>
        <v>648.00000000000159</v>
      </c>
      <c r="W89" s="6">
        <f t="shared" si="74"/>
        <v>648.00000000000159</v>
      </c>
      <c r="X89" s="6">
        <f t="shared" si="74"/>
        <v>648.00000000000159</v>
      </c>
      <c r="Y89" s="6">
        <f t="shared" si="75"/>
        <v>648.00000000000159</v>
      </c>
      <c r="Z89" s="6">
        <f t="shared" si="75"/>
        <v>648.00000000000159</v>
      </c>
      <c r="AA89" s="6">
        <f t="shared" si="75"/>
        <v>648.00000000000159</v>
      </c>
      <c r="AB89" s="6">
        <f t="shared" si="75"/>
        <v>648.00000000000159</v>
      </c>
      <c r="AC89" s="6">
        <f t="shared" si="75"/>
        <v>648.00000000000159</v>
      </c>
      <c r="AD89" s="6">
        <f t="shared" ref="AD89:AK95" si="83">IF(AND($F89&lt;AD$2,$G89&lt;AD$4,(DATE(YEAR($G89)+1,MONTH($G89)+1,1))&gt;AD$4),$D89*24*AD$3*(AD$2/1000-($F89/1000)),0)</f>
        <v>0</v>
      </c>
      <c r="AE89" s="6">
        <f t="shared" si="83"/>
        <v>0</v>
      </c>
      <c r="AF89" s="6">
        <f t="shared" si="83"/>
        <v>0</v>
      </c>
      <c r="AG89" s="6">
        <f t="shared" si="83"/>
        <v>0</v>
      </c>
      <c r="AH89" s="6">
        <f t="shared" si="83"/>
        <v>0</v>
      </c>
      <c r="AI89" s="6">
        <f t="shared" si="83"/>
        <v>0</v>
      </c>
      <c r="AJ89" s="6">
        <f t="shared" si="83"/>
        <v>0</v>
      </c>
      <c r="AK89" s="6">
        <f t="shared" si="83"/>
        <v>0</v>
      </c>
      <c r="AL89" s="6">
        <f t="shared" si="82"/>
        <v>0</v>
      </c>
      <c r="AM89" s="6">
        <f t="shared" si="82"/>
        <v>0</v>
      </c>
      <c r="AN89" s="6">
        <f t="shared" si="82"/>
        <v>0</v>
      </c>
      <c r="AO89" s="6">
        <f t="shared" si="82"/>
        <v>0</v>
      </c>
      <c r="AP89" s="6">
        <f t="shared" si="82"/>
        <v>0</v>
      </c>
      <c r="AQ89" s="6">
        <f t="shared" si="82"/>
        <v>0</v>
      </c>
      <c r="AR89" s="6">
        <f t="shared" si="82"/>
        <v>0</v>
      </c>
      <c r="AS89" s="6">
        <f t="shared" si="79"/>
        <v>0</v>
      </c>
      <c r="AT89" s="6">
        <f t="shared" si="79"/>
        <v>0</v>
      </c>
      <c r="AU89" s="6">
        <f t="shared" si="79"/>
        <v>0</v>
      </c>
      <c r="AV89" s="6">
        <f t="shared" si="79"/>
        <v>0</v>
      </c>
      <c r="AW89" s="6">
        <f t="shared" si="79"/>
        <v>0</v>
      </c>
      <c r="AX89" s="6">
        <f t="shared" si="79"/>
        <v>0</v>
      </c>
      <c r="AY89" s="6">
        <f t="shared" si="79"/>
        <v>0</v>
      </c>
      <c r="AZ89" s="6">
        <f t="shared" si="79"/>
        <v>0</v>
      </c>
      <c r="BA89" s="6">
        <f t="shared" si="79"/>
        <v>0</v>
      </c>
      <c r="BB89" s="6">
        <f t="shared" si="79"/>
        <v>0</v>
      </c>
      <c r="BC89" s="6">
        <f t="shared" si="79"/>
        <v>0</v>
      </c>
      <c r="BD89" s="83">
        <f t="shared" si="79"/>
        <v>0</v>
      </c>
      <c r="BF89" s="6">
        <f t="shared" si="54"/>
        <v>0</v>
      </c>
      <c r="BG89" s="6">
        <f t="shared" si="55"/>
        <v>0</v>
      </c>
      <c r="BH89" s="6">
        <f t="shared" si="56"/>
        <v>0</v>
      </c>
      <c r="BI89" s="6">
        <f t="shared" si="57"/>
        <v>583.20000000000141</v>
      </c>
      <c r="BJ89" s="6">
        <f t="shared" si="58"/>
        <v>648.00000000000159</v>
      </c>
      <c r="BK89" s="6">
        <f t="shared" si="59"/>
        <v>648.00000000000159</v>
      </c>
      <c r="BL89" s="6">
        <f t="shared" si="60"/>
        <v>648.00000000000159</v>
      </c>
      <c r="BM89" s="6">
        <f t="shared" si="61"/>
        <v>0</v>
      </c>
      <c r="BN89" s="6">
        <f t="shared" si="62"/>
        <v>0</v>
      </c>
      <c r="BO89" s="6">
        <f t="shared" si="63"/>
        <v>0</v>
      </c>
      <c r="BP89" s="6">
        <f t="shared" si="64"/>
        <v>0</v>
      </c>
      <c r="BQ89" s="6">
        <f t="shared" si="65"/>
        <v>0</v>
      </c>
      <c r="BR89" s="6">
        <f t="shared" si="66"/>
        <v>0</v>
      </c>
      <c r="BS89" s="6">
        <f t="shared" si="67"/>
        <v>0</v>
      </c>
      <c r="BT89" s="6">
        <f t="shared" si="68"/>
        <v>0</v>
      </c>
      <c r="BU89" s="6">
        <f t="shared" si="69"/>
        <v>0</v>
      </c>
    </row>
    <row r="90" spans="1:73" x14ac:dyDescent="0.2">
      <c r="A90" s="8" t="s">
        <v>862</v>
      </c>
      <c r="B90" s="8" t="s">
        <v>979</v>
      </c>
      <c r="C90" s="8" t="s">
        <v>953</v>
      </c>
      <c r="D90" s="27">
        <v>154</v>
      </c>
      <c r="E90" s="26" t="s">
        <v>945</v>
      </c>
      <c r="F90" s="27">
        <v>9700</v>
      </c>
      <c r="G90" s="29">
        <v>37165</v>
      </c>
      <c r="H90" s="15" t="s">
        <v>1113</v>
      </c>
      <c r="I90" s="6">
        <f t="shared" si="81"/>
        <v>0</v>
      </c>
      <c r="J90" s="6">
        <f t="shared" si="81"/>
        <v>0</v>
      </c>
      <c r="K90" s="6">
        <f t="shared" si="81"/>
        <v>0</v>
      </c>
      <c r="L90" s="6">
        <f t="shared" si="81"/>
        <v>0</v>
      </c>
      <c r="M90" s="6">
        <f t="shared" si="81"/>
        <v>0</v>
      </c>
      <c r="N90" s="6">
        <f t="shared" si="81"/>
        <v>0</v>
      </c>
      <c r="O90" s="6">
        <f t="shared" si="81"/>
        <v>0</v>
      </c>
      <c r="P90" s="6">
        <f t="shared" si="81"/>
        <v>0</v>
      </c>
      <c r="Q90" s="6">
        <f t="shared" si="81"/>
        <v>0</v>
      </c>
      <c r="R90" s="6">
        <f t="shared" si="81"/>
        <v>0</v>
      </c>
      <c r="S90" s="6">
        <f t="shared" si="81"/>
        <v>997.92000000000235</v>
      </c>
      <c r="T90" s="6">
        <f t="shared" si="81"/>
        <v>1108.8000000000027</v>
      </c>
      <c r="U90" s="6">
        <f t="shared" si="74"/>
        <v>1108.8000000000027</v>
      </c>
      <c r="V90" s="6">
        <f t="shared" si="74"/>
        <v>1108.8000000000027</v>
      </c>
      <c r="W90" s="6">
        <f t="shared" si="74"/>
        <v>1108.8000000000027</v>
      </c>
      <c r="X90" s="6">
        <f t="shared" si="74"/>
        <v>1108.8000000000027</v>
      </c>
      <c r="Y90" s="6">
        <f t="shared" ref="Y90:AC95" si="84">IF(AND($F90&lt;Y$2,$G90&lt;Y$4,(DATE(YEAR($G90)+1,MONTH($G90)+1,1))&gt;Y$4),$D90*24*Y$3*(Y$2/1000-($F90/1000)),0)</f>
        <v>1108.8000000000027</v>
      </c>
      <c r="Z90" s="6">
        <f t="shared" si="84"/>
        <v>1108.8000000000027</v>
      </c>
      <c r="AA90" s="6">
        <f t="shared" si="84"/>
        <v>1108.8000000000027</v>
      </c>
      <c r="AB90" s="6">
        <f t="shared" si="84"/>
        <v>1108.8000000000027</v>
      </c>
      <c r="AC90" s="6">
        <f t="shared" si="84"/>
        <v>1108.8000000000027</v>
      </c>
      <c r="AD90" s="6">
        <f t="shared" si="83"/>
        <v>1108.8000000000027</v>
      </c>
      <c r="AE90" s="6">
        <f t="shared" si="83"/>
        <v>0</v>
      </c>
      <c r="AF90" s="6">
        <f t="shared" si="83"/>
        <v>0</v>
      </c>
      <c r="AG90" s="6">
        <f t="shared" si="83"/>
        <v>0</v>
      </c>
      <c r="AH90" s="6">
        <f t="shared" si="83"/>
        <v>0</v>
      </c>
      <c r="AI90" s="6">
        <f t="shared" si="83"/>
        <v>0</v>
      </c>
      <c r="AJ90" s="6">
        <f t="shared" si="83"/>
        <v>0</v>
      </c>
      <c r="AK90" s="6">
        <f t="shared" si="83"/>
        <v>0</v>
      </c>
      <c r="AL90" s="6">
        <f t="shared" si="82"/>
        <v>0</v>
      </c>
      <c r="AM90" s="6">
        <f t="shared" si="82"/>
        <v>0</v>
      </c>
      <c r="AN90" s="6">
        <f t="shared" si="82"/>
        <v>0</v>
      </c>
      <c r="AO90" s="6">
        <f t="shared" si="82"/>
        <v>0</v>
      </c>
      <c r="AP90" s="6">
        <f t="shared" si="82"/>
        <v>0</v>
      </c>
      <c r="AQ90" s="6">
        <f t="shared" si="82"/>
        <v>0</v>
      </c>
      <c r="AR90" s="6">
        <f t="shared" si="82"/>
        <v>0</v>
      </c>
      <c r="AS90" s="6">
        <f t="shared" si="79"/>
        <v>0</v>
      </c>
      <c r="AT90" s="6">
        <f t="shared" si="79"/>
        <v>0</v>
      </c>
      <c r="AU90" s="6">
        <f t="shared" si="79"/>
        <v>0</v>
      </c>
      <c r="AV90" s="6">
        <f t="shared" si="79"/>
        <v>0</v>
      </c>
      <c r="AW90" s="6">
        <f t="shared" si="79"/>
        <v>0</v>
      </c>
      <c r="AX90" s="6">
        <f t="shared" si="79"/>
        <v>0</v>
      </c>
      <c r="AY90" s="6">
        <f t="shared" si="79"/>
        <v>0</v>
      </c>
      <c r="AZ90" s="6">
        <f t="shared" si="79"/>
        <v>0</v>
      </c>
      <c r="BA90" s="6">
        <f t="shared" si="79"/>
        <v>0</v>
      </c>
      <c r="BB90" s="6">
        <f t="shared" si="79"/>
        <v>0</v>
      </c>
      <c r="BC90" s="6">
        <f t="shared" si="79"/>
        <v>0</v>
      </c>
      <c r="BD90" s="83">
        <f t="shared" si="79"/>
        <v>0</v>
      </c>
      <c r="BF90" s="6">
        <f t="shared" si="54"/>
        <v>0</v>
      </c>
      <c r="BG90" s="6">
        <f t="shared" si="55"/>
        <v>0</v>
      </c>
      <c r="BH90" s="6">
        <f t="shared" si="56"/>
        <v>0</v>
      </c>
      <c r="BI90" s="6">
        <f t="shared" si="57"/>
        <v>702.2400000000016</v>
      </c>
      <c r="BJ90" s="6">
        <f t="shared" si="58"/>
        <v>1108.8000000000027</v>
      </c>
      <c r="BK90" s="6">
        <f t="shared" si="59"/>
        <v>1108.8000000000027</v>
      </c>
      <c r="BL90" s="6">
        <f t="shared" si="60"/>
        <v>1108.8000000000027</v>
      </c>
      <c r="BM90" s="6">
        <f t="shared" si="61"/>
        <v>369.60000000000088</v>
      </c>
      <c r="BN90" s="6">
        <f t="shared" si="62"/>
        <v>0</v>
      </c>
      <c r="BO90" s="6">
        <f t="shared" si="63"/>
        <v>0</v>
      </c>
      <c r="BP90" s="6">
        <f t="shared" si="64"/>
        <v>0</v>
      </c>
      <c r="BQ90" s="6">
        <f t="shared" si="65"/>
        <v>0</v>
      </c>
      <c r="BR90" s="6">
        <f t="shared" si="66"/>
        <v>0</v>
      </c>
      <c r="BS90" s="6">
        <f t="shared" si="67"/>
        <v>0</v>
      </c>
      <c r="BT90" s="6">
        <f t="shared" si="68"/>
        <v>0</v>
      </c>
      <c r="BU90" s="6">
        <f t="shared" si="69"/>
        <v>0</v>
      </c>
    </row>
    <row r="91" spans="1:73" x14ac:dyDescent="0.2">
      <c r="A91" t="s">
        <v>947</v>
      </c>
      <c r="B91" t="s">
        <v>979</v>
      </c>
      <c r="C91" t="s">
        <v>1075</v>
      </c>
      <c r="D91">
        <v>10</v>
      </c>
      <c r="E91" s="8" t="s">
        <v>945</v>
      </c>
      <c r="F91" s="23">
        <v>9700</v>
      </c>
      <c r="G91" s="22">
        <v>37240</v>
      </c>
      <c r="H91" s="15" t="s">
        <v>1113</v>
      </c>
      <c r="I91" s="6">
        <f t="shared" si="81"/>
        <v>0</v>
      </c>
      <c r="J91" s="6">
        <f t="shared" si="81"/>
        <v>0</v>
      </c>
      <c r="K91" s="6">
        <f t="shared" si="81"/>
        <v>0</v>
      </c>
      <c r="L91" s="6">
        <f t="shared" si="81"/>
        <v>0</v>
      </c>
      <c r="M91" s="6">
        <f t="shared" si="81"/>
        <v>0</v>
      </c>
      <c r="N91" s="6">
        <f t="shared" si="81"/>
        <v>0</v>
      </c>
      <c r="O91" s="6">
        <f t="shared" si="81"/>
        <v>0</v>
      </c>
      <c r="P91" s="6">
        <f t="shared" si="81"/>
        <v>0</v>
      </c>
      <c r="Q91" s="6">
        <f t="shared" si="81"/>
        <v>0</v>
      </c>
      <c r="R91" s="6">
        <f t="shared" si="81"/>
        <v>0</v>
      </c>
      <c r="S91" s="6">
        <f t="shared" si="81"/>
        <v>0</v>
      </c>
      <c r="T91" s="6">
        <f t="shared" si="81"/>
        <v>0</v>
      </c>
      <c r="U91" s="6">
        <f t="shared" si="74"/>
        <v>72.000000000000171</v>
      </c>
      <c r="V91" s="6">
        <f t="shared" si="74"/>
        <v>72.000000000000171</v>
      </c>
      <c r="W91" s="6">
        <f t="shared" si="74"/>
        <v>72.000000000000171</v>
      </c>
      <c r="X91" s="6">
        <f t="shared" si="74"/>
        <v>72.000000000000171</v>
      </c>
      <c r="Y91" s="6">
        <f t="shared" si="84"/>
        <v>72.000000000000171</v>
      </c>
      <c r="Z91" s="6">
        <f t="shared" si="84"/>
        <v>72.000000000000171</v>
      </c>
      <c r="AA91" s="6">
        <f t="shared" si="84"/>
        <v>72.000000000000171</v>
      </c>
      <c r="AB91" s="6">
        <f t="shared" si="84"/>
        <v>72.000000000000171</v>
      </c>
      <c r="AC91" s="6">
        <f t="shared" si="84"/>
        <v>72.000000000000171</v>
      </c>
      <c r="AD91" s="6">
        <f t="shared" si="83"/>
        <v>72.000000000000171</v>
      </c>
      <c r="AE91" s="6">
        <f t="shared" si="83"/>
        <v>72.000000000000171</v>
      </c>
      <c r="AF91" s="6">
        <f t="shared" si="83"/>
        <v>72.000000000000171</v>
      </c>
      <c r="AG91" s="6">
        <f t="shared" si="83"/>
        <v>0</v>
      </c>
      <c r="AH91" s="6">
        <f t="shared" si="83"/>
        <v>0</v>
      </c>
      <c r="AI91" s="6">
        <f t="shared" si="83"/>
        <v>0</v>
      </c>
      <c r="AJ91" s="6">
        <f t="shared" si="83"/>
        <v>0</v>
      </c>
      <c r="AK91" s="6">
        <f t="shared" si="83"/>
        <v>0</v>
      </c>
      <c r="AL91" s="6">
        <f t="shared" si="82"/>
        <v>0</v>
      </c>
      <c r="AM91" s="6">
        <f t="shared" si="82"/>
        <v>0</v>
      </c>
      <c r="AN91" s="6">
        <f t="shared" si="82"/>
        <v>0</v>
      </c>
      <c r="AO91" s="6">
        <f t="shared" si="82"/>
        <v>0</v>
      </c>
      <c r="AP91" s="6">
        <f t="shared" si="82"/>
        <v>0</v>
      </c>
      <c r="AQ91" s="6">
        <f t="shared" si="82"/>
        <v>0</v>
      </c>
      <c r="AR91" s="6">
        <f t="shared" si="82"/>
        <v>0</v>
      </c>
      <c r="AS91" s="6">
        <f t="shared" si="79"/>
        <v>0</v>
      </c>
      <c r="AT91" s="6">
        <f t="shared" si="79"/>
        <v>0</v>
      </c>
      <c r="AU91" s="6">
        <f t="shared" si="79"/>
        <v>0</v>
      </c>
      <c r="AV91" s="6">
        <f t="shared" si="79"/>
        <v>0</v>
      </c>
      <c r="AW91" s="6">
        <f t="shared" si="79"/>
        <v>0</v>
      </c>
      <c r="AX91" s="6">
        <f t="shared" si="79"/>
        <v>0</v>
      </c>
      <c r="AY91" s="6">
        <f t="shared" si="79"/>
        <v>0</v>
      </c>
      <c r="AZ91" s="6">
        <f t="shared" si="79"/>
        <v>0</v>
      </c>
      <c r="BA91" s="6">
        <f t="shared" si="79"/>
        <v>0</v>
      </c>
      <c r="BB91" s="6">
        <f t="shared" si="79"/>
        <v>0</v>
      </c>
      <c r="BC91" s="6">
        <f t="shared" si="79"/>
        <v>0</v>
      </c>
      <c r="BD91" s="83">
        <f t="shared" si="79"/>
        <v>0</v>
      </c>
      <c r="BF91" s="6">
        <f t="shared" si="54"/>
        <v>0</v>
      </c>
      <c r="BG91" s="6">
        <f t="shared" si="55"/>
        <v>0</v>
      </c>
      <c r="BH91" s="6">
        <f t="shared" si="56"/>
        <v>0</v>
      </c>
      <c r="BI91" s="6">
        <f t="shared" si="57"/>
        <v>0</v>
      </c>
      <c r="BJ91" s="6">
        <f t="shared" si="58"/>
        <v>72.000000000000171</v>
      </c>
      <c r="BK91" s="6">
        <f t="shared" si="59"/>
        <v>72.000000000000171</v>
      </c>
      <c r="BL91" s="6">
        <f t="shared" si="60"/>
        <v>72.000000000000171</v>
      </c>
      <c r="BM91" s="6">
        <f t="shared" si="61"/>
        <v>72.000000000000171</v>
      </c>
      <c r="BN91" s="6">
        <f t="shared" si="62"/>
        <v>0</v>
      </c>
      <c r="BO91" s="6">
        <f t="shared" si="63"/>
        <v>0</v>
      </c>
      <c r="BP91" s="6">
        <f t="shared" si="64"/>
        <v>0</v>
      </c>
      <c r="BQ91" s="6">
        <f t="shared" si="65"/>
        <v>0</v>
      </c>
      <c r="BR91" s="6">
        <f t="shared" si="66"/>
        <v>0</v>
      </c>
      <c r="BS91" s="6">
        <f t="shared" si="67"/>
        <v>0</v>
      </c>
      <c r="BT91" s="6">
        <f t="shared" si="68"/>
        <v>0</v>
      </c>
      <c r="BU91" s="6">
        <f t="shared" si="69"/>
        <v>0</v>
      </c>
    </row>
    <row r="92" spans="1:73" x14ac:dyDescent="0.2">
      <c r="A92" t="s">
        <v>913</v>
      </c>
      <c r="B92" t="s">
        <v>979</v>
      </c>
      <c r="C92" t="s">
        <v>1010</v>
      </c>
      <c r="D92">
        <v>11</v>
      </c>
      <c r="E92" s="8" t="s">
        <v>945</v>
      </c>
      <c r="F92" s="23">
        <v>9700</v>
      </c>
      <c r="G92" s="22">
        <v>37257</v>
      </c>
      <c r="H92" s="15" t="s">
        <v>1113</v>
      </c>
      <c r="I92" s="6">
        <f t="shared" si="81"/>
        <v>0</v>
      </c>
      <c r="J92" s="6">
        <f t="shared" si="81"/>
        <v>0</v>
      </c>
      <c r="K92" s="6">
        <f t="shared" si="81"/>
        <v>0</v>
      </c>
      <c r="L92" s="6">
        <f t="shared" si="81"/>
        <v>0</v>
      </c>
      <c r="M92" s="6">
        <f t="shared" si="81"/>
        <v>0</v>
      </c>
      <c r="N92" s="6">
        <f t="shared" si="81"/>
        <v>0</v>
      </c>
      <c r="O92" s="6">
        <f t="shared" si="81"/>
        <v>0</v>
      </c>
      <c r="P92" s="6">
        <f t="shared" si="81"/>
        <v>0</v>
      </c>
      <c r="Q92" s="6">
        <f t="shared" si="81"/>
        <v>0</v>
      </c>
      <c r="R92" s="6">
        <f t="shared" si="81"/>
        <v>0</v>
      </c>
      <c r="S92" s="6">
        <f t="shared" si="81"/>
        <v>0</v>
      </c>
      <c r="T92" s="6">
        <f t="shared" si="81"/>
        <v>0</v>
      </c>
      <c r="U92" s="6">
        <f t="shared" si="74"/>
        <v>0</v>
      </c>
      <c r="V92" s="6">
        <f t="shared" si="74"/>
        <v>79.200000000000188</v>
      </c>
      <c r="W92" s="6">
        <f t="shared" si="74"/>
        <v>79.200000000000188</v>
      </c>
      <c r="X92" s="6">
        <f t="shared" si="74"/>
        <v>79.200000000000188</v>
      </c>
      <c r="Y92" s="6">
        <f t="shared" si="84"/>
        <v>79.200000000000188</v>
      </c>
      <c r="Z92" s="6">
        <f t="shared" si="84"/>
        <v>79.200000000000188</v>
      </c>
      <c r="AA92" s="6">
        <f t="shared" si="84"/>
        <v>79.200000000000188</v>
      </c>
      <c r="AB92" s="6">
        <f t="shared" si="84"/>
        <v>79.200000000000188</v>
      </c>
      <c r="AC92" s="6">
        <f t="shared" si="84"/>
        <v>79.200000000000188</v>
      </c>
      <c r="AD92" s="6">
        <f t="shared" si="83"/>
        <v>79.200000000000188</v>
      </c>
      <c r="AE92" s="6">
        <f t="shared" si="83"/>
        <v>79.200000000000188</v>
      </c>
      <c r="AF92" s="6">
        <f t="shared" si="83"/>
        <v>79.200000000000188</v>
      </c>
      <c r="AG92" s="6">
        <f t="shared" si="83"/>
        <v>79.200000000000188</v>
      </c>
      <c r="AH92" s="6">
        <f t="shared" si="83"/>
        <v>0</v>
      </c>
      <c r="AI92" s="6">
        <f t="shared" si="83"/>
        <v>0</v>
      </c>
      <c r="AJ92" s="6">
        <f t="shared" si="83"/>
        <v>0</v>
      </c>
      <c r="AK92" s="6">
        <f t="shared" si="83"/>
        <v>0</v>
      </c>
      <c r="AL92" s="6">
        <f t="shared" si="82"/>
        <v>0</v>
      </c>
      <c r="AM92" s="6">
        <f t="shared" si="82"/>
        <v>0</v>
      </c>
      <c r="AN92" s="6">
        <f t="shared" si="82"/>
        <v>0</v>
      </c>
      <c r="AO92" s="6">
        <f t="shared" si="82"/>
        <v>0</v>
      </c>
      <c r="AP92" s="6">
        <f t="shared" si="82"/>
        <v>0</v>
      </c>
      <c r="AQ92" s="6">
        <f t="shared" si="82"/>
        <v>0</v>
      </c>
      <c r="AR92" s="6">
        <f t="shared" si="82"/>
        <v>0</v>
      </c>
      <c r="AS92" s="6">
        <f t="shared" si="79"/>
        <v>0</v>
      </c>
      <c r="AT92" s="6">
        <f t="shared" si="79"/>
        <v>0</v>
      </c>
      <c r="AU92" s="6">
        <f t="shared" si="79"/>
        <v>0</v>
      </c>
      <c r="AV92" s="6">
        <f t="shared" si="79"/>
        <v>0</v>
      </c>
      <c r="AW92" s="6">
        <f t="shared" si="79"/>
        <v>0</v>
      </c>
      <c r="AX92" s="6">
        <f t="shared" si="79"/>
        <v>0</v>
      </c>
      <c r="AY92" s="6">
        <f t="shared" si="79"/>
        <v>0</v>
      </c>
      <c r="AZ92" s="6">
        <f t="shared" si="79"/>
        <v>0</v>
      </c>
      <c r="BA92" s="6">
        <f t="shared" si="79"/>
        <v>0</v>
      </c>
      <c r="BB92" s="6">
        <f t="shared" si="79"/>
        <v>0</v>
      </c>
      <c r="BC92" s="6">
        <f t="shared" si="79"/>
        <v>0</v>
      </c>
      <c r="BD92" s="83">
        <f t="shared" si="79"/>
        <v>0</v>
      </c>
      <c r="BF92" s="6">
        <f t="shared" si="54"/>
        <v>0</v>
      </c>
      <c r="BG92" s="6">
        <f t="shared" si="55"/>
        <v>0</v>
      </c>
      <c r="BH92" s="6">
        <f t="shared" si="56"/>
        <v>0</v>
      </c>
      <c r="BI92" s="6">
        <f t="shared" si="57"/>
        <v>0</v>
      </c>
      <c r="BJ92" s="6">
        <f t="shared" si="58"/>
        <v>52.800000000000125</v>
      </c>
      <c r="BK92" s="6">
        <f t="shared" si="59"/>
        <v>79.200000000000188</v>
      </c>
      <c r="BL92" s="6">
        <f t="shared" si="60"/>
        <v>79.200000000000188</v>
      </c>
      <c r="BM92" s="6">
        <f t="shared" si="61"/>
        <v>79.200000000000188</v>
      </c>
      <c r="BN92" s="6">
        <f t="shared" si="62"/>
        <v>26.400000000000063</v>
      </c>
      <c r="BO92" s="6">
        <f t="shared" si="63"/>
        <v>0</v>
      </c>
      <c r="BP92" s="6">
        <f t="shared" si="64"/>
        <v>0</v>
      </c>
      <c r="BQ92" s="6">
        <f t="shared" si="65"/>
        <v>0</v>
      </c>
      <c r="BR92" s="6">
        <f t="shared" si="66"/>
        <v>0</v>
      </c>
      <c r="BS92" s="6">
        <f t="shared" si="67"/>
        <v>0</v>
      </c>
      <c r="BT92" s="6">
        <f t="shared" si="68"/>
        <v>0</v>
      </c>
      <c r="BU92" s="6">
        <f t="shared" si="69"/>
        <v>0</v>
      </c>
    </row>
    <row r="93" spans="1:73" x14ac:dyDescent="0.2">
      <c r="A93" t="s">
        <v>919</v>
      </c>
      <c r="B93" t="s">
        <v>979</v>
      </c>
      <c r="C93" t="s">
        <v>953</v>
      </c>
      <c r="D93">
        <v>27</v>
      </c>
      <c r="E93" s="8" t="s">
        <v>945</v>
      </c>
      <c r="F93" s="23">
        <v>9700</v>
      </c>
      <c r="G93" s="22">
        <v>37288</v>
      </c>
      <c r="H93" s="15" t="s">
        <v>1113</v>
      </c>
      <c r="I93" s="6">
        <f t="shared" si="81"/>
        <v>0</v>
      </c>
      <c r="J93" s="6">
        <f t="shared" si="81"/>
        <v>0</v>
      </c>
      <c r="K93" s="6">
        <f t="shared" si="81"/>
        <v>0</v>
      </c>
      <c r="L93" s="6">
        <f t="shared" si="81"/>
        <v>0</v>
      </c>
      <c r="M93" s="6">
        <f t="shared" si="81"/>
        <v>0</v>
      </c>
      <c r="N93" s="6">
        <f t="shared" si="81"/>
        <v>0</v>
      </c>
      <c r="O93" s="6">
        <f t="shared" si="81"/>
        <v>0</v>
      </c>
      <c r="P93" s="6">
        <f t="shared" si="81"/>
        <v>0</v>
      </c>
      <c r="Q93" s="6">
        <f t="shared" si="81"/>
        <v>0</v>
      </c>
      <c r="R93" s="6">
        <f t="shared" si="81"/>
        <v>0</v>
      </c>
      <c r="S93" s="6">
        <f t="shared" si="81"/>
        <v>0</v>
      </c>
      <c r="T93" s="6">
        <f t="shared" si="81"/>
        <v>0</v>
      </c>
      <c r="U93" s="6">
        <f t="shared" si="74"/>
        <v>0</v>
      </c>
      <c r="V93" s="6">
        <f t="shared" si="74"/>
        <v>0</v>
      </c>
      <c r="W93" s="6">
        <f t="shared" si="74"/>
        <v>194.40000000000046</v>
      </c>
      <c r="X93" s="6">
        <f t="shared" si="74"/>
        <v>194.40000000000046</v>
      </c>
      <c r="Y93" s="6">
        <f t="shared" si="84"/>
        <v>194.40000000000046</v>
      </c>
      <c r="Z93" s="6">
        <f t="shared" si="84"/>
        <v>194.40000000000046</v>
      </c>
      <c r="AA93" s="6">
        <f t="shared" si="84"/>
        <v>194.40000000000046</v>
      </c>
      <c r="AB93" s="6">
        <f t="shared" si="84"/>
        <v>194.40000000000046</v>
      </c>
      <c r="AC93" s="6">
        <f t="shared" si="84"/>
        <v>194.40000000000046</v>
      </c>
      <c r="AD93" s="6">
        <f t="shared" si="83"/>
        <v>194.40000000000046</v>
      </c>
      <c r="AE93" s="6">
        <f t="shared" si="83"/>
        <v>194.40000000000046</v>
      </c>
      <c r="AF93" s="6">
        <f t="shared" si="83"/>
        <v>194.40000000000046</v>
      </c>
      <c r="AG93" s="6">
        <f t="shared" si="83"/>
        <v>194.40000000000046</v>
      </c>
      <c r="AH93" s="6">
        <f t="shared" si="83"/>
        <v>194.40000000000046</v>
      </c>
      <c r="AI93" s="6">
        <f t="shared" si="83"/>
        <v>0</v>
      </c>
      <c r="AJ93" s="6">
        <f t="shared" si="83"/>
        <v>0</v>
      </c>
      <c r="AK93" s="6">
        <f t="shared" si="83"/>
        <v>0</v>
      </c>
      <c r="AL93" s="6">
        <f t="shared" si="82"/>
        <v>0</v>
      </c>
      <c r="AM93" s="6">
        <f t="shared" si="82"/>
        <v>0</v>
      </c>
      <c r="AN93" s="6">
        <f t="shared" si="82"/>
        <v>0</v>
      </c>
      <c r="AO93" s="6">
        <f t="shared" si="82"/>
        <v>0</v>
      </c>
      <c r="AP93" s="6">
        <f t="shared" si="82"/>
        <v>0</v>
      </c>
      <c r="AQ93" s="6">
        <f t="shared" si="82"/>
        <v>0</v>
      </c>
      <c r="AR93" s="6">
        <f t="shared" si="82"/>
        <v>0</v>
      </c>
      <c r="AS93" s="6">
        <f t="shared" si="79"/>
        <v>0</v>
      </c>
      <c r="AT93" s="6">
        <f t="shared" si="79"/>
        <v>0</v>
      </c>
      <c r="AU93" s="6">
        <f t="shared" si="79"/>
        <v>0</v>
      </c>
      <c r="AV93" s="6">
        <f t="shared" si="79"/>
        <v>0</v>
      </c>
      <c r="AW93" s="6">
        <f t="shared" si="79"/>
        <v>0</v>
      </c>
      <c r="AX93" s="6">
        <f t="shared" si="79"/>
        <v>0</v>
      </c>
      <c r="AY93" s="6">
        <f t="shared" si="79"/>
        <v>0</v>
      </c>
      <c r="AZ93" s="6">
        <f t="shared" si="79"/>
        <v>0</v>
      </c>
      <c r="BA93" s="6">
        <f t="shared" si="79"/>
        <v>0</v>
      </c>
      <c r="BB93" s="6">
        <f t="shared" si="79"/>
        <v>0</v>
      </c>
      <c r="BC93" s="6">
        <f t="shared" si="79"/>
        <v>0</v>
      </c>
      <c r="BD93" s="83">
        <f t="shared" si="79"/>
        <v>0</v>
      </c>
      <c r="BF93" s="6">
        <f t="shared" si="54"/>
        <v>0</v>
      </c>
      <c r="BG93" s="6">
        <f t="shared" si="55"/>
        <v>0</v>
      </c>
      <c r="BH93" s="6">
        <f t="shared" si="56"/>
        <v>0</v>
      </c>
      <c r="BI93" s="6">
        <f t="shared" si="57"/>
        <v>0</v>
      </c>
      <c r="BJ93" s="6">
        <f t="shared" si="58"/>
        <v>64.800000000000153</v>
      </c>
      <c r="BK93" s="6">
        <f t="shared" si="59"/>
        <v>194.40000000000046</v>
      </c>
      <c r="BL93" s="6">
        <f t="shared" si="60"/>
        <v>194.40000000000046</v>
      </c>
      <c r="BM93" s="6">
        <f t="shared" si="61"/>
        <v>194.40000000000046</v>
      </c>
      <c r="BN93" s="6">
        <f t="shared" si="62"/>
        <v>129.60000000000031</v>
      </c>
      <c r="BO93" s="6">
        <f t="shared" si="63"/>
        <v>0</v>
      </c>
      <c r="BP93" s="6">
        <f t="shared" si="64"/>
        <v>0</v>
      </c>
      <c r="BQ93" s="6">
        <f t="shared" si="65"/>
        <v>0</v>
      </c>
      <c r="BR93" s="6">
        <f t="shared" si="66"/>
        <v>0</v>
      </c>
      <c r="BS93" s="6">
        <f t="shared" si="67"/>
        <v>0</v>
      </c>
      <c r="BT93" s="6">
        <f t="shared" si="68"/>
        <v>0</v>
      </c>
      <c r="BU93" s="6">
        <f t="shared" si="69"/>
        <v>0</v>
      </c>
    </row>
    <row r="94" spans="1:73" x14ac:dyDescent="0.2">
      <c r="A94" t="s">
        <v>255</v>
      </c>
      <c r="B94" t="s">
        <v>979</v>
      </c>
      <c r="C94" t="s">
        <v>1075</v>
      </c>
      <c r="D94">
        <v>7.5</v>
      </c>
      <c r="E94" t="s">
        <v>945</v>
      </c>
      <c r="F94">
        <v>9700</v>
      </c>
      <c r="G94" s="22">
        <v>37347</v>
      </c>
      <c r="H94" s="15" t="s">
        <v>1113</v>
      </c>
      <c r="I94" s="6">
        <f t="shared" si="81"/>
        <v>0</v>
      </c>
      <c r="J94" s="6">
        <f t="shared" si="81"/>
        <v>0</v>
      </c>
      <c r="K94" s="6">
        <f t="shared" si="81"/>
        <v>0</v>
      </c>
      <c r="L94" s="6">
        <f t="shared" si="81"/>
        <v>0</v>
      </c>
      <c r="M94" s="6">
        <f t="shared" si="81"/>
        <v>0</v>
      </c>
      <c r="N94" s="6">
        <f t="shared" si="81"/>
        <v>0</v>
      </c>
      <c r="O94" s="6">
        <f t="shared" si="81"/>
        <v>0</v>
      </c>
      <c r="P94" s="6">
        <f t="shared" si="81"/>
        <v>0</v>
      </c>
      <c r="Q94" s="6">
        <f t="shared" si="81"/>
        <v>0</v>
      </c>
      <c r="R94" s="6">
        <f t="shared" si="81"/>
        <v>0</v>
      </c>
      <c r="S94" s="6">
        <f t="shared" si="81"/>
        <v>0</v>
      </c>
      <c r="T94" s="6">
        <f t="shared" si="81"/>
        <v>0</v>
      </c>
      <c r="U94" s="6">
        <f t="shared" si="74"/>
        <v>0</v>
      </c>
      <c r="V94" s="6">
        <f t="shared" si="74"/>
        <v>0</v>
      </c>
      <c r="W94" s="6">
        <f t="shared" si="74"/>
        <v>0</v>
      </c>
      <c r="X94" s="6">
        <f t="shared" si="74"/>
        <v>0</v>
      </c>
      <c r="Y94" s="6">
        <f t="shared" si="84"/>
        <v>54.000000000000128</v>
      </c>
      <c r="Z94" s="6">
        <f t="shared" si="84"/>
        <v>54.000000000000128</v>
      </c>
      <c r="AA94" s="6">
        <f t="shared" si="84"/>
        <v>54.000000000000128</v>
      </c>
      <c r="AB94" s="6">
        <f t="shared" si="84"/>
        <v>54.000000000000128</v>
      </c>
      <c r="AC94" s="6">
        <f t="shared" si="84"/>
        <v>54.000000000000128</v>
      </c>
      <c r="AD94" s="6">
        <f t="shared" si="83"/>
        <v>54.000000000000128</v>
      </c>
      <c r="AE94" s="6">
        <f t="shared" si="83"/>
        <v>54.000000000000128</v>
      </c>
      <c r="AF94" s="6">
        <f t="shared" si="83"/>
        <v>54.000000000000128</v>
      </c>
      <c r="AG94" s="6">
        <f t="shared" si="83"/>
        <v>54.000000000000128</v>
      </c>
      <c r="AH94" s="6">
        <f t="shared" si="83"/>
        <v>54.000000000000128</v>
      </c>
      <c r="AI94" s="6">
        <f t="shared" si="83"/>
        <v>54.000000000000128</v>
      </c>
      <c r="AJ94" s="6">
        <f t="shared" si="83"/>
        <v>54.000000000000128</v>
      </c>
      <c r="AK94" s="6">
        <f t="shared" si="83"/>
        <v>0</v>
      </c>
      <c r="AL94" s="6">
        <f t="shared" si="82"/>
        <v>0</v>
      </c>
      <c r="AM94" s="6">
        <f t="shared" si="82"/>
        <v>0</v>
      </c>
      <c r="AN94" s="6">
        <f t="shared" si="82"/>
        <v>0</v>
      </c>
      <c r="AO94" s="6">
        <f t="shared" si="82"/>
        <v>0</v>
      </c>
      <c r="AP94" s="6">
        <f t="shared" si="82"/>
        <v>0</v>
      </c>
      <c r="AQ94" s="6">
        <f t="shared" si="82"/>
        <v>0</v>
      </c>
      <c r="AR94" s="6">
        <f t="shared" si="82"/>
        <v>0</v>
      </c>
      <c r="AS94" s="6">
        <f t="shared" si="79"/>
        <v>0</v>
      </c>
      <c r="AT94" s="6">
        <f t="shared" si="79"/>
        <v>0</v>
      </c>
      <c r="AU94" s="6">
        <f t="shared" si="79"/>
        <v>0</v>
      </c>
      <c r="AV94" s="6">
        <f t="shared" si="79"/>
        <v>0</v>
      </c>
      <c r="AW94" s="6">
        <f t="shared" si="79"/>
        <v>0</v>
      </c>
      <c r="AX94" s="6">
        <f t="shared" si="79"/>
        <v>0</v>
      </c>
      <c r="AY94" s="6">
        <f t="shared" si="79"/>
        <v>0</v>
      </c>
      <c r="AZ94" s="6">
        <f t="shared" si="79"/>
        <v>0</v>
      </c>
      <c r="BA94" s="6">
        <f t="shared" si="79"/>
        <v>0</v>
      </c>
      <c r="BB94" s="6">
        <f t="shared" si="79"/>
        <v>0</v>
      </c>
      <c r="BC94" s="6">
        <f t="shared" si="79"/>
        <v>0</v>
      </c>
      <c r="BD94" s="83">
        <f t="shared" si="79"/>
        <v>0</v>
      </c>
      <c r="BF94" s="6">
        <f t="shared" si="54"/>
        <v>0</v>
      </c>
      <c r="BG94" s="6">
        <f t="shared" si="55"/>
        <v>0</v>
      </c>
      <c r="BH94" s="6">
        <f t="shared" si="56"/>
        <v>0</v>
      </c>
      <c r="BI94" s="6">
        <f t="shared" si="57"/>
        <v>0</v>
      </c>
      <c r="BJ94" s="6">
        <f t="shared" si="58"/>
        <v>0</v>
      </c>
      <c r="BK94" s="6">
        <f t="shared" si="59"/>
        <v>36.000000000000085</v>
      </c>
      <c r="BL94" s="6">
        <f t="shared" si="60"/>
        <v>54.000000000000135</v>
      </c>
      <c r="BM94" s="6">
        <f t="shared" si="61"/>
        <v>54.000000000000135</v>
      </c>
      <c r="BN94" s="6">
        <f t="shared" si="62"/>
        <v>54.000000000000135</v>
      </c>
      <c r="BO94" s="6">
        <f t="shared" si="63"/>
        <v>18.000000000000043</v>
      </c>
      <c r="BP94" s="6">
        <f t="shared" si="64"/>
        <v>0</v>
      </c>
      <c r="BQ94" s="6">
        <f t="shared" si="65"/>
        <v>0</v>
      </c>
      <c r="BR94" s="6">
        <f t="shared" si="66"/>
        <v>0</v>
      </c>
      <c r="BS94" s="6">
        <f t="shared" si="67"/>
        <v>0</v>
      </c>
      <c r="BT94" s="6">
        <f t="shared" si="68"/>
        <v>0</v>
      </c>
      <c r="BU94" s="6">
        <f t="shared" si="69"/>
        <v>0</v>
      </c>
    </row>
    <row r="95" spans="1:73" x14ac:dyDescent="0.2">
      <c r="A95" t="s">
        <v>1070</v>
      </c>
      <c r="B95" t="s">
        <v>979</v>
      </c>
      <c r="C95" t="s">
        <v>1010</v>
      </c>
      <c r="D95">
        <v>100</v>
      </c>
      <c r="E95" t="s">
        <v>945</v>
      </c>
      <c r="F95">
        <v>9700</v>
      </c>
      <c r="G95" s="22">
        <v>37408</v>
      </c>
      <c r="H95" s="15" t="s">
        <v>1113</v>
      </c>
      <c r="I95" s="6">
        <f t="shared" si="81"/>
        <v>0</v>
      </c>
      <c r="J95" s="6">
        <f t="shared" si="81"/>
        <v>0</v>
      </c>
      <c r="K95" s="6">
        <f t="shared" si="81"/>
        <v>0</v>
      </c>
      <c r="L95" s="6">
        <f t="shared" si="81"/>
        <v>0</v>
      </c>
      <c r="M95" s="6">
        <f t="shared" si="81"/>
        <v>0</v>
      </c>
      <c r="N95" s="6">
        <f t="shared" si="81"/>
        <v>0</v>
      </c>
      <c r="O95" s="6">
        <f t="shared" si="81"/>
        <v>0</v>
      </c>
      <c r="P95" s="6">
        <f t="shared" si="81"/>
        <v>0</v>
      </c>
      <c r="Q95" s="6">
        <f t="shared" si="81"/>
        <v>0</v>
      </c>
      <c r="R95" s="6">
        <f t="shared" si="81"/>
        <v>0</v>
      </c>
      <c r="S95" s="6">
        <f t="shared" si="81"/>
        <v>0</v>
      </c>
      <c r="T95" s="6">
        <f t="shared" si="81"/>
        <v>0</v>
      </c>
      <c r="U95" s="6">
        <f t="shared" si="74"/>
        <v>0</v>
      </c>
      <c r="V95" s="6">
        <f t="shared" si="74"/>
        <v>0</v>
      </c>
      <c r="W95" s="6">
        <f t="shared" si="74"/>
        <v>0</v>
      </c>
      <c r="X95" s="6">
        <f t="shared" si="74"/>
        <v>0</v>
      </c>
      <c r="Y95" s="6">
        <f t="shared" si="84"/>
        <v>0</v>
      </c>
      <c r="Z95" s="6">
        <f t="shared" si="84"/>
        <v>0</v>
      </c>
      <c r="AA95" s="6">
        <f t="shared" si="84"/>
        <v>720.00000000000171</v>
      </c>
      <c r="AB95" s="6">
        <f t="shared" si="84"/>
        <v>720.00000000000171</v>
      </c>
      <c r="AC95" s="6">
        <f t="shared" si="84"/>
        <v>720.00000000000171</v>
      </c>
      <c r="AD95" s="6">
        <f t="shared" si="83"/>
        <v>720.00000000000171</v>
      </c>
      <c r="AE95" s="6">
        <f t="shared" si="83"/>
        <v>720.00000000000171</v>
      </c>
      <c r="AF95" s="6">
        <f t="shared" si="83"/>
        <v>720.00000000000171</v>
      </c>
      <c r="AG95" s="6">
        <f t="shared" si="83"/>
        <v>720.00000000000171</v>
      </c>
      <c r="AH95" s="6">
        <f t="shared" si="83"/>
        <v>720.00000000000171</v>
      </c>
      <c r="AI95" s="6">
        <f t="shared" si="83"/>
        <v>720.00000000000171</v>
      </c>
      <c r="AJ95" s="6">
        <f t="shared" si="83"/>
        <v>720.00000000000171</v>
      </c>
      <c r="AK95" s="6">
        <f t="shared" si="83"/>
        <v>720.00000000000171</v>
      </c>
      <c r="AL95" s="6">
        <f t="shared" si="82"/>
        <v>720.00000000000171</v>
      </c>
      <c r="AM95" s="6">
        <f t="shared" si="82"/>
        <v>0</v>
      </c>
      <c r="AN95" s="6">
        <f t="shared" si="82"/>
        <v>0</v>
      </c>
      <c r="AO95" s="6">
        <f t="shared" si="82"/>
        <v>0</v>
      </c>
      <c r="AP95" s="6">
        <f t="shared" si="82"/>
        <v>0</v>
      </c>
      <c r="AQ95" s="6">
        <f t="shared" si="82"/>
        <v>0</v>
      </c>
      <c r="AR95" s="6">
        <f t="shared" si="82"/>
        <v>0</v>
      </c>
      <c r="AS95" s="6">
        <f t="shared" si="79"/>
        <v>0</v>
      </c>
      <c r="AT95" s="6">
        <f t="shared" si="79"/>
        <v>0</v>
      </c>
      <c r="AU95" s="6">
        <f t="shared" si="79"/>
        <v>0</v>
      </c>
      <c r="AV95" s="6">
        <f t="shared" si="79"/>
        <v>0</v>
      </c>
      <c r="AW95" s="6">
        <f t="shared" si="79"/>
        <v>0</v>
      </c>
      <c r="AX95" s="6">
        <f t="shared" si="79"/>
        <v>0</v>
      </c>
      <c r="AY95" s="6">
        <f t="shared" si="79"/>
        <v>0</v>
      </c>
      <c r="AZ95" s="6">
        <f t="shared" si="79"/>
        <v>0</v>
      </c>
      <c r="BA95" s="6">
        <f t="shared" si="79"/>
        <v>0</v>
      </c>
      <c r="BB95" s="6">
        <f t="shared" si="79"/>
        <v>0</v>
      </c>
      <c r="BC95" s="6">
        <f t="shared" si="79"/>
        <v>0</v>
      </c>
      <c r="BD95" s="83">
        <f t="shared" si="79"/>
        <v>0</v>
      </c>
      <c r="BF95" s="6">
        <f t="shared" si="54"/>
        <v>0</v>
      </c>
      <c r="BG95" s="6">
        <f t="shared" si="55"/>
        <v>0</v>
      </c>
      <c r="BH95" s="6">
        <f t="shared" si="56"/>
        <v>0</v>
      </c>
      <c r="BI95" s="6">
        <f t="shared" si="57"/>
        <v>0</v>
      </c>
      <c r="BJ95" s="6">
        <f t="shared" si="58"/>
        <v>0</v>
      </c>
      <c r="BK95" s="6">
        <f t="shared" si="59"/>
        <v>0</v>
      </c>
      <c r="BL95" s="6">
        <f t="shared" si="60"/>
        <v>720.00000000000171</v>
      </c>
      <c r="BM95" s="6">
        <f t="shared" si="61"/>
        <v>720.00000000000171</v>
      </c>
      <c r="BN95" s="6">
        <f t="shared" si="62"/>
        <v>720.00000000000171</v>
      </c>
      <c r="BO95" s="6">
        <f t="shared" si="63"/>
        <v>720.00000000000171</v>
      </c>
      <c r="BP95" s="6">
        <f t="shared" si="64"/>
        <v>0</v>
      </c>
      <c r="BQ95" s="6">
        <f t="shared" si="65"/>
        <v>0</v>
      </c>
      <c r="BR95" s="6">
        <f t="shared" si="66"/>
        <v>0</v>
      </c>
      <c r="BS95" s="6">
        <f t="shared" si="67"/>
        <v>0</v>
      </c>
      <c r="BT95" s="6">
        <f t="shared" si="68"/>
        <v>0</v>
      </c>
      <c r="BU95" s="6">
        <f t="shared" si="69"/>
        <v>0</v>
      </c>
    </row>
    <row r="96" spans="1:73" x14ac:dyDescent="0.2">
      <c r="A96" s="26" t="s">
        <v>984</v>
      </c>
      <c r="B96" s="26" t="s">
        <v>979</v>
      </c>
      <c r="C96" s="26" t="s">
        <v>948</v>
      </c>
      <c r="D96" s="26">
        <v>15</v>
      </c>
      <c r="E96" s="26" t="s">
        <v>945</v>
      </c>
      <c r="F96" s="26">
        <v>9700</v>
      </c>
      <c r="G96" s="30">
        <v>37469</v>
      </c>
      <c r="H96" s="15" t="s">
        <v>1113</v>
      </c>
      <c r="I96" s="6">
        <f t="shared" ref="I96:T101" si="85">IF(AND($F96&lt;I$2,$G96&lt;I$4,(DATE(YEAR($G96)+1,MONTH($G96)+1,1))&gt;I$4),$D96*24*I$3*(I$2/1000-($F96/1000)),0)</f>
        <v>0</v>
      </c>
      <c r="J96" s="6">
        <f t="shared" si="85"/>
        <v>0</v>
      </c>
      <c r="K96" s="6">
        <f t="shared" si="85"/>
        <v>0</v>
      </c>
      <c r="L96" s="6">
        <f t="shared" si="85"/>
        <v>0</v>
      </c>
      <c r="M96" s="6">
        <f t="shared" si="85"/>
        <v>0</v>
      </c>
      <c r="N96" s="6">
        <f t="shared" si="85"/>
        <v>0</v>
      </c>
      <c r="O96" s="6">
        <f t="shared" si="85"/>
        <v>0</v>
      </c>
      <c r="P96" s="6">
        <f t="shared" si="85"/>
        <v>0</v>
      </c>
      <c r="Q96" s="6">
        <f t="shared" si="85"/>
        <v>0</v>
      </c>
      <c r="R96" s="6">
        <f t="shared" si="85"/>
        <v>0</v>
      </c>
      <c r="S96" s="6">
        <f t="shared" si="85"/>
        <v>0</v>
      </c>
      <c r="T96" s="6">
        <f t="shared" si="85"/>
        <v>0</v>
      </c>
      <c r="U96" s="6">
        <f t="shared" si="74"/>
        <v>0</v>
      </c>
      <c r="V96" s="6">
        <f t="shared" si="74"/>
        <v>0</v>
      </c>
      <c r="W96" s="6">
        <f t="shared" si="74"/>
        <v>0</v>
      </c>
      <c r="X96" s="6">
        <f t="shared" si="74"/>
        <v>0</v>
      </c>
      <c r="Y96" s="6">
        <f t="shared" si="75"/>
        <v>0</v>
      </c>
      <c r="Z96" s="6">
        <f t="shared" si="75"/>
        <v>0</v>
      </c>
      <c r="AA96" s="6">
        <f t="shared" si="75"/>
        <v>0</v>
      </c>
      <c r="AB96" s="6">
        <f t="shared" si="75"/>
        <v>0</v>
      </c>
      <c r="AC96" s="6">
        <f t="shared" si="75"/>
        <v>108.00000000000026</v>
      </c>
      <c r="AD96" s="6">
        <f t="shared" si="75"/>
        <v>108.00000000000026</v>
      </c>
      <c r="AE96" s="6">
        <f t="shared" si="75"/>
        <v>108.00000000000026</v>
      </c>
      <c r="AF96" s="6">
        <f t="shared" si="75"/>
        <v>108.00000000000026</v>
      </c>
      <c r="AG96" s="6">
        <f t="shared" si="75"/>
        <v>108.00000000000026</v>
      </c>
      <c r="AH96" s="6">
        <f t="shared" si="75"/>
        <v>108.00000000000026</v>
      </c>
      <c r="AI96" s="6">
        <f t="shared" ref="AI96:AR101" si="86">IF(AND($F96&lt;AI$2,$G96&lt;AI$4,(DATE(YEAR($G96)+1,MONTH($G96)+1,1))&gt;AI$4),$D96*24*AI$3*(AI$2/1000-($F96/1000)),0)</f>
        <v>108.00000000000026</v>
      </c>
      <c r="AJ96" s="6">
        <f t="shared" si="86"/>
        <v>108.00000000000026</v>
      </c>
      <c r="AK96" s="6">
        <f t="shared" si="86"/>
        <v>108.00000000000026</v>
      </c>
      <c r="AL96" s="6">
        <f t="shared" si="86"/>
        <v>108.00000000000026</v>
      </c>
      <c r="AM96" s="6">
        <f t="shared" si="86"/>
        <v>108.00000000000026</v>
      </c>
      <c r="AN96" s="6">
        <f t="shared" si="86"/>
        <v>108.00000000000026</v>
      </c>
      <c r="AO96" s="6">
        <f t="shared" si="86"/>
        <v>0</v>
      </c>
      <c r="AP96" s="6">
        <f t="shared" si="86"/>
        <v>0</v>
      </c>
      <c r="AQ96" s="6">
        <f t="shared" si="86"/>
        <v>0</v>
      </c>
      <c r="AR96" s="6">
        <f t="shared" si="86"/>
        <v>0</v>
      </c>
      <c r="AS96" s="6">
        <f t="shared" si="73"/>
        <v>0</v>
      </c>
      <c r="AT96" s="6">
        <f t="shared" si="73"/>
        <v>0</v>
      </c>
      <c r="AU96" s="6">
        <f t="shared" si="73"/>
        <v>0</v>
      </c>
      <c r="AV96" s="6">
        <f t="shared" si="73"/>
        <v>0</v>
      </c>
      <c r="AW96" s="6">
        <f t="shared" si="73"/>
        <v>0</v>
      </c>
      <c r="AX96" s="6">
        <f t="shared" si="73"/>
        <v>0</v>
      </c>
      <c r="AY96" s="6">
        <f t="shared" si="73"/>
        <v>0</v>
      </c>
      <c r="AZ96" s="6">
        <f t="shared" si="73"/>
        <v>0</v>
      </c>
      <c r="BA96" s="6">
        <f t="shared" si="73"/>
        <v>0</v>
      </c>
      <c r="BB96" s="6">
        <f t="shared" si="73"/>
        <v>0</v>
      </c>
      <c r="BC96" s="6">
        <f t="shared" si="73"/>
        <v>0</v>
      </c>
      <c r="BD96" s="83">
        <f t="shared" si="73"/>
        <v>0</v>
      </c>
      <c r="BF96" s="6">
        <f t="shared" si="54"/>
        <v>0</v>
      </c>
      <c r="BG96" s="6">
        <f t="shared" si="55"/>
        <v>0</v>
      </c>
      <c r="BH96" s="6">
        <f t="shared" si="56"/>
        <v>0</v>
      </c>
      <c r="BI96" s="6">
        <f t="shared" si="57"/>
        <v>0</v>
      </c>
      <c r="BJ96" s="6">
        <f t="shared" si="58"/>
        <v>0</v>
      </c>
      <c r="BK96" s="6">
        <f t="shared" si="59"/>
        <v>0</v>
      </c>
      <c r="BL96" s="6">
        <f t="shared" si="60"/>
        <v>36.000000000000085</v>
      </c>
      <c r="BM96" s="6">
        <f t="shared" si="61"/>
        <v>108.00000000000027</v>
      </c>
      <c r="BN96" s="6">
        <f t="shared" si="62"/>
        <v>108.00000000000027</v>
      </c>
      <c r="BO96" s="6">
        <f t="shared" si="63"/>
        <v>108.00000000000027</v>
      </c>
      <c r="BP96" s="6">
        <f t="shared" si="64"/>
        <v>72.000000000000171</v>
      </c>
      <c r="BQ96" s="6">
        <f t="shared" si="65"/>
        <v>0</v>
      </c>
      <c r="BR96" s="6">
        <f t="shared" si="66"/>
        <v>0</v>
      </c>
      <c r="BS96" s="6">
        <f t="shared" si="67"/>
        <v>0</v>
      </c>
      <c r="BT96" s="6">
        <f t="shared" si="68"/>
        <v>0</v>
      </c>
      <c r="BU96" s="6">
        <f t="shared" si="69"/>
        <v>0</v>
      </c>
    </row>
    <row r="97" spans="1:73" x14ac:dyDescent="0.2">
      <c r="A97" s="26" t="s">
        <v>984</v>
      </c>
      <c r="B97" s="26" t="s">
        <v>979</v>
      </c>
      <c r="C97" s="26" t="s">
        <v>948</v>
      </c>
      <c r="D97" s="26">
        <v>15</v>
      </c>
      <c r="E97" s="26" t="s">
        <v>945</v>
      </c>
      <c r="F97" s="26">
        <v>9700</v>
      </c>
      <c r="G97" s="30">
        <v>37469</v>
      </c>
      <c r="H97" s="15" t="s">
        <v>1113</v>
      </c>
      <c r="I97" s="6">
        <f t="shared" si="85"/>
        <v>0</v>
      </c>
      <c r="J97" s="6">
        <f t="shared" si="85"/>
        <v>0</v>
      </c>
      <c r="K97" s="6">
        <f t="shared" si="85"/>
        <v>0</v>
      </c>
      <c r="L97" s="6">
        <f t="shared" si="85"/>
        <v>0</v>
      </c>
      <c r="M97" s="6">
        <f t="shared" si="85"/>
        <v>0</v>
      </c>
      <c r="N97" s="6">
        <f t="shared" si="85"/>
        <v>0</v>
      </c>
      <c r="O97" s="6">
        <f t="shared" si="85"/>
        <v>0</v>
      </c>
      <c r="P97" s="6">
        <f t="shared" si="85"/>
        <v>0</v>
      </c>
      <c r="Q97" s="6">
        <f t="shared" si="85"/>
        <v>0</v>
      </c>
      <c r="R97" s="6">
        <f t="shared" si="85"/>
        <v>0</v>
      </c>
      <c r="S97" s="6">
        <f t="shared" si="85"/>
        <v>0</v>
      </c>
      <c r="T97" s="6">
        <f t="shared" si="85"/>
        <v>0</v>
      </c>
      <c r="U97" s="6">
        <f t="shared" si="74"/>
        <v>0</v>
      </c>
      <c r="V97" s="6">
        <f t="shared" si="74"/>
        <v>0</v>
      </c>
      <c r="W97" s="6">
        <f t="shared" si="74"/>
        <v>0</v>
      </c>
      <c r="X97" s="6">
        <f t="shared" si="74"/>
        <v>0</v>
      </c>
      <c r="Y97" s="6">
        <f t="shared" si="75"/>
        <v>0</v>
      </c>
      <c r="Z97" s="6">
        <f t="shared" si="75"/>
        <v>0</v>
      </c>
      <c r="AA97" s="6">
        <f t="shared" si="75"/>
        <v>0</v>
      </c>
      <c r="AB97" s="6">
        <f t="shared" si="75"/>
        <v>0</v>
      </c>
      <c r="AC97" s="6">
        <f t="shared" si="75"/>
        <v>108.00000000000026</v>
      </c>
      <c r="AD97" s="6">
        <f t="shared" si="75"/>
        <v>108.00000000000026</v>
      </c>
      <c r="AE97" s="6">
        <f t="shared" si="75"/>
        <v>108.00000000000026</v>
      </c>
      <c r="AF97" s="6">
        <f t="shared" si="75"/>
        <v>108.00000000000026</v>
      </c>
      <c r="AG97" s="6">
        <f t="shared" si="75"/>
        <v>108.00000000000026</v>
      </c>
      <c r="AH97" s="6">
        <f t="shared" si="75"/>
        <v>108.00000000000026</v>
      </c>
      <c r="AI97" s="6">
        <f t="shared" si="86"/>
        <v>108.00000000000026</v>
      </c>
      <c r="AJ97" s="6">
        <f t="shared" si="86"/>
        <v>108.00000000000026</v>
      </c>
      <c r="AK97" s="6">
        <f t="shared" si="86"/>
        <v>108.00000000000026</v>
      </c>
      <c r="AL97" s="6">
        <f t="shared" si="86"/>
        <v>108.00000000000026</v>
      </c>
      <c r="AM97" s="6">
        <f t="shared" si="86"/>
        <v>108.00000000000026</v>
      </c>
      <c r="AN97" s="6">
        <f t="shared" si="86"/>
        <v>108.00000000000026</v>
      </c>
      <c r="AO97" s="6">
        <f t="shared" si="86"/>
        <v>0</v>
      </c>
      <c r="AP97" s="6">
        <f t="shared" si="86"/>
        <v>0</v>
      </c>
      <c r="AQ97" s="6">
        <f t="shared" si="86"/>
        <v>0</v>
      </c>
      <c r="AR97" s="6">
        <f t="shared" si="86"/>
        <v>0</v>
      </c>
      <c r="AS97" s="6">
        <f t="shared" si="73"/>
        <v>0</v>
      </c>
      <c r="AT97" s="6">
        <f t="shared" si="73"/>
        <v>0</v>
      </c>
      <c r="AU97" s="6">
        <f t="shared" si="73"/>
        <v>0</v>
      </c>
      <c r="AV97" s="6">
        <f t="shared" si="73"/>
        <v>0</v>
      </c>
      <c r="AW97" s="6">
        <f t="shared" si="73"/>
        <v>0</v>
      </c>
      <c r="AX97" s="6">
        <f t="shared" si="73"/>
        <v>0</v>
      </c>
      <c r="AY97" s="6">
        <f t="shared" si="73"/>
        <v>0</v>
      </c>
      <c r="AZ97" s="6">
        <f t="shared" si="73"/>
        <v>0</v>
      </c>
      <c r="BA97" s="6">
        <f t="shared" si="73"/>
        <v>0</v>
      </c>
      <c r="BB97" s="6">
        <f t="shared" si="73"/>
        <v>0</v>
      </c>
      <c r="BC97" s="6">
        <f t="shared" si="73"/>
        <v>0</v>
      </c>
      <c r="BD97" s="83">
        <f t="shared" si="73"/>
        <v>0</v>
      </c>
      <c r="BF97" s="6">
        <f t="shared" si="54"/>
        <v>0</v>
      </c>
      <c r="BG97" s="6">
        <f t="shared" si="55"/>
        <v>0</v>
      </c>
      <c r="BH97" s="6">
        <f t="shared" si="56"/>
        <v>0</v>
      </c>
      <c r="BI97" s="6">
        <f t="shared" si="57"/>
        <v>0</v>
      </c>
      <c r="BJ97" s="6">
        <f t="shared" si="58"/>
        <v>0</v>
      </c>
      <c r="BK97" s="6">
        <f t="shared" si="59"/>
        <v>0</v>
      </c>
      <c r="BL97" s="6">
        <f t="shared" si="60"/>
        <v>36.000000000000085</v>
      </c>
      <c r="BM97" s="6">
        <f t="shared" si="61"/>
        <v>108.00000000000027</v>
      </c>
      <c r="BN97" s="6">
        <f t="shared" si="62"/>
        <v>108.00000000000027</v>
      </c>
      <c r="BO97" s="6">
        <f t="shared" si="63"/>
        <v>108.00000000000027</v>
      </c>
      <c r="BP97" s="6">
        <f t="shared" si="64"/>
        <v>72.000000000000171</v>
      </c>
      <c r="BQ97" s="6">
        <f t="shared" si="65"/>
        <v>0</v>
      </c>
      <c r="BR97" s="6">
        <f t="shared" si="66"/>
        <v>0</v>
      </c>
      <c r="BS97" s="6">
        <f t="shared" si="67"/>
        <v>0</v>
      </c>
      <c r="BT97" s="6">
        <f t="shared" si="68"/>
        <v>0</v>
      </c>
      <c r="BU97" s="6">
        <f t="shared" si="69"/>
        <v>0</v>
      </c>
    </row>
    <row r="98" spans="1:73" x14ac:dyDescent="0.2">
      <c r="A98" s="26" t="s">
        <v>1103</v>
      </c>
      <c r="B98" s="26" t="s">
        <v>979</v>
      </c>
      <c r="C98" s="26" t="s">
        <v>948</v>
      </c>
      <c r="D98" s="26">
        <v>80</v>
      </c>
      <c r="E98" s="26" t="s">
        <v>946</v>
      </c>
      <c r="F98" s="26">
        <v>10000</v>
      </c>
      <c r="G98" s="30">
        <v>37803</v>
      </c>
      <c r="H98" s="15" t="s">
        <v>1113</v>
      </c>
      <c r="I98" s="6">
        <f t="shared" si="85"/>
        <v>0</v>
      </c>
      <c r="J98" s="6">
        <f t="shared" si="85"/>
        <v>0</v>
      </c>
      <c r="K98" s="6">
        <f t="shared" si="85"/>
        <v>0</v>
      </c>
      <c r="L98" s="6">
        <f t="shared" si="85"/>
        <v>0</v>
      </c>
      <c r="M98" s="6">
        <f t="shared" si="85"/>
        <v>0</v>
      </c>
      <c r="N98" s="6">
        <f t="shared" si="85"/>
        <v>0</v>
      </c>
      <c r="O98" s="6">
        <f t="shared" si="85"/>
        <v>0</v>
      </c>
      <c r="P98" s="6">
        <f t="shared" si="85"/>
        <v>0</v>
      </c>
      <c r="Q98" s="6">
        <f t="shared" si="85"/>
        <v>0</v>
      </c>
      <c r="R98" s="6">
        <f t="shared" si="85"/>
        <v>0</v>
      </c>
      <c r="S98" s="6">
        <f t="shared" si="85"/>
        <v>0</v>
      </c>
      <c r="T98" s="6">
        <f t="shared" si="85"/>
        <v>0</v>
      </c>
      <c r="U98" s="6">
        <f t="shared" si="74"/>
        <v>0</v>
      </c>
      <c r="V98" s="6">
        <f t="shared" si="74"/>
        <v>0</v>
      </c>
      <c r="W98" s="6">
        <f t="shared" si="74"/>
        <v>0</v>
      </c>
      <c r="X98" s="6">
        <f t="shared" si="74"/>
        <v>0</v>
      </c>
      <c r="Y98" s="6">
        <f t="shared" si="75"/>
        <v>0</v>
      </c>
      <c r="Z98" s="6">
        <f t="shared" si="75"/>
        <v>0</v>
      </c>
      <c r="AA98" s="6">
        <f t="shared" si="75"/>
        <v>0</v>
      </c>
      <c r="AB98" s="6">
        <f t="shared" si="75"/>
        <v>0</v>
      </c>
      <c r="AC98" s="6">
        <f t="shared" si="75"/>
        <v>0</v>
      </c>
      <c r="AD98" s="6">
        <f t="shared" si="75"/>
        <v>0</v>
      </c>
      <c r="AE98" s="6">
        <f t="shared" si="75"/>
        <v>0</v>
      </c>
      <c r="AF98" s="6">
        <f t="shared" si="75"/>
        <v>0</v>
      </c>
      <c r="AG98" s="6">
        <f t="shared" si="75"/>
        <v>0</v>
      </c>
      <c r="AH98" s="6">
        <f t="shared" si="75"/>
        <v>0</v>
      </c>
      <c r="AI98" s="6">
        <f t="shared" si="86"/>
        <v>0</v>
      </c>
      <c r="AJ98" s="6">
        <f t="shared" si="86"/>
        <v>0</v>
      </c>
      <c r="AK98" s="6">
        <f t="shared" si="86"/>
        <v>0</v>
      </c>
      <c r="AL98" s="6">
        <f t="shared" si="86"/>
        <v>0</v>
      </c>
      <c r="AM98" s="6">
        <f t="shared" si="86"/>
        <v>0</v>
      </c>
      <c r="AN98" s="6">
        <f t="shared" si="86"/>
        <v>0</v>
      </c>
      <c r="AO98" s="6">
        <f t="shared" si="86"/>
        <v>0</v>
      </c>
      <c r="AP98" s="6">
        <f t="shared" si="86"/>
        <v>0</v>
      </c>
      <c r="AQ98" s="6">
        <f t="shared" si="86"/>
        <v>0</v>
      </c>
      <c r="AR98" s="6">
        <f t="shared" si="86"/>
        <v>0</v>
      </c>
      <c r="AS98" s="6">
        <f t="shared" si="73"/>
        <v>0</v>
      </c>
      <c r="AT98" s="6">
        <f t="shared" si="73"/>
        <v>0</v>
      </c>
      <c r="AU98" s="6">
        <f t="shared" si="73"/>
        <v>0</v>
      </c>
      <c r="AV98" s="6">
        <f t="shared" si="73"/>
        <v>0</v>
      </c>
      <c r="AW98" s="6">
        <f t="shared" si="73"/>
        <v>0</v>
      </c>
      <c r="AX98" s="6">
        <f t="shared" si="73"/>
        <v>0</v>
      </c>
      <c r="AY98" s="6">
        <f t="shared" si="73"/>
        <v>0</v>
      </c>
      <c r="AZ98" s="6">
        <f t="shared" si="73"/>
        <v>0</v>
      </c>
      <c r="BA98" s="6">
        <f t="shared" si="73"/>
        <v>0</v>
      </c>
      <c r="BB98" s="6">
        <f t="shared" si="73"/>
        <v>0</v>
      </c>
      <c r="BC98" s="6">
        <f t="shared" si="73"/>
        <v>0</v>
      </c>
      <c r="BD98" s="83">
        <f t="shared" si="73"/>
        <v>0</v>
      </c>
      <c r="BF98" s="6">
        <f t="shared" si="54"/>
        <v>0</v>
      </c>
      <c r="BG98" s="6">
        <f t="shared" si="55"/>
        <v>0</v>
      </c>
      <c r="BH98" s="6">
        <f t="shared" si="56"/>
        <v>0</v>
      </c>
      <c r="BI98" s="6">
        <f t="shared" si="57"/>
        <v>0</v>
      </c>
      <c r="BJ98" s="6">
        <f t="shared" si="58"/>
        <v>0</v>
      </c>
      <c r="BK98" s="6">
        <f t="shared" si="59"/>
        <v>0</v>
      </c>
      <c r="BL98" s="6">
        <f t="shared" si="60"/>
        <v>0</v>
      </c>
      <c r="BM98" s="6">
        <f t="shared" si="61"/>
        <v>0</v>
      </c>
      <c r="BN98" s="6">
        <f t="shared" si="62"/>
        <v>0</v>
      </c>
      <c r="BO98" s="6">
        <f t="shared" si="63"/>
        <v>0</v>
      </c>
      <c r="BP98" s="6">
        <f t="shared" si="64"/>
        <v>0</v>
      </c>
      <c r="BQ98" s="6">
        <f t="shared" si="65"/>
        <v>0</v>
      </c>
      <c r="BR98" s="6">
        <f t="shared" si="66"/>
        <v>0</v>
      </c>
      <c r="BS98" s="6">
        <f t="shared" si="67"/>
        <v>0</v>
      </c>
      <c r="BT98" s="6">
        <f t="shared" si="68"/>
        <v>0</v>
      </c>
      <c r="BU98" s="6">
        <f t="shared" si="69"/>
        <v>0</v>
      </c>
    </row>
    <row r="99" spans="1:73" x14ac:dyDescent="0.2">
      <c r="A99" s="3" t="s">
        <v>65</v>
      </c>
      <c r="B99" s="3" t="s">
        <v>979</v>
      </c>
      <c r="C99" s="8" t="s">
        <v>953</v>
      </c>
      <c r="D99" s="2">
        <v>55</v>
      </c>
      <c r="E99" s="26" t="s">
        <v>945</v>
      </c>
      <c r="F99" s="2">
        <v>11000</v>
      </c>
      <c r="G99" s="13">
        <v>37118</v>
      </c>
      <c r="H99" s="15" t="s">
        <v>1113</v>
      </c>
      <c r="I99" s="6">
        <f t="shared" si="85"/>
        <v>0</v>
      </c>
      <c r="J99" s="6">
        <f t="shared" si="85"/>
        <v>0</v>
      </c>
      <c r="K99" s="6">
        <f t="shared" si="85"/>
        <v>0</v>
      </c>
      <c r="L99" s="6">
        <f t="shared" si="85"/>
        <v>0</v>
      </c>
      <c r="M99" s="6">
        <f t="shared" si="85"/>
        <v>0</v>
      </c>
      <c r="N99" s="6">
        <f t="shared" si="85"/>
        <v>0</v>
      </c>
      <c r="O99" s="6">
        <f t="shared" si="85"/>
        <v>0</v>
      </c>
      <c r="P99" s="6">
        <f t="shared" si="85"/>
        <v>0</v>
      </c>
      <c r="Q99" s="6">
        <f t="shared" si="85"/>
        <v>0</v>
      </c>
      <c r="R99" s="6">
        <f t="shared" si="85"/>
        <v>0</v>
      </c>
      <c r="S99" s="6">
        <f t="shared" si="85"/>
        <v>0</v>
      </c>
      <c r="T99" s="6">
        <f t="shared" si="85"/>
        <v>0</v>
      </c>
      <c r="U99" s="6">
        <f t="shared" si="74"/>
        <v>0</v>
      </c>
      <c r="V99" s="6">
        <f t="shared" si="74"/>
        <v>0</v>
      </c>
      <c r="W99" s="6">
        <f t="shared" si="74"/>
        <v>0</v>
      </c>
      <c r="X99" s="6">
        <f t="shared" si="74"/>
        <v>0</v>
      </c>
      <c r="Y99" s="6">
        <f t="shared" si="75"/>
        <v>0</v>
      </c>
      <c r="Z99" s="6">
        <f t="shared" si="75"/>
        <v>0</v>
      </c>
      <c r="AA99" s="6">
        <f t="shared" si="75"/>
        <v>0</v>
      </c>
      <c r="AB99" s="6">
        <f t="shared" si="75"/>
        <v>0</v>
      </c>
      <c r="AC99" s="6">
        <f t="shared" si="75"/>
        <v>0</v>
      </c>
      <c r="AD99" s="6">
        <f t="shared" si="75"/>
        <v>0</v>
      </c>
      <c r="AE99" s="6">
        <f t="shared" si="75"/>
        <v>0</v>
      </c>
      <c r="AF99" s="6">
        <f t="shared" si="75"/>
        <v>0</v>
      </c>
      <c r="AG99" s="6">
        <f t="shared" si="75"/>
        <v>0</v>
      </c>
      <c r="AH99" s="6">
        <f t="shared" si="75"/>
        <v>0</v>
      </c>
      <c r="AI99" s="6">
        <f t="shared" si="86"/>
        <v>0</v>
      </c>
      <c r="AJ99" s="6">
        <f t="shared" si="86"/>
        <v>0</v>
      </c>
      <c r="AK99" s="6">
        <f t="shared" si="86"/>
        <v>0</v>
      </c>
      <c r="AL99" s="6">
        <f t="shared" si="86"/>
        <v>0</v>
      </c>
      <c r="AM99" s="6">
        <f t="shared" si="86"/>
        <v>0</v>
      </c>
      <c r="AN99" s="6">
        <f t="shared" si="86"/>
        <v>0</v>
      </c>
      <c r="AO99" s="6">
        <f t="shared" si="86"/>
        <v>0</v>
      </c>
      <c r="AP99" s="6">
        <f t="shared" si="86"/>
        <v>0</v>
      </c>
      <c r="AQ99" s="6">
        <f t="shared" si="86"/>
        <v>0</v>
      </c>
      <c r="AR99" s="6">
        <f t="shared" si="86"/>
        <v>0</v>
      </c>
      <c r="AS99" s="6">
        <f t="shared" si="73"/>
        <v>0</v>
      </c>
      <c r="AT99" s="6">
        <f t="shared" si="73"/>
        <v>0</v>
      </c>
      <c r="AU99" s="6">
        <f t="shared" si="73"/>
        <v>0</v>
      </c>
      <c r="AV99" s="6">
        <f t="shared" si="73"/>
        <v>0</v>
      </c>
      <c r="AW99" s="6">
        <f t="shared" si="73"/>
        <v>0</v>
      </c>
      <c r="AX99" s="6">
        <f t="shared" si="73"/>
        <v>0</v>
      </c>
      <c r="AY99" s="6">
        <f t="shared" si="73"/>
        <v>0</v>
      </c>
      <c r="AZ99" s="6">
        <f t="shared" si="73"/>
        <v>0</v>
      </c>
      <c r="BA99" s="6">
        <f t="shared" si="73"/>
        <v>0</v>
      </c>
      <c r="BB99" s="6">
        <f t="shared" si="73"/>
        <v>0</v>
      </c>
      <c r="BC99" s="6">
        <f t="shared" si="73"/>
        <v>0</v>
      </c>
      <c r="BD99" s="83">
        <f t="shared" si="73"/>
        <v>0</v>
      </c>
      <c r="BF99" s="6">
        <f t="shared" si="54"/>
        <v>0</v>
      </c>
      <c r="BG99" s="6">
        <f t="shared" si="55"/>
        <v>0</v>
      </c>
      <c r="BH99" s="6">
        <f t="shared" si="56"/>
        <v>0</v>
      </c>
      <c r="BI99" s="6">
        <f t="shared" si="57"/>
        <v>0</v>
      </c>
      <c r="BJ99" s="6">
        <f t="shared" si="58"/>
        <v>0</v>
      </c>
      <c r="BK99" s="6">
        <f t="shared" si="59"/>
        <v>0</v>
      </c>
      <c r="BL99" s="6">
        <f t="shared" si="60"/>
        <v>0</v>
      </c>
      <c r="BM99" s="6">
        <f t="shared" si="61"/>
        <v>0</v>
      </c>
      <c r="BN99" s="6">
        <f t="shared" si="62"/>
        <v>0</v>
      </c>
      <c r="BO99" s="6">
        <f t="shared" si="63"/>
        <v>0</v>
      </c>
      <c r="BP99" s="6">
        <f t="shared" si="64"/>
        <v>0</v>
      </c>
      <c r="BQ99" s="6">
        <f t="shared" si="65"/>
        <v>0</v>
      </c>
      <c r="BR99" s="6">
        <f t="shared" si="66"/>
        <v>0</v>
      </c>
      <c r="BS99" s="6">
        <f t="shared" si="67"/>
        <v>0</v>
      </c>
      <c r="BT99" s="6">
        <f t="shared" si="68"/>
        <v>0</v>
      </c>
      <c r="BU99" s="6">
        <f t="shared" si="69"/>
        <v>0</v>
      </c>
    </row>
    <row r="100" spans="1:73" x14ac:dyDescent="0.2">
      <c r="A100" s="3" t="s">
        <v>65</v>
      </c>
      <c r="B100" s="3" t="s">
        <v>979</v>
      </c>
      <c r="C100" s="8" t="s">
        <v>953</v>
      </c>
      <c r="D100" s="2">
        <v>55</v>
      </c>
      <c r="E100" s="26" t="s">
        <v>945</v>
      </c>
      <c r="F100" s="2">
        <v>11000</v>
      </c>
      <c r="G100" s="13">
        <v>37118</v>
      </c>
      <c r="H100" s="15" t="s">
        <v>1113</v>
      </c>
      <c r="I100" s="6">
        <f t="shared" si="85"/>
        <v>0</v>
      </c>
      <c r="J100" s="6">
        <f t="shared" si="85"/>
        <v>0</v>
      </c>
      <c r="K100" s="6">
        <f t="shared" si="85"/>
        <v>0</v>
      </c>
      <c r="L100" s="6">
        <f t="shared" si="85"/>
        <v>0</v>
      </c>
      <c r="M100" s="6">
        <f t="shared" si="85"/>
        <v>0</v>
      </c>
      <c r="N100" s="6">
        <f t="shared" si="85"/>
        <v>0</v>
      </c>
      <c r="O100" s="6">
        <f t="shared" si="85"/>
        <v>0</v>
      </c>
      <c r="P100" s="6">
        <f t="shared" si="85"/>
        <v>0</v>
      </c>
      <c r="Q100" s="6">
        <f t="shared" si="85"/>
        <v>0</v>
      </c>
      <c r="R100" s="6">
        <f t="shared" si="85"/>
        <v>0</v>
      </c>
      <c r="S100" s="6">
        <f t="shared" si="85"/>
        <v>0</v>
      </c>
      <c r="T100" s="6">
        <f t="shared" si="85"/>
        <v>0</v>
      </c>
      <c r="U100" s="6">
        <f t="shared" si="74"/>
        <v>0</v>
      </c>
      <c r="V100" s="6">
        <f t="shared" si="74"/>
        <v>0</v>
      </c>
      <c r="W100" s="6">
        <f t="shared" si="74"/>
        <v>0</v>
      </c>
      <c r="X100" s="6">
        <f t="shared" si="74"/>
        <v>0</v>
      </c>
      <c r="Y100" s="6">
        <f t="shared" si="75"/>
        <v>0</v>
      </c>
      <c r="Z100" s="6">
        <f t="shared" si="75"/>
        <v>0</v>
      </c>
      <c r="AA100" s="6">
        <f t="shared" si="75"/>
        <v>0</v>
      </c>
      <c r="AB100" s="6">
        <f t="shared" si="75"/>
        <v>0</v>
      </c>
      <c r="AC100" s="6">
        <f t="shared" si="75"/>
        <v>0</v>
      </c>
      <c r="AD100" s="6">
        <f t="shared" si="75"/>
        <v>0</v>
      </c>
      <c r="AE100" s="6">
        <f t="shared" si="75"/>
        <v>0</v>
      </c>
      <c r="AF100" s="6">
        <f t="shared" si="75"/>
        <v>0</v>
      </c>
      <c r="AG100" s="6">
        <f t="shared" si="75"/>
        <v>0</v>
      </c>
      <c r="AH100" s="6">
        <f t="shared" si="75"/>
        <v>0</v>
      </c>
      <c r="AI100" s="6">
        <f t="shared" si="86"/>
        <v>0</v>
      </c>
      <c r="AJ100" s="6">
        <f t="shared" si="86"/>
        <v>0</v>
      </c>
      <c r="AK100" s="6">
        <f t="shared" si="86"/>
        <v>0</v>
      </c>
      <c r="AL100" s="6">
        <f t="shared" si="86"/>
        <v>0</v>
      </c>
      <c r="AM100" s="6">
        <f t="shared" si="86"/>
        <v>0</v>
      </c>
      <c r="AN100" s="6">
        <f t="shared" si="86"/>
        <v>0</v>
      </c>
      <c r="AO100" s="6">
        <f t="shared" si="86"/>
        <v>0</v>
      </c>
      <c r="AP100" s="6">
        <f t="shared" si="86"/>
        <v>0</v>
      </c>
      <c r="AQ100" s="6">
        <f t="shared" si="86"/>
        <v>0</v>
      </c>
      <c r="AR100" s="6">
        <f t="shared" si="86"/>
        <v>0</v>
      </c>
      <c r="AS100" s="6">
        <f t="shared" si="73"/>
        <v>0</v>
      </c>
      <c r="AT100" s="6">
        <f t="shared" si="73"/>
        <v>0</v>
      </c>
      <c r="AU100" s="6">
        <f t="shared" si="73"/>
        <v>0</v>
      </c>
      <c r="AV100" s="6">
        <f t="shared" si="73"/>
        <v>0</v>
      </c>
      <c r="AW100" s="6">
        <f t="shared" si="73"/>
        <v>0</v>
      </c>
      <c r="AX100" s="6">
        <f t="shared" si="73"/>
        <v>0</v>
      </c>
      <c r="AY100" s="6">
        <f t="shared" si="73"/>
        <v>0</v>
      </c>
      <c r="AZ100" s="6">
        <f t="shared" si="73"/>
        <v>0</v>
      </c>
      <c r="BA100" s="6">
        <f t="shared" si="73"/>
        <v>0</v>
      </c>
      <c r="BB100" s="6">
        <f t="shared" si="73"/>
        <v>0</v>
      </c>
      <c r="BC100" s="6">
        <f t="shared" si="73"/>
        <v>0</v>
      </c>
      <c r="BD100" s="83">
        <f t="shared" si="73"/>
        <v>0</v>
      </c>
      <c r="BF100" s="6">
        <f t="shared" si="54"/>
        <v>0</v>
      </c>
      <c r="BG100" s="6">
        <f t="shared" si="55"/>
        <v>0</v>
      </c>
      <c r="BH100" s="6">
        <f t="shared" si="56"/>
        <v>0</v>
      </c>
      <c r="BI100" s="6">
        <f t="shared" si="57"/>
        <v>0</v>
      </c>
      <c r="BJ100" s="6">
        <f t="shared" si="58"/>
        <v>0</v>
      </c>
      <c r="BK100" s="6">
        <f t="shared" si="59"/>
        <v>0</v>
      </c>
      <c r="BL100" s="6">
        <f t="shared" si="60"/>
        <v>0</v>
      </c>
      <c r="BM100" s="6">
        <f t="shared" si="61"/>
        <v>0</v>
      </c>
      <c r="BN100" s="6">
        <f t="shared" si="62"/>
        <v>0</v>
      </c>
      <c r="BO100" s="6">
        <f t="shared" si="63"/>
        <v>0</v>
      </c>
      <c r="BP100" s="6">
        <f t="shared" si="64"/>
        <v>0</v>
      </c>
      <c r="BQ100" s="6">
        <f t="shared" si="65"/>
        <v>0</v>
      </c>
      <c r="BR100" s="6">
        <f t="shared" si="66"/>
        <v>0</v>
      </c>
      <c r="BS100" s="6">
        <f t="shared" si="67"/>
        <v>0</v>
      </c>
      <c r="BT100" s="6">
        <f t="shared" si="68"/>
        <v>0</v>
      </c>
      <c r="BU100" s="6">
        <f t="shared" si="69"/>
        <v>0</v>
      </c>
    </row>
    <row r="101" spans="1:73" x14ac:dyDescent="0.2">
      <c r="A101" s="3" t="s">
        <v>890</v>
      </c>
      <c r="B101" s="3" t="s">
        <v>979</v>
      </c>
      <c r="C101" s="3" t="s">
        <v>969</v>
      </c>
      <c r="D101" s="2">
        <v>350</v>
      </c>
      <c r="E101" s="26" t="s">
        <v>945</v>
      </c>
      <c r="F101" s="2">
        <v>11000</v>
      </c>
      <c r="G101" s="13">
        <v>37135</v>
      </c>
      <c r="H101" s="15" t="s">
        <v>1113</v>
      </c>
      <c r="I101" s="6">
        <f t="shared" si="85"/>
        <v>0</v>
      </c>
      <c r="J101" s="6">
        <f t="shared" si="85"/>
        <v>0</v>
      </c>
      <c r="K101" s="6">
        <f t="shared" si="85"/>
        <v>0</v>
      </c>
      <c r="L101" s="6">
        <f t="shared" si="85"/>
        <v>0</v>
      </c>
      <c r="M101" s="6">
        <f t="shared" si="85"/>
        <v>0</v>
      </c>
      <c r="N101" s="6">
        <f t="shared" si="85"/>
        <v>0</v>
      </c>
      <c r="O101" s="6">
        <f t="shared" si="85"/>
        <v>0</v>
      </c>
      <c r="P101" s="6">
        <f t="shared" si="85"/>
        <v>0</v>
      </c>
      <c r="Q101" s="6">
        <f t="shared" si="85"/>
        <v>0</v>
      </c>
      <c r="R101" s="6">
        <f t="shared" si="85"/>
        <v>0</v>
      </c>
      <c r="S101" s="6">
        <f t="shared" si="85"/>
        <v>0</v>
      </c>
      <c r="T101" s="6">
        <f t="shared" si="85"/>
        <v>0</v>
      </c>
      <c r="U101" s="6">
        <f t="shared" si="74"/>
        <v>0</v>
      </c>
      <c r="V101" s="6">
        <f t="shared" si="74"/>
        <v>0</v>
      </c>
      <c r="W101" s="6">
        <f t="shared" si="74"/>
        <v>0</v>
      </c>
      <c r="X101" s="6">
        <f t="shared" si="74"/>
        <v>0</v>
      </c>
      <c r="Y101" s="6">
        <f t="shared" si="75"/>
        <v>0</v>
      </c>
      <c r="Z101" s="6">
        <f t="shared" si="75"/>
        <v>0</v>
      </c>
      <c r="AA101" s="6">
        <f t="shared" si="75"/>
        <v>0</v>
      </c>
      <c r="AB101" s="6">
        <f t="shared" si="75"/>
        <v>0</v>
      </c>
      <c r="AC101" s="6">
        <f t="shared" si="75"/>
        <v>0</v>
      </c>
      <c r="AD101" s="6">
        <f t="shared" si="75"/>
        <v>0</v>
      </c>
      <c r="AE101" s="6">
        <f t="shared" si="75"/>
        <v>0</v>
      </c>
      <c r="AF101" s="6">
        <f t="shared" si="75"/>
        <v>0</v>
      </c>
      <c r="AG101" s="6">
        <f t="shared" si="75"/>
        <v>0</v>
      </c>
      <c r="AH101" s="6">
        <f t="shared" si="75"/>
        <v>0</v>
      </c>
      <c r="AI101" s="6">
        <f t="shared" si="86"/>
        <v>0</v>
      </c>
      <c r="AJ101" s="6">
        <f t="shared" si="86"/>
        <v>0</v>
      </c>
      <c r="AK101" s="6">
        <f t="shared" si="86"/>
        <v>0</v>
      </c>
      <c r="AL101" s="6">
        <f t="shared" si="86"/>
        <v>0</v>
      </c>
      <c r="AM101" s="6">
        <f t="shared" si="86"/>
        <v>0</v>
      </c>
      <c r="AN101" s="6">
        <f t="shared" si="86"/>
        <v>0</v>
      </c>
      <c r="AO101" s="6">
        <f t="shared" si="86"/>
        <v>0</v>
      </c>
      <c r="AP101" s="6">
        <f t="shared" si="86"/>
        <v>0</v>
      </c>
      <c r="AQ101" s="6">
        <f t="shared" si="86"/>
        <v>0</v>
      </c>
      <c r="AR101" s="6">
        <f t="shared" si="86"/>
        <v>0</v>
      </c>
      <c r="AS101" s="6">
        <f t="shared" si="73"/>
        <v>0</v>
      </c>
      <c r="AT101" s="6">
        <f t="shared" si="73"/>
        <v>0</v>
      </c>
      <c r="AU101" s="6">
        <f t="shared" si="73"/>
        <v>0</v>
      </c>
      <c r="AV101" s="6">
        <f t="shared" si="73"/>
        <v>0</v>
      </c>
      <c r="AW101" s="6">
        <f t="shared" si="73"/>
        <v>0</v>
      </c>
      <c r="AX101" s="6">
        <f t="shared" si="73"/>
        <v>0</v>
      </c>
      <c r="AY101" s="6">
        <f t="shared" si="73"/>
        <v>0</v>
      </c>
      <c r="AZ101" s="6">
        <f t="shared" si="73"/>
        <v>0</v>
      </c>
      <c r="BA101" s="6">
        <f t="shared" si="73"/>
        <v>0</v>
      </c>
      <c r="BB101" s="6">
        <f t="shared" si="73"/>
        <v>0</v>
      </c>
      <c r="BC101" s="6">
        <f t="shared" si="73"/>
        <v>0</v>
      </c>
      <c r="BD101" s="83">
        <f t="shared" si="73"/>
        <v>0</v>
      </c>
      <c r="BF101" s="6">
        <f t="shared" si="54"/>
        <v>0</v>
      </c>
      <c r="BG101" s="6">
        <f t="shared" si="55"/>
        <v>0</v>
      </c>
      <c r="BH101" s="6">
        <f t="shared" si="56"/>
        <v>0</v>
      </c>
      <c r="BI101" s="6">
        <f t="shared" si="57"/>
        <v>0</v>
      </c>
      <c r="BJ101" s="6">
        <f t="shared" si="58"/>
        <v>0</v>
      </c>
      <c r="BK101" s="6">
        <f t="shared" si="59"/>
        <v>0</v>
      </c>
      <c r="BL101" s="6">
        <f t="shared" si="60"/>
        <v>0</v>
      </c>
      <c r="BM101" s="6">
        <f t="shared" si="61"/>
        <v>0</v>
      </c>
      <c r="BN101" s="6">
        <f t="shared" si="62"/>
        <v>0</v>
      </c>
      <c r="BO101" s="6">
        <f t="shared" si="63"/>
        <v>0</v>
      </c>
      <c r="BP101" s="6">
        <f t="shared" si="64"/>
        <v>0</v>
      </c>
      <c r="BQ101" s="6">
        <f t="shared" si="65"/>
        <v>0</v>
      </c>
      <c r="BR101" s="6">
        <f t="shared" si="66"/>
        <v>0</v>
      </c>
      <c r="BS101" s="6">
        <f t="shared" si="67"/>
        <v>0</v>
      </c>
      <c r="BT101" s="6">
        <f t="shared" si="68"/>
        <v>0</v>
      </c>
      <c r="BU101" s="6">
        <f t="shared" si="69"/>
        <v>0</v>
      </c>
    </row>
    <row r="102" spans="1:73" x14ac:dyDescent="0.2">
      <c r="A102" t="s">
        <v>955</v>
      </c>
      <c r="B102" t="s">
        <v>1525</v>
      </c>
      <c r="C102" t="s">
        <v>935</v>
      </c>
      <c r="D102">
        <v>3</v>
      </c>
      <c r="E102" s="26" t="s">
        <v>1105</v>
      </c>
      <c r="F102" s="23">
        <v>0</v>
      </c>
      <c r="G102" s="22">
        <v>37043</v>
      </c>
      <c r="H102" s="15" t="s">
        <v>1113</v>
      </c>
      <c r="I102" s="6">
        <f t="shared" ref="I102:T103" si="87">IF(AND($F102&lt;I$2,$G102&lt;I$4,(DATE(YEAR($G102)+1,MONTH($G102)+1,1))&gt;I$4),$D102*24*I$3*(I$2/1000-($F102/1000)),0)</f>
        <v>0</v>
      </c>
      <c r="J102" s="6">
        <f t="shared" si="87"/>
        <v>0</v>
      </c>
      <c r="K102" s="6">
        <f t="shared" si="87"/>
        <v>0</v>
      </c>
      <c r="L102" s="6">
        <f t="shared" si="87"/>
        <v>0</v>
      </c>
      <c r="M102" s="6">
        <f t="shared" si="87"/>
        <v>0</v>
      </c>
      <c r="N102" s="6">
        <f t="shared" si="87"/>
        <v>0</v>
      </c>
      <c r="O102" s="6">
        <f t="shared" si="87"/>
        <v>720</v>
      </c>
      <c r="P102" s="6">
        <f t="shared" si="87"/>
        <v>720</v>
      </c>
      <c r="Q102" s="6">
        <f t="shared" si="87"/>
        <v>720</v>
      </c>
      <c r="R102" s="6">
        <f t="shared" si="87"/>
        <v>576</v>
      </c>
      <c r="S102" s="6">
        <f t="shared" si="87"/>
        <v>648</v>
      </c>
      <c r="T102" s="6">
        <f t="shared" si="87"/>
        <v>720</v>
      </c>
      <c r="U102" s="6">
        <f t="shared" si="74"/>
        <v>720</v>
      </c>
      <c r="V102" s="6">
        <f t="shared" si="74"/>
        <v>720</v>
      </c>
      <c r="W102" s="6">
        <f t="shared" si="74"/>
        <v>720</v>
      </c>
      <c r="X102" s="6">
        <f t="shared" si="74"/>
        <v>720</v>
      </c>
      <c r="Y102" s="6">
        <f t="shared" ref="Y102:AJ103" si="88">IF(AND($F102&lt;Y$2,$G102&lt;Y$4,(DATE(YEAR($G102)+1,MONTH($G102)+1,1))&gt;Y$4),$D102*24*Y$3*(Y$2/1000-($F102/1000)),0)</f>
        <v>720</v>
      </c>
      <c r="Z102" s="6">
        <f t="shared" si="88"/>
        <v>720</v>
      </c>
      <c r="AA102" s="6">
        <f t="shared" si="88"/>
        <v>0</v>
      </c>
      <c r="AB102" s="6">
        <f t="shared" si="88"/>
        <v>0</v>
      </c>
      <c r="AC102" s="6">
        <f t="shared" si="88"/>
        <v>0</v>
      </c>
      <c r="AD102" s="6">
        <f t="shared" si="88"/>
        <v>0</v>
      </c>
      <c r="AE102" s="6">
        <f t="shared" si="88"/>
        <v>0</v>
      </c>
      <c r="AF102" s="6">
        <f t="shared" si="88"/>
        <v>0</v>
      </c>
      <c r="AG102" s="6">
        <f t="shared" si="88"/>
        <v>0</v>
      </c>
      <c r="AH102" s="6">
        <f t="shared" si="88"/>
        <v>0</v>
      </c>
      <c r="AI102" s="6">
        <f t="shared" si="88"/>
        <v>0</v>
      </c>
      <c r="AJ102" s="6">
        <f t="shared" si="88"/>
        <v>0</v>
      </c>
      <c r="AK102" s="6">
        <f t="shared" ref="AK102:AZ103" si="89">IF(AND($F102&lt;AK$2,$G102&lt;AK$4,(DATE(YEAR($G102)+1,MONTH($G102)+1,1))&gt;AK$4),$D102*24*AK$3*(AK$2/1000-($F102/1000)),0)</f>
        <v>0</v>
      </c>
      <c r="AL102" s="6">
        <f t="shared" si="89"/>
        <v>0</v>
      </c>
      <c r="AM102" s="6">
        <f t="shared" si="89"/>
        <v>0</v>
      </c>
      <c r="AN102" s="6">
        <f t="shared" si="89"/>
        <v>0</v>
      </c>
      <c r="AO102" s="6">
        <f t="shared" si="89"/>
        <v>0</v>
      </c>
      <c r="AP102" s="6">
        <f t="shared" si="89"/>
        <v>0</v>
      </c>
      <c r="AQ102" s="6">
        <f t="shared" si="89"/>
        <v>0</v>
      </c>
      <c r="AR102" s="6">
        <f t="shared" si="89"/>
        <v>0</v>
      </c>
      <c r="AS102" s="6">
        <f t="shared" si="89"/>
        <v>0</v>
      </c>
      <c r="AT102" s="6">
        <f t="shared" si="89"/>
        <v>0</v>
      </c>
      <c r="AU102" s="6">
        <f t="shared" si="89"/>
        <v>0</v>
      </c>
      <c r="AV102" s="6">
        <f t="shared" si="89"/>
        <v>0</v>
      </c>
      <c r="AW102" s="6">
        <f t="shared" si="89"/>
        <v>0</v>
      </c>
      <c r="AX102" s="6">
        <f t="shared" si="89"/>
        <v>0</v>
      </c>
      <c r="AY102" s="6">
        <f t="shared" si="89"/>
        <v>0</v>
      </c>
      <c r="AZ102" s="6">
        <f t="shared" si="89"/>
        <v>0</v>
      </c>
      <c r="BA102" s="6">
        <f t="shared" ref="AS102:BD103" si="90">IF(AND($F102&lt;BA$2,$G102&lt;BA$4,(DATE(YEAR($G102)+1,MONTH($G102)+1,1))&gt;BA$4),$D102*24*BA$3*(BA$2/1000-($F102/1000)),0)</f>
        <v>0</v>
      </c>
      <c r="BB102" s="6">
        <f t="shared" si="90"/>
        <v>0</v>
      </c>
      <c r="BC102" s="6">
        <f t="shared" si="90"/>
        <v>0</v>
      </c>
      <c r="BD102" s="83">
        <f t="shared" si="90"/>
        <v>0</v>
      </c>
      <c r="BF102" s="6">
        <f t="shared" si="54"/>
        <v>0</v>
      </c>
      <c r="BG102" s="6">
        <f t="shared" si="55"/>
        <v>0</v>
      </c>
      <c r="BH102" s="6">
        <f t="shared" si="56"/>
        <v>720</v>
      </c>
      <c r="BI102" s="6">
        <f t="shared" si="57"/>
        <v>648</v>
      </c>
      <c r="BJ102" s="6">
        <f t="shared" si="58"/>
        <v>720</v>
      </c>
      <c r="BK102" s="6">
        <f t="shared" si="59"/>
        <v>720</v>
      </c>
      <c r="BL102" s="6">
        <f t="shared" si="60"/>
        <v>0</v>
      </c>
      <c r="BM102" s="6">
        <f t="shared" si="61"/>
        <v>0</v>
      </c>
      <c r="BN102" s="6">
        <f t="shared" si="62"/>
        <v>0</v>
      </c>
      <c r="BO102" s="6">
        <f t="shared" si="63"/>
        <v>0</v>
      </c>
      <c r="BP102" s="6">
        <f t="shared" si="64"/>
        <v>0</v>
      </c>
      <c r="BQ102" s="6">
        <f t="shared" si="65"/>
        <v>0</v>
      </c>
      <c r="BR102" s="6">
        <f t="shared" si="66"/>
        <v>0</v>
      </c>
      <c r="BS102" s="6">
        <f t="shared" si="67"/>
        <v>0</v>
      </c>
      <c r="BT102" s="6">
        <f t="shared" si="68"/>
        <v>0</v>
      </c>
      <c r="BU102" s="6">
        <f t="shared" si="69"/>
        <v>0</v>
      </c>
    </row>
    <row r="103" spans="1:73" x14ac:dyDescent="0.2">
      <c r="A103" t="s">
        <v>951</v>
      </c>
      <c r="B103" t="s">
        <v>1525</v>
      </c>
      <c r="C103" t="s">
        <v>935</v>
      </c>
      <c r="D103">
        <v>8.9</v>
      </c>
      <c r="E103" s="26" t="s">
        <v>1105</v>
      </c>
      <c r="F103" s="23">
        <v>0</v>
      </c>
      <c r="G103" s="22">
        <v>37180</v>
      </c>
      <c r="H103" s="15" t="s">
        <v>1113</v>
      </c>
      <c r="I103" s="6">
        <f t="shared" si="87"/>
        <v>0</v>
      </c>
      <c r="J103" s="6">
        <f t="shared" si="87"/>
        <v>0</v>
      </c>
      <c r="K103" s="6">
        <f t="shared" si="87"/>
        <v>0</v>
      </c>
      <c r="L103" s="6">
        <f t="shared" si="87"/>
        <v>0</v>
      </c>
      <c r="M103" s="6">
        <f t="shared" si="87"/>
        <v>0</v>
      </c>
      <c r="N103" s="6">
        <f t="shared" si="87"/>
        <v>0</v>
      </c>
      <c r="O103" s="6">
        <f t="shared" si="87"/>
        <v>0</v>
      </c>
      <c r="P103" s="6">
        <f t="shared" si="87"/>
        <v>0</v>
      </c>
      <c r="Q103" s="6">
        <f t="shared" si="87"/>
        <v>0</v>
      </c>
      <c r="R103" s="6">
        <f t="shared" si="87"/>
        <v>0</v>
      </c>
      <c r="S103" s="6">
        <f t="shared" si="87"/>
        <v>1922.4000000000003</v>
      </c>
      <c r="T103" s="6">
        <f t="shared" si="87"/>
        <v>2136</v>
      </c>
      <c r="U103" s="6">
        <f t="shared" si="74"/>
        <v>2136</v>
      </c>
      <c r="V103" s="6">
        <f t="shared" si="74"/>
        <v>2136</v>
      </c>
      <c r="W103" s="6">
        <f t="shared" si="74"/>
        <v>2136</v>
      </c>
      <c r="X103" s="6">
        <f t="shared" si="74"/>
        <v>2136</v>
      </c>
      <c r="Y103" s="6">
        <f t="shared" si="88"/>
        <v>2136</v>
      </c>
      <c r="Z103" s="6">
        <f t="shared" si="88"/>
        <v>2136</v>
      </c>
      <c r="AA103" s="6">
        <f t="shared" si="88"/>
        <v>2136</v>
      </c>
      <c r="AB103" s="6">
        <f t="shared" si="88"/>
        <v>2136</v>
      </c>
      <c r="AC103" s="6">
        <f t="shared" si="88"/>
        <v>2136</v>
      </c>
      <c r="AD103" s="6">
        <f t="shared" si="88"/>
        <v>2136</v>
      </c>
      <c r="AE103" s="6">
        <f t="shared" si="88"/>
        <v>0</v>
      </c>
      <c r="AF103" s="6">
        <f t="shared" si="88"/>
        <v>0</v>
      </c>
      <c r="AG103" s="6">
        <f t="shared" si="88"/>
        <v>0</v>
      </c>
      <c r="AH103" s="6">
        <f t="shared" si="88"/>
        <v>0</v>
      </c>
      <c r="AI103" s="6">
        <f t="shared" si="88"/>
        <v>0</v>
      </c>
      <c r="AJ103" s="6">
        <f t="shared" si="88"/>
        <v>0</v>
      </c>
      <c r="AK103" s="6">
        <f t="shared" si="89"/>
        <v>0</v>
      </c>
      <c r="AL103" s="6">
        <f t="shared" si="89"/>
        <v>0</v>
      </c>
      <c r="AM103" s="6">
        <f t="shared" si="89"/>
        <v>0</v>
      </c>
      <c r="AN103" s="6">
        <f t="shared" si="89"/>
        <v>0</v>
      </c>
      <c r="AO103" s="6">
        <f t="shared" si="89"/>
        <v>0</v>
      </c>
      <c r="AP103" s="6">
        <f t="shared" si="89"/>
        <v>0</v>
      </c>
      <c r="AQ103" s="6">
        <f t="shared" si="89"/>
        <v>0</v>
      </c>
      <c r="AR103" s="6">
        <f t="shared" si="89"/>
        <v>0</v>
      </c>
      <c r="AS103" s="6">
        <f t="shared" si="90"/>
        <v>0</v>
      </c>
      <c r="AT103" s="6">
        <f t="shared" si="90"/>
        <v>0</v>
      </c>
      <c r="AU103" s="6">
        <f t="shared" si="90"/>
        <v>0</v>
      </c>
      <c r="AV103" s="6">
        <f t="shared" si="90"/>
        <v>0</v>
      </c>
      <c r="AW103" s="6">
        <f t="shared" si="90"/>
        <v>0</v>
      </c>
      <c r="AX103" s="6">
        <f t="shared" si="90"/>
        <v>0</v>
      </c>
      <c r="AY103" s="6">
        <f t="shared" si="90"/>
        <v>0</v>
      </c>
      <c r="AZ103" s="6">
        <f t="shared" si="90"/>
        <v>0</v>
      </c>
      <c r="BA103" s="6">
        <f t="shared" si="90"/>
        <v>0</v>
      </c>
      <c r="BB103" s="6">
        <f t="shared" si="90"/>
        <v>0</v>
      </c>
      <c r="BC103" s="6">
        <f t="shared" si="90"/>
        <v>0</v>
      </c>
      <c r="BD103" s="83">
        <f t="shared" si="90"/>
        <v>0</v>
      </c>
      <c r="BF103" s="6">
        <f t="shared" si="54"/>
        <v>0</v>
      </c>
      <c r="BG103" s="6">
        <f t="shared" si="55"/>
        <v>0</v>
      </c>
      <c r="BH103" s="6">
        <f t="shared" si="56"/>
        <v>0</v>
      </c>
      <c r="BI103" s="6">
        <f t="shared" si="57"/>
        <v>1352.8000000000002</v>
      </c>
      <c r="BJ103" s="6">
        <f t="shared" si="58"/>
        <v>2136</v>
      </c>
      <c r="BK103" s="6">
        <f t="shared" si="59"/>
        <v>2136</v>
      </c>
      <c r="BL103" s="6">
        <f t="shared" si="60"/>
        <v>2136</v>
      </c>
      <c r="BM103" s="6">
        <f t="shared" si="61"/>
        <v>712</v>
      </c>
      <c r="BN103" s="6">
        <f t="shared" si="62"/>
        <v>0</v>
      </c>
      <c r="BO103" s="6">
        <f t="shared" si="63"/>
        <v>0</v>
      </c>
      <c r="BP103" s="6">
        <f t="shared" si="64"/>
        <v>0</v>
      </c>
      <c r="BQ103" s="6">
        <f t="shared" si="65"/>
        <v>0</v>
      </c>
      <c r="BR103" s="6">
        <f t="shared" si="66"/>
        <v>0</v>
      </c>
      <c r="BS103" s="6">
        <f t="shared" si="67"/>
        <v>0</v>
      </c>
      <c r="BT103" s="6">
        <f t="shared" si="68"/>
        <v>0</v>
      </c>
      <c r="BU103" s="6">
        <f t="shared" si="69"/>
        <v>0</v>
      </c>
    </row>
    <row r="104" spans="1:73" x14ac:dyDescent="0.2">
      <c r="A104" t="s">
        <v>920</v>
      </c>
      <c r="B104" t="s">
        <v>1525</v>
      </c>
      <c r="C104" t="s">
        <v>935</v>
      </c>
      <c r="D104">
        <v>100</v>
      </c>
      <c r="E104" s="26" t="s">
        <v>945</v>
      </c>
      <c r="F104" s="23">
        <v>6707</v>
      </c>
      <c r="G104" s="22">
        <v>37055</v>
      </c>
      <c r="H104" s="15" t="s">
        <v>1113</v>
      </c>
      <c r="I104" s="6">
        <f t="shared" ref="I104:T118" si="91">IF(AND($F104&lt;I$2,$G104&lt;I$4,(DATE(YEAR($G104)+1,MONTH($G104)+1,1))&gt;I$4),$D104*24*I$3*(I$2/1000-($F104/1000)),0)</f>
        <v>0</v>
      </c>
      <c r="J104" s="6">
        <f t="shared" si="91"/>
        <v>0</v>
      </c>
      <c r="K104" s="6">
        <f t="shared" si="91"/>
        <v>0</v>
      </c>
      <c r="L104" s="6">
        <f t="shared" si="91"/>
        <v>0</v>
      </c>
      <c r="M104" s="6">
        <f t="shared" si="91"/>
        <v>0</v>
      </c>
      <c r="N104" s="6">
        <f t="shared" si="91"/>
        <v>0</v>
      </c>
      <c r="O104" s="6">
        <f t="shared" si="91"/>
        <v>7903.2000000000007</v>
      </c>
      <c r="P104" s="6">
        <f t="shared" si="91"/>
        <v>7903.2000000000007</v>
      </c>
      <c r="Q104" s="6">
        <f t="shared" si="91"/>
        <v>7903.2000000000007</v>
      </c>
      <c r="R104" s="6">
        <f t="shared" si="91"/>
        <v>6322.56</v>
      </c>
      <c r="S104" s="6">
        <f t="shared" si="91"/>
        <v>7112.88</v>
      </c>
      <c r="T104" s="6">
        <f t="shared" si="91"/>
        <v>7903.2000000000007</v>
      </c>
      <c r="U104" s="6">
        <f t="shared" si="74"/>
        <v>7903.2000000000007</v>
      </c>
      <c r="V104" s="6">
        <f t="shared" si="74"/>
        <v>7903.2000000000007</v>
      </c>
      <c r="W104" s="6">
        <f t="shared" si="74"/>
        <v>7903.2000000000007</v>
      </c>
      <c r="X104" s="6">
        <f t="shared" si="74"/>
        <v>7903.2000000000007</v>
      </c>
      <c r="Y104" s="6">
        <f t="shared" si="75"/>
        <v>7903.2000000000007</v>
      </c>
      <c r="Z104" s="6">
        <f t="shared" si="75"/>
        <v>7903.2000000000007</v>
      </c>
      <c r="AA104" s="6">
        <f t="shared" si="75"/>
        <v>0</v>
      </c>
      <c r="AB104" s="6">
        <f t="shared" si="75"/>
        <v>0</v>
      </c>
      <c r="AC104" s="6">
        <f t="shared" si="75"/>
        <v>0</v>
      </c>
      <c r="AD104" s="6">
        <f t="shared" si="75"/>
        <v>0</v>
      </c>
      <c r="AE104" s="6">
        <f t="shared" si="75"/>
        <v>0</v>
      </c>
      <c r="AF104" s="6">
        <f t="shared" si="75"/>
        <v>0</v>
      </c>
      <c r="AG104" s="6">
        <f t="shared" si="75"/>
        <v>0</v>
      </c>
      <c r="AH104" s="6">
        <f t="shared" si="75"/>
        <v>0</v>
      </c>
      <c r="AI104" s="6">
        <f t="shared" ref="AI104:AR109" si="92">IF(AND($F104&lt;AI$2,$G104&lt;AI$4,(DATE(YEAR($G104)+1,MONTH($G104)+1,1))&gt;AI$4),$D104*24*AI$3*(AI$2/1000-($F104/1000)),0)</f>
        <v>0</v>
      </c>
      <c r="AJ104" s="6">
        <f t="shared" si="92"/>
        <v>0</v>
      </c>
      <c r="AK104" s="6">
        <f t="shared" si="92"/>
        <v>0</v>
      </c>
      <c r="AL104" s="6">
        <f t="shared" si="92"/>
        <v>0</v>
      </c>
      <c r="AM104" s="6">
        <f t="shared" si="92"/>
        <v>0</v>
      </c>
      <c r="AN104" s="6">
        <f t="shared" si="92"/>
        <v>0</v>
      </c>
      <c r="AO104" s="6">
        <f t="shared" si="92"/>
        <v>0</v>
      </c>
      <c r="AP104" s="6">
        <f t="shared" si="92"/>
        <v>0</v>
      </c>
      <c r="AQ104" s="6">
        <f t="shared" si="92"/>
        <v>0</v>
      </c>
      <c r="AR104" s="6">
        <f t="shared" si="92"/>
        <v>0</v>
      </c>
      <c r="AS104" s="6">
        <f t="shared" si="73"/>
        <v>0</v>
      </c>
      <c r="AT104" s="6">
        <f t="shared" si="73"/>
        <v>0</v>
      </c>
      <c r="AU104" s="6">
        <f t="shared" si="73"/>
        <v>0</v>
      </c>
      <c r="AV104" s="6">
        <f t="shared" si="73"/>
        <v>0</v>
      </c>
      <c r="AW104" s="6">
        <f t="shared" si="73"/>
        <v>0</v>
      </c>
      <c r="AX104" s="6">
        <f t="shared" si="73"/>
        <v>0</v>
      </c>
      <c r="AY104" s="6">
        <f t="shared" si="73"/>
        <v>0</v>
      </c>
      <c r="AZ104" s="6">
        <f t="shared" si="73"/>
        <v>0</v>
      </c>
      <c r="BA104" s="6">
        <f t="shared" si="73"/>
        <v>0</v>
      </c>
      <c r="BB104" s="6">
        <f t="shared" si="73"/>
        <v>0</v>
      </c>
      <c r="BC104" s="6">
        <f t="shared" si="73"/>
        <v>0</v>
      </c>
      <c r="BD104" s="83">
        <f t="shared" si="73"/>
        <v>0</v>
      </c>
      <c r="BF104" s="6">
        <f t="shared" si="54"/>
        <v>0</v>
      </c>
      <c r="BG104" s="6">
        <f t="shared" si="55"/>
        <v>0</v>
      </c>
      <c r="BH104" s="6">
        <f t="shared" si="56"/>
        <v>7903.2000000000007</v>
      </c>
      <c r="BI104" s="6">
        <f t="shared" si="57"/>
        <v>7112.88</v>
      </c>
      <c r="BJ104" s="6">
        <f t="shared" si="58"/>
        <v>7903.2000000000007</v>
      </c>
      <c r="BK104" s="6">
        <f t="shared" si="59"/>
        <v>7903.2000000000007</v>
      </c>
      <c r="BL104" s="6">
        <f t="shared" si="60"/>
        <v>0</v>
      </c>
      <c r="BM104" s="6">
        <f t="shared" si="61"/>
        <v>0</v>
      </c>
      <c r="BN104" s="6">
        <f t="shared" si="62"/>
        <v>0</v>
      </c>
      <c r="BO104" s="6">
        <f t="shared" si="63"/>
        <v>0</v>
      </c>
      <c r="BP104" s="6">
        <f t="shared" si="64"/>
        <v>0</v>
      </c>
      <c r="BQ104" s="6">
        <f t="shared" si="65"/>
        <v>0</v>
      </c>
      <c r="BR104" s="6">
        <f t="shared" si="66"/>
        <v>0</v>
      </c>
      <c r="BS104" s="6">
        <f t="shared" si="67"/>
        <v>0</v>
      </c>
      <c r="BT104" s="6">
        <f t="shared" si="68"/>
        <v>0</v>
      </c>
      <c r="BU104" s="6">
        <f t="shared" si="69"/>
        <v>0</v>
      </c>
    </row>
    <row r="105" spans="1:73" x14ac:dyDescent="0.2">
      <c r="A105" t="s">
        <v>1018</v>
      </c>
      <c r="B105" t="s">
        <v>1525</v>
      </c>
      <c r="C105" t="s">
        <v>935</v>
      </c>
      <c r="D105">
        <v>480</v>
      </c>
      <c r="E105" s="8" t="s">
        <v>945</v>
      </c>
      <c r="F105">
        <v>7000</v>
      </c>
      <c r="G105" s="22">
        <v>37742</v>
      </c>
      <c r="H105" s="15" t="s">
        <v>1113</v>
      </c>
      <c r="I105" s="6">
        <f t="shared" si="91"/>
        <v>0</v>
      </c>
      <c r="J105" s="6">
        <f t="shared" si="91"/>
        <v>0</v>
      </c>
      <c r="K105" s="6">
        <f t="shared" si="91"/>
        <v>0</v>
      </c>
      <c r="L105" s="6">
        <f t="shared" si="91"/>
        <v>0</v>
      </c>
      <c r="M105" s="6">
        <f t="shared" si="91"/>
        <v>0</v>
      </c>
      <c r="N105" s="6">
        <f t="shared" si="91"/>
        <v>0</v>
      </c>
      <c r="O105" s="6">
        <f t="shared" si="91"/>
        <v>0</v>
      </c>
      <c r="P105" s="6">
        <f t="shared" si="91"/>
        <v>0</v>
      </c>
      <c r="Q105" s="6">
        <f t="shared" si="91"/>
        <v>0</v>
      </c>
      <c r="R105" s="6">
        <f t="shared" si="91"/>
        <v>0</v>
      </c>
      <c r="S105" s="6">
        <f t="shared" si="91"/>
        <v>0</v>
      </c>
      <c r="T105" s="6">
        <f t="shared" si="91"/>
        <v>0</v>
      </c>
      <c r="U105" s="6">
        <f t="shared" si="74"/>
        <v>0</v>
      </c>
      <c r="V105" s="6">
        <f t="shared" si="74"/>
        <v>0</v>
      </c>
      <c r="W105" s="6">
        <f t="shared" si="74"/>
        <v>0</v>
      </c>
      <c r="X105" s="6">
        <f t="shared" si="74"/>
        <v>0</v>
      </c>
      <c r="Y105" s="6">
        <f t="shared" si="75"/>
        <v>0</v>
      </c>
      <c r="Z105" s="6">
        <f t="shared" si="75"/>
        <v>0</v>
      </c>
      <c r="AA105" s="6">
        <f t="shared" si="75"/>
        <v>0</v>
      </c>
      <c r="AB105" s="6">
        <f t="shared" si="75"/>
        <v>0</v>
      </c>
      <c r="AC105" s="6">
        <f t="shared" si="75"/>
        <v>0</v>
      </c>
      <c r="AD105" s="6">
        <f t="shared" si="75"/>
        <v>0</v>
      </c>
      <c r="AE105" s="6">
        <f t="shared" si="75"/>
        <v>0</v>
      </c>
      <c r="AF105" s="6">
        <f t="shared" si="75"/>
        <v>0</v>
      </c>
      <c r="AG105" s="6">
        <f t="shared" si="75"/>
        <v>0</v>
      </c>
      <c r="AH105" s="6">
        <f t="shared" si="75"/>
        <v>0</v>
      </c>
      <c r="AI105" s="6">
        <f t="shared" si="92"/>
        <v>0</v>
      </c>
      <c r="AJ105" s="6">
        <f t="shared" si="92"/>
        <v>0</v>
      </c>
      <c r="AK105" s="6">
        <f t="shared" si="92"/>
        <v>0</v>
      </c>
      <c r="AL105" s="6">
        <f t="shared" si="92"/>
        <v>34560</v>
      </c>
      <c r="AM105" s="6">
        <f t="shared" si="92"/>
        <v>34560</v>
      </c>
      <c r="AN105" s="6">
        <f t="shared" si="92"/>
        <v>34560</v>
      </c>
      <c r="AO105" s="6">
        <f t="shared" si="92"/>
        <v>34560</v>
      </c>
      <c r="AP105" s="6">
        <f t="shared" si="92"/>
        <v>34560</v>
      </c>
      <c r="AQ105" s="6">
        <f t="shared" si="92"/>
        <v>34560</v>
      </c>
      <c r="AR105" s="6">
        <f t="shared" si="92"/>
        <v>34560</v>
      </c>
      <c r="AS105" s="6">
        <f t="shared" si="73"/>
        <v>34560</v>
      </c>
      <c r="AT105" s="6">
        <f t="shared" si="73"/>
        <v>34560</v>
      </c>
      <c r="AU105" s="6">
        <f t="shared" si="73"/>
        <v>34560</v>
      </c>
      <c r="AV105" s="6">
        <f t="shared" si="73"/>
        <v>34560</v>
      </c>
      <c r="AW105" s="6">
        <f t="shared" si="73"/>
        <v>34560</v>
      </c>
      <c r="AX105" s="6">
        <f t="shared" si="73"/>
        <v>0</v>
      </c>
      <c r="AY105" s="6">
        <f t="shared" si="73"/>
        <v>0</v>
      </c>
      <c r="AZ105" s="6">
        <f t="shared" si="73"/>
        <v>0</v>
      </c>
      <c r="BA105" s="6">
        <f t="shared" si="73"/>
        <v>0</v>
      </c>
      <c r="BB105" s="6">
        <f t="shared" si="73"/>
        <v>0</v>
      </c>
      <c r="BC105" s="6">
        <f t="shared" si="73"/>
        <v>0</v>
      </c>
      <c r="BD105" s="83">
        <f t="shared" si="73"/>
        <v>0</v>
      </c>
      <c r="BF105" s="6">
        <f t="shared" si="54"/>
        <v>0</v>
      </c>
      <c r="BG105" s="6">
        <f t="shared" si="55"/>
        <v>0</v>
      </c>
      <c r="BH105" s="6">
        <f t="shared" si="56"/>
        <v>0</v>
      </c>
      <c r="BI105" s="6">
        <f t="shared" si="57"/>
        <v>0</v>
      </c>
      <c r="BJ105" s="6">
        <f t="shared" si="58"/>
        <v>0</v>
      </c>
      <c r="BK105" s="6">
        <f t="shared" si="59"/>
        <v>0</v>
      </c>
      <c r="BL105" s="6">
        <f t="shared" si="60"/>
        <v>0</v>
      </c>
      <c r="BM105" s="6">
        <f t="shared" si="61"/>
        <v>0</v>
      </c>
      <c r="BN105" s="6">
        <f t="shared" si="62"/>
        <v>0</v>
      </c>
      <c r="BO105" s="6">
        <f t="shared" si="63"/>
        <v>11520</v>
      </c>
      <c r="BP105" s="6">
        <f t="shared" si="64"/>
        <v>34560</v>
      </c>
      <c r="BQ105" s="6">
        <f t="shared" si="65"/>
        <v>34560</v>
      </c>
      <c r="BR105" s="6">
        <f t="shared" si="66"/>
        <v>34560</v>
      </c>
      <c r="BS105" s="6">
        <f t="shared" si="67"/>
        <v>23040</v>
      </c>
      <c r="BT105" s="6">
        <f t="shared" si="68"/>
        <v>0</v>
      </c>
      <c r="BU105" s="6">
        <f t="shared" si="69"/>
        <v>0</v>
      </c>
    </row>
    <row r="106" spans="1:73" x14ac:dyDescent="0.2">
      <c r="A106" t="s">
        <v>1640</v>
      </c>
      <c r="B106" t="s">
        <v>1525</v>
      </c>
      <c r="C106" t="s">
        <v>935</v>
      </c>
      <c r="D106">
        <v>132</v>
      </c>
      <c r="E106" s="8" t="s">
        <v>945</v>
      </c>
      <c r="F106">
        <v>7100</v>
      </c>
      <c r="G106" s="22">
        <v>37408</v>
      </c>
      <c r="H106" s="15" t="s">
        <v>1113</v>
      </c>
      <c r="I106" s="6">
        <f t="shared" si="91"/>
        <v>0</v>
      </c>
      <c r="J106" s="6">
        <f t="shared" si="91"/>
        <v>0</v>
      </c>
      <c r="K106" s="6">
        <f t="shared" si="91"/>
        <v>0</v>
      </c>
      <c r="L106" s="6">
        <f t="shared" si="91"/>
        <v>0</v>
      </c>
      <c r="M106" s="6">
        <f t="shared" si="91"/>
        <v>0</v>
      </c>
      <c r="N106" s="6">
        <f t="shared" si="91"/>
        <v>0</v>
      </c>
      <c r="O106" s="6">
        <f t="shared" si="91"/>
        <v>0</v>
      </c>
      <c r="P106" s="6">
        <f t="shared" si="91"/>
        <v>0</v>
      </c>
      <c r="Q106" s="6">
        <f t="shared" si="91"/>
        <v>0</v>
      </c>
      <c r="R106" s="6">
        <f t="shared" si="91"/>
        <v>0</v>
      </c>
      <c r="S106" s="6">
        <f t="shared" si="91"/>
        <v>0</v>
      </c>
      <c r="T106" s="6">
        <f t="shared" si="91"/>
        <v>0</v>
      </c>
      <c r="U106" s="6">
        <f t="shared" si="74"/>
        <v>0</v>
      </c>
      <c r="V106" s="6">
        <f t="shared" si="74"/>
        <v>0</v>
      </c>
      <c r="W106" s="6">
        <f t="shared" si="74"/>
        <v>0</v>
      </c>
      <c r="X106" s="6">
        <f t="shared" si="74"/>
        <v>0</v>
      </c>
      <c r="Y106" s="6">
        <f t="shared" si="75"/>
        <v>0</v>
      </c>
      <c r="Z106" s="6">
        <f t="shared" si="75"/>
        <v>0</v>
      </c>
      <c r="AA106" s="6">
        <f t="shared" si="75"/>
        <v>9187.2000000000007</v>
      </c>
      <c r="AB106" s="6">
        <f t="shared" si="75"/>
        <v>9187.2000000000007</v>
      </c>
      <c r="AC106" s="6">
        <f t="shared" si="75"/>
        <v>9187.2000000000007</v>
      </c>
      <c r="AD106" s="6">
        <f t="shared" si="75"/>
        <v>9187.2000000000007</v>
      </c>
      <c r="AE106" s="6">
        <f t="shared" si="75"/>
        <v>9187.2000000000007</v>
      </c>
      <c r="AF106" s="6">
        <f t="shared" si="75"/>
        <v>9187.2000000000007</v>
      </c>
      <c r="AG106" s="6">
        <f t="shared" si="75"/>
        <v>9187.2000000000007</v>
      </c>
      <c r="AH106" s="6">
        <f t="shared" si="75"/>
        <v>9187.2000000000007</v>
      </c>
      <c r="AI106" s="6">
        <f t="shared" si="92"/>
        <v>9187.2000000000007</v>
      </c>
      <c r="AJ106" s="6">
        <f t="shared" si="92"/>
        <v>9187.2000000000007</v>
      </c>
      <c r="AK106" s="6">
        <f t="shared" si="92"/>
        <v>9187.2000000000007</v>
      </c>
      <c r="AL106" s="6">
        <f t="shared" si="92"/>
        <v>9187.2000000000007</v>
      </c>
      <c r="AM106" s="6">
        <f t="shared" si="92"/>
        <v>0</v>
      </c>
      <c r="AN106" s="6">
        <f t="shared" si="92"/>
        <v>0</v>
      </c>
      <c r="AO106" s="6">
        <f t="shared" si="92"/>
        <v>0</v>
      </c>
      <c r="AP106" s="6">
        <f t="shared" si="92"/>
        <v>0</v>
      </c>
      <c r="AQ106" s="6">
        <f t="shared" si="92"/>
        <v>0</v>
      </c>
      <c r="AR106" s="6">
        <f t="shared" si="92"/>
        <v>0</v>
      </c>
      <c r="AS106" s="6">
        <f t="shared" si="73"/>
        <v>0</v>
      </c>
      <c r="AT106" s="6">
        <f t="shared" si="73"/>
        <v>0</v>
      </c>
      <c r="AU106" s="6">
        <f t="shared" si="73"/>
        <v>0</v>
      </c>
      <c r="AV106" s="6">
        <f t="shared" si="73"/>
        <v>0</v>
      </c>
      <c r="AW106" s="6">
        <f t="shared" si="73"/>
        <v>0</v>
      </c>
      <c r="AX106" s="6">
        <f t="shared" si="73"/>
        <v>0</v>
      </c>
      <c r="AY106" s="6">
        <f t="shared" si="73"/>
        <v>0</v>
      </c>
      <c r="AZ106" s="6">
        <f t="shared" si="73"/>
        <v>0</v>
      </c>
      <c r="BA106" s="6">
        <f t="shared" si="73"/>
        <v>0</v>
      </c>
      <c r="BB106" s="6">
        <f t="shared" si="73"/>
        <v>0</v>
      </c>
      <c r="BC106" s="6">
        <f t="shared" si="73"/>
        <v>0</v>
      </c>
      <c r="BD106" s="83">
        <f t="shared" si="73"/>
        <v>0</v>
      </c>
      <c r="BF106" s="6">
        <f t="shared" si="54"/>
        <v>0</v>
      </c>
      <c r="BG106" s="6">
        <f t="shared" si="55"/>
        <v>0</v>
      </c>
      <c r="BH106" s="6">
        <f t="shared" si="56"/>
        <v>0</v>
      </c>
      <c r="BI106" s="6">
        <f t="shared" si="57"/>
        <v>0</v>
      </c>
      <c r="BJ106" s="6">
        <f t="shared" si="58"/>
        <v>0</v>
      </c>
      <c r="BK106" s="6">
        <f t="shared" si="59"/>
        <v>0</v>
      </c>
      <c r="BL106" s="6">
        <f t="shared" si="60"/>
        <v>9187.2000000000007</v>
      </c>
      <c r="BM106" s="6">
        <f t="shared" si="61"/>
        <v>9187.2000000000007</v>
      </c>
      <c r="BN106" s="6">
        <f t="shared" si="62"/>
        <v>9187.2000000000007</v>
      </c>
      <c r="BO106" s="6">
        <f t="shared" si="63"/>
        <v>9187.2000000000007</v>
      </c>
      <c r="BP106" s="6">
        <f t="shared" si="64"/>
        <v>0</v>
      </c>
      <c r="BQ106" s="6">
        <f t="shared" si="65"/>
        <v>0</v>
      </c>
      <c r="BR106" s="6">
        <f t="shared" si="66"/>
        <v>0</v>
      </c>
      <c r="BS106" s="6">
        <f t="shared" si="67"/>
        <v>0</v>
      </c>
      <c r="BT106" s="6">
        <f t="shared" si="68"/>
        <v>0</v>
      </c>
      <c r="BU106" s="6">
        <f t="shared" si="69"/>
        <v>0</v>
      </c>
    </row>
    <row r="107" spans="1:73" x14ac:dyDescent="0.2">
      <c r="A107" s="26" t="s">
        <v>972</v>
      </c>
      <c r="B107" t="s">
        <v>1525</v>
      </c>
      <c r="C107" s="26" t="s">
        <v>935</v>
      </c>
      <c r="D107" s="26">
        <v>37</v>
      </c>
      <c r="E107" s="26" t="s">
        <v>945</v>
      </c>
      <c r="F107" s="28">
        <v>9700</v>
      </c>
      <c r="G107" s="30">
        <v>37071</v>
      </c>
      <c r="H107" s="15" t="s">
        <v>1113</v>
      </c>
      <c r="I107" s="6">
        <f t="shared" si="91"/>
        <v>0</v>
      </c>
      <c r="J107" s="6">
        <f t="shared" si="91"/>
        <v>0</v>
      </c>
      <c r="K107" s="6">
        <f t="shared" si="91"/>
        <v>0</v>
      </c>
      <c r="L107" s="6">
        <f t="shared" si="91"/>
        <v>0</v>
      </c>
      <c r="M107" s="6">
        <f t="shared" si="91"/>
        <v>0</v>
      </c>
      <c r="N107" s="6">
        <f t="shared" si="91"/>
        <v>0</v>
      </c>
      <c r="O107" s="6">
        <f t="shared" si="91"/>
        <v>266.40000000000066</v>
      </c>
      <c r="P107" s="6">
        <f t="shared" si="91"/>
        <v>266.40000000000066</v>
      </c>
      <c r="Q107" s="6">
        <f t="shared" si="91"/>
        <v>266.40000000000066</v>
      </c>
      <c r="R107" s="6">
        <f t="shared" si="91"/>
        <v>213.12000000000054</v>
      </c>
      <c r="S107" s="6">
        <f t="shared" si="91"/>
        <v>239.76000000000059</v>
      </c>
      <c r="T107" s="6">
        <f t="shared" si="91"/>
        <v>266.40000000000066</v>
      </c>
      <c r="U107" s="6">
        <f t="shared" si="74"/>
        <v>266.40000000000066</v>
      </c>
      <c r="V107" s="6">
        <f t="shared" si="74"/>
        <v>266.40000000000066</v>
      </c>
      <c r="W107" s="6">
        <f t="shared" si="74"/>
        <v>266.40000000000066</v>
      </c>
      <c r="X107" s="6">
        <f t="shared" si="74"/>
        <v>266.40000000000066</v>
      </c>
      <c r="Y107" s="6">
        <f t="shared" si="75"/>
        <v>266.40000000000066</v>
      </c>
      <c r="Z107" s="6">
        <f t="shared" si="75"/>
        <v>266.40000000000066</v>
      </c>
      <c r="AA107" s="6">
        <f t="shared" si="75"/>
        <v>0</v>
      </c>
      <c r="AB107" s="6">
        <f t="shared" si="75"/>
        <v>0</v>
      </c>
      <c r="AC107" s="6">
        <f t="shared" si="75"/>
        <v>0</v>
      </c>
      <c r="AD107" s="6">
        <f t="shared" si="75"/>
        <v>0</v>
      </c>
      <c r="AE107" s="6">
        <f t="shared" si="75"/>
        <v>0</v>
      </c>
      <c r="AF107" s="6">
        <f t="shared" si="75"/>
        <v>0</v>
      </c>
      <c r="AG107" s="6">
        <f t="shared" si="75"/>
        <v>0</v>
      </c>
      <c r="AH107" s="6">
        <f t="shared" si="75"/>
        <v>0</v>
      </c>
      <c r="AI107" s="6">
        <f t="shared" si="92"/>
        <v>0</v>
      </c>
      <c r="AJ107" s="6">
        <f t="shared" si="92"/>
        <v>0</v>
      </c>
      <c r="AK107" s="6">
        <f t="shared" si="92"/>
        <v>0</v>
      </c>
      <c r="AL107" s="6">
        <f t="shared" si="92"/>
        <v>0</v>
      </c>
      <c r="AM107" s="6">
        <f t="shared" si="92"/>
        <v>0</v>
      </c>
      <c r="AN107" s="6">
        <f t="shared" si="92"/>
        <v>0</v>
      </c>
      <c r="AO107" s="6">
        <f t="shared" si="92"/>
        <v>0</v>
      </c>
      <c r="AP107" s="6">
        <f t="shared" si="92"/>
        <v>0</v>
      </c>
      <c r="AQ107" s="6">
        <f t="shared" si="92"/>
        <v>0</v>
      </c>
      <c r="AR107" s="6">
        <f t="shared" si="92"/>
        <v>0</v>
      </c>
      <c r="AS107" s="6">
        <f t="shared" si="73"/>
        <v>0</v>
      </c>
      <c r="AT107" s="6">
        <f t="shared" si="73"/>
        <v>0</v>
      </c>
      <c r="AU107" s="6">
        <f t="shared" si="73"/>
        <v>0</v>
      </c>
      <c r="AV107" s="6">
        <f t="shared" si="73"/>
        <v>0</v>
      </c>
      <c r="AW107" s="6">
        <f t="shared" si="73"/>
        <v>0</v>
      </c>
      <c r="AX107" s="6">
        <f t="shared" si="73"/>
        <v>0</v>
      </c>
      <c r="AY107" s="6">
        <f t="shared" si="73"/>
        <v>0</v>
      </c>
      <c r="AZ107" s="6">
        <f t="shared" si="73"/>
        <v>0</v>
      </c>
      <c r="BA107" s="6">
        <f t="shared" si="73"/>
        <v>0</v>
      </c>
      <c r="BB107" s="6">
        <f t="shared" si="73"/>
        <v>0</v>
      </c>
      <c r="BC107" s="6">
        <f t="shared" si="73"/>
        <v>0</v>
      </c>
      <c r="BD107" s="83">
        <f t="shared" si="73"/>
        <v>0</v>
      </c>
      <c r="BF107" s="6">
        <f t="shared" si="54"/>
        <v>0</v>
      </c>
      <c r="BG107" s="6">
        <f t="shared" si="55"/>
        <v>0</v>
      </c>
      <c r="BH107" s="6">
        <f t="shared" si="56"/>
        <v>266.40000000000066</v>
      </c>
      <c r="BI107" s="6">
        <f t="shared" si="57"/>
        <v>239.76000000000059</v>
      </c>
      <c r="BJ107" s="6">
        <f t="shared" si="58"/>
        <v>266.40000000000066</v>
      </c>
      <c r="BK107" s="6">
        <f t="shared" si="59"/>
        <v>266.40000000000066</v>
      </c>
      <c r="BL107" s="6">
        <f t="shared" si="60"/>
        <v>0</v>
      </c>
      <c r="BM107" s="6">
        <f t="shared" si="61"/>
        <v>0</v>
      </c>
      <c r="BN107" s="6">
        <f t="shared" si="62"/>
        <v>0</v>
      </c>
      <c r="BO107" s="6">
        <f t="shared" si="63"/>
        <v>0</v>
      </c>
      <c r="BP107" s="6">
        <f t="shared" si="64"/>
        <v>0</v>
      </c>
      <c r="BQ107" s="6">
        <f t="shared" si="65"/>
        <v>0</v>
      </c>
      <c r="BR107" s="6">
        <f t="shared" si="66"/>
        <v>0</v>
      </c>
      <c r="BS107" s="6">
        <f t="shared" si="67"/>
        <v>0</v>
      </c>
      <c r="BT107" s="6">
        <f t="shared" si="68"/>
        <v>0</v>
      </c>
      <c r="BU107" s="6">
        <f t="shared" si="69"/>
        <v>0</v>
      </c>
    </row>
    <row r="108" spans="1:73" x14ac:dyDescent="0.2">
      <c r="A108" s="26" t="s">
        <v>493</v>
      </c>
      <c r="B108" t="s">
        <v>1525</v>
      </c>
      <c r="C108" s="26" t="s">
        <v>935</v>
      </c>
      <c r="D108" s="26">
        <v>120</v>
      </c>
      <c r="E108" s="26" t="s">
        <v>945</v>
      </c>
      <c r="F108" s="28">
        <v>9700</v>
      </c>
      <c r="G108" s="30">
        <v>37104</v>
      </c>
      <c r="H108" s="15" t="s">
        <v>1113</v>
      </c>
      <c r="I108" s="6">
        <f t="shared" si="91"/>
        <v>0</v>
      </c>
      <c r="J108" s="6">
        <f t="shared" si="91"/>
        <v>0</v>
      </c>
      <c r="K108" s="6">
        <f t="shared" si="91"/>
        <v>0</v>
      </c>
      <c r="L108" s="6">
        <f t="shared" si="91"/>
        <v>0</v>
      </c>
      <c r="M108" s="6">
        <f t="shared" si="91"/>
        <v>0</v>
      </c>
      <c r="N108" s="6">
        <f t="shared" si="91"/>
        <v>0</v>
      </c>
      <c r="O108" s="6">
        <f t="shared" si="91"/>
        <v>0</v>
      </c>
      <c r="P108" s="6">
        <f t="shared" si="91"/>
        <v>0</v>
      </c>
      <c r="Q108" s="6">
        <f t="shared" si="91"/>
        <v>864.00000000000205</v>
      </c>
      <c r="R108" s="6">
        <f t="shared" si="91"/>
        <v>691.20000000000164</v>
      </c>
      <c r="S108" s="6">
        <f t="shared" si="91"/>
        <v>777.60000000000184</v>
      </c>
      <c r="T108" s="6">
        <f t="shared" si="91"/>
        <v>864.00000000000205</v>
      </c>
      <c r="U108" s="6">
        <f t="shared" ref="U108:X109" si="93">IF(AND($F108&lt;U$2,$G108&lt;U$4,(DATE(YEAR($G108)+1,MONTH($G108)+1,1))&gt;U$4),$D108*24*U$3*(U$2/1000-($F108/1000)),0)</f>
        <v>864.00000000000205</v>
      </c>
      <c r="V108" s="6">
        <f t="shared" si="93"/>
        <v>864.00000000000205</v>
      </c>
      <c r="W108" s="6">
        <f t="shared" si="93"/>
        <v>864.00000000000205</v>
      </c>
      <c r="X108" s="6">
        <f t="shared" si="93"/>
        <v>864.00000000000205</v>
      </c>
      <c r="Y108" s="6">
        <f t="shared" si="75"/>
        <v>864.00000000000205</v>
      </c>
      <c r="Z108" s="6">
        <f t="shared" si="75"/>
        <v>864.00000000000205</v>
      </c>
      <c r="AA108" s="6">
        <f t="shared" si="75"/>
        <v>864.00000000000205</v>
      </c>
      <c r="AB108" s="6">
        <f t="shared" si="75"/>
        <v>864.00000000000205</v>
      </c>
      <c r="AC108" s="6">
        <f t="shared" si="75"/>
        <v>0</v>
      </c>
      <c r="AD108" s="6">
        <f t="shared" si="75"/>
        <v>0</v>
      </c>
      <c r="AE108" s="6">
        <f t="shared" si="75"/>
        <v>0</v>
      </c>
      <c r="AF108" s="6">
        <f t="shared" si="75"/>
        <v>0</v>
      </c>
      <c r="AG108" s="6">
        <f t="shared" si="75"/>
        <v>0</v>
      </c>
      <c r="AH108" s="6">
        <f t="shared" si="75"/>
        <v>0</v>
      </c>
      <c r="AI108" s="6">
        <f t="shared" si="92"/>
        <v>0</v>
      </c>
      <c r="AJ108" s="6">
        <f t="shared" si="92"/>
        <v>0</v>
      </c>
      <c r="AK108" s="6">
        <f t="shared" si="92"/>
        <v>0</v>
      </c>
      <c r="AL108" s="6">
        <f t="shared" si="92"/>
        <v>0</v>
      </c>
      <c r="AM108" s="6">
        <f t="shared" si="92"/>
        <v>0</v>
      </c>
      <c r="AN108" s="6">
        <f t="shared" si="92"/>
        <v>0</v>
      </c>
      <c r="AO108" s="6">
        <f t="shared" si="92"/>
        <v>0</v>
      </c>
      <c r="AP108" s="6">
        <f t="shared" si="92"/>
        <v>0</v>
      </c>
      <c r="AQ108" s="6">
        <f t="shared" si="92"/>
        <v>0</v>
      </c>
      <c r="AR108" s="6">
        <f t="shared" si="92"/>
        <v>0</v>
      </c>
      <c r="AS108" s="6">
        <f t="shared" si="73"/>
        <v>0</v>
      </c>
      <c r="AT108" s="6">
        <f t="shared" si="73"/>
        <v>0</v>
      </c>
      <c r="AU108" s="6">
        <f t="shared" si="73"/>
        <v>0</v>
      </c>
      <c r="AV108" s="6">
        <f t="shared" si="73"/>
        <v>0</v>
      </c>
      <c r="AW108" s="6">
        <f t="shared" si="73"/>
        <v>0</v>
      </c>
      <c r="AX108" s="6">
        <f t="shared" si="73"/>
        <v>0</v>
      </c>
      <c r="AY108" s="6">
        <f t="shared" si="73"/>
        <v>0</v>
      </c>
      <c r="AZ108" s="6">
        <f t="shared" si="73"/>
        <v>0</v>
      </c>
      <c r="BA108" s="6">
        <f t="shared" si="73"/>
        <v>0</v>
      </c>
      <c r="BB108" s="6">
        <f t="shared" si="73"/>
        <v>0</v>
      </c>
      <c r="BC108" s="6">
        <f t="shared" si="73"/>
        <v>0</v>
      </c>
      <c r="BD108" s="83">
        <f t="shared" si="73"/>
        <v>0</v>
      </c>
      <c r="BF108" s="6">
        <f t="shared" si="54"/>
        <v>0</v>
      </c>
      <c r="BG108" s="6">
        <f t="shared" si="55"/>
        <v>0</v>
      </c>
      <c r="BH108" s="6">
        <f t="shared" si="56"/>
        <v>288.00000000000068</v>
      </c>
      <c r="BI108" s="6">
        <f t="shared" si="57"/>
        <v>777.60000000000184</v>
      </c>
      <c r="BJ108" s="6">
        <f t="shared" si="58"/>
        <v>864.00000000000216</v>
      </c>
      <c r="BK108" s="6">
        <f t="shared" si="59"/>
        <v>864.00000000000216</v>
      </c>
      <c r="BL108" s="6">
        <f t="shared" si="60"/>
        <v>576.00000000000136</v>
      </c>
      <c r="BM108" s="6">
        <f t="shared" si="61"/>
        <v>0</v>
      </c>
      <c r="BN108" s="6">
        <f t="shared" si="62"/>
        <v>0</v>
      </c>
      <c r="BO108" s="6">
        <f t="shared" si="63"/>
        <v>0</v>
      </c>
      <c r="BP108" s="6">
        <f t="shared" si="64"/>
        <v>0</v>
      </c>
      <c r="BQ108" s="6">
        <f t="shared" si="65"/>
        <v>0</v>
      </c>
      <c r="BR108" s="6">
        <f t="shared" si="66"/>
        <v>0</v>
      </c>
      <c r="BS108" s="6">
        <f t="shared" si="67"/>
        <v>0</v>
      </c>
      <c r="BT108" s="6">
        <f t="shared" si="68"/>
        <v>0</v>
      </c>
      <c r="BU108" s="6">
        <f t="shared" si="69"/>
        <v>0</v>
      </c>
    </row>
    <row r="109" spans="1:73" x14ac:dyDescent="0.2">
      <c r="A109" s="26" t="s">
        <v>493</v>
      </c>
      <c r="B109" t="s">
        <v>1525</v>
      </c>
      <c r="C109" s="26" t="s">
        <v>935</v>
      </c>
      <c r="D109" s="26">
        <v>120</v>
      </c>
      <c r="E109" s="26" t="s">
        <v>945</v>
      </c>
      <c r="F109" s="28">
        <v>9700</v>
      </c>
      <c r="G109" s="30">
        <v>37120</v>
      </c>
      <c r="H109" s="15" t="s">
        <v>1113</v>
      </c>
      <c r="I109" s="6">
        <f t="shared" si="91"/>
        <v>0</v>
      </c>
      <c r="J109" s="6">
        <f t="shared" si="91"/>
        <v>0</v>
      </c>
      <c r="K109" s="6">
        <f t="shared" si="91"/>
        <v>0</v>
      </c>
      <c r="L109" s="6">
        <f t="shared" si="91"/>
        <v>0</v>
      </c>
      <c r="M109" s="6">
        <f t="shared" si="91"/>
        <v>0</v>
      </c>
      <c r="N109" s="6">
        <f t="shared" si="91"/>
        <v>0</v>
      </c>
      <c r="O109" s="6">
        <f t="shared" si="91"/>
        <v>0</v>
      </c>
      <c r="P109" s="6">
        <f t="shared" si="91"/>
        <v>0</v>
      </c>
      <c r="Q109" s="6">
        <f t="shared" si="91"/>
        <v>864.00000000000205</v>
      </c>
      <c r="R109" s="6">
        <f t="shared" si="91"/>
        <v>691.20000000000164</v>
      </c>
      <c r="S109" s="6">
        <f t="shared" si="91"/>
        <v>777.60000000000184</v>
      </c>
      <c r="T109" s="6">
        <f t="shared" si="91"/>
        <v>864.00000000000205</v>
      </c>
      <c r="U109" s="6">
        <f t="shared" si="93"/>
        <v>864.00000000000205</v>
      </c>
      <c r="V109" s="6">
        <f t="shared" si="93"/>
        <v>864.00000000000205</v>
      </c>
      <c r="W109" s="6">
        <f t="shared" si="93"/>
        <v>864.00000000000205</v>
      </c>
      <c r="X109" s="6">
        <f t="shared" si="93"/>
        <v>864.00000000000205</v>
      </c>
      <c r="Y109" s="6">
        <f t="shared" si="75"/>
        <v>864.00000000000205</v>
      </c>
      <c r="Z109" s="6">
        <f t="shared" si="75"/>
        <v>864.00000000000205</v>
      </c>
      <c r="AA109" s="6">
        <f t="shared" si="75"/>
        <v>864.00000000000205</v>
      </c>
      <c r="AB109" s="6">
        <f t="shared" si="75"/>
        <v>864.00000000000205</v>
      </c>
      <c r="AC109" s="6">
        <f t="shared" si="75"/>
        <v>0</v>
      </c>
      <c r="AD109" s="6">
        <f t="shared" si="75"/>
        <v>0</v>
      </c>
      <c r="AE109" s="6">
        <f t="shared" si="75"/>
        <v>0</v>
      </c>
      <c r="AF109" s="6">
        <f t="shared" si="75"/>
        <v>0</v>
      </c>
      <c r="AG109" s="6">
        <f t="shared" si="75"/>
        <v>0</v>
      </c>
      <c r="AH109" s="6">
        <f t="shared" si="75"/>
        <v>0</v>
      </c>
      <c r="AI109" s="6">
        <f t="shared" si="92"/>
        <v>0</v>
      </c>
      <c r="AJ109" s="6">
        <f t="shared" si="92"/>
        <v>0</v>
      </c>
      <c r="AK109" s="6">
        <f t="shared" si="92"/>
        <v>0</v>
      </c>
      <c r="AL109" s="6">
        <f t="shared" si="92"/>
        <v>0</v>
      </c>
      <c r="AM109" s="6">
        <f t="shared" si="92"/>
        <v>0</v>
      </c>
      <c r="AN109" s="6">
        <f t="shared" si="92"/>
        <v>0</v>
      </c>
      <c r="AO109" s="6">
        <f t="shared" si="92"/>
        <v>0</v>
      </c>
      <c r="AP109" s="6">
        <f t="shared" si="92"/>
        <v>0</v>
      </c>
      <c r="AQ109" s="6">
        <f t="shared" si="92"/>
        <v>0</v>
      </c>
      <c r="AR109" s="6">
        <f t="shared" si="92"/>
        <v>0</v>
      </c>
      <c r="AS109" s="6">
        <f t="shared" si="73"/>
        <v>0</v>
      </c>
      <c r="AT109" s="6">
        <f t="shared" si="73"/>
        <v>0</v>
      </c>
      <c r="AU109" s="6">
        <f t="shared" si="73"/>
        <v>0</v>
      </c>
      <c r="AV109" s="6">
        <f t="shared" si="73"/>
        <v>0</v>
      </c>
      <c r="AW109" s="6">
        <f t="shared" si="73"/>
        <v>0</v>
      </c>
      <c r="AX109" s="6">
        <f t="shared" si="73"/>
        <v>0</v>
      </c>
      <c r="AY109" s="6">
        <f t="shared" si="73"/>
        <v>0</v>
      </c>
      <c r="AZ109" s="6">
        <f t="shared" si="73"/>
        <v>0</v>
      </c>
      <c r="BA109" s="6">
        <f t="shared" si="73"/>
        <v>0</v>
      </c>
      <c r="BB109" s="6">
        <f t="shared" si="73"/>
        <v>0</v>
      </c>
      <c r="BC109" s="6">
        <f t="shared" si="73"/>
        <v>0</v>
      </c>
      <c r="BD109" s="83">
        <f t="shared" si="73"/>
        <v>0</v>
      </c>
      <c r="BF109" s="6">
        <f t="shared" si="54"/>
        <v>0</v>
      </c>
      <c r="BG109" s="6">
        <f t="shared" si="55"/>
        <v>0</v>
      </c>
      <c r="BH109" s="6">
        <f t="shared" si="56"/>
        <v>288.00000000000068</v>
      </c>
      <c r="BI109" s="6">
        <f t="shared" si="57"/>
        <v>777.60000000000184</v>
      </c>
      <c r="BJ109" s="6">
        <f t="shared" si="58"/>
        <v>864.00000000000216</v>
      </c>
      <c r="BK109" s="6">
        <f t="shared" si="59"/>
        <v>864.00000000000216</v>
      </c>
      <c r="BL109" s="6">
        <f t="shared" si="60"/>
        <v>576.00000000000136</v>
      </c>
      <c r="BM109" s="6">
        <f t="shared" si="61"/>
        <v>0</v>
      </c>
      <c r="BN109" s="6">
        <f t="shared" si="62"/>
        <v>0</v>
      </c>
      <c r="BO109" s="6">
        <f t="shared" si="63"/>
        <v>0</v>
      </c>
      <c r="BP109" s="6">
        <f t="shared" si="64"/>
        <v>0</v>
      </c>
      <c r="BQ109" s="6">
        <f t="shared" si="65"/>
        <v>0</v>
      </c>
      <c r="BR109" s="6">
        <f t="shared" si="66"/>
        <v>0</v>
      </c>
      <c r="BS109" s="6">
        <f t="shared" si="67"/>
        <v>0</v>
      </c>
      <c r="BT109" s="6">
        <f t="shared" si="68"/>
        <v>0</v>
      </c>
      <c r="BU109" s="6">
        <f t="shared" si="69"/>
        <v>0</v>
      </c>
    </row>
    <row r="110" spans="1:73" x14ac:dyDescent="0.2">
      <c r="A110" t="s">
        <v>347</v>
      </c>
      <c r="B110" s="3" t="s">
        <v>1109</v>
      </c>
      <c r="C110" s="3" t="s">
        <v>927</v>
      </c>
      <c r="D110">
        <v>14.8</v>
      </c>
      <c r="E110" t="s">
        <v>1105</v>
      </c>
      <c r="F110" s="23">
        <v>0</v>
      </c>
      <c r="G110" s="22">
        <v>37148</v>
      </c>
      <c r="H110" s="15" t="s">
        <v>1113</v>
      </c>
      <c r="I110" s="6">
        <f t="shared" si="91"/>
        <v>0</v>
      </c>
      <c r="J110" s="6">
        <f t="shared" si="91"/>
        <v>0</v>
      </c>
      <c r="K110" s="6">
        <f t="shared" si="91"/>
        <v>0</v>
      </c>
      <c r="L110" s="6">
        <f t="shared" si="91"/>
        <v>0</v>
      </c>
      <c r="M110" s="6">
        <f t="shared" si="91"/>
        <v>0</v>
      </c>
      <c r="N110" s="6">
        <f t="shared" si="91"/>
        <v>0</v>
      </c>
      <c r="O110" s="6">
        <f t="shared" si="91"/>
        <v>0</v>
      </c>
      <c r="P110" s="6">
        <f t="shared" si="91"/>
        <v>0</v>
      </c>
      <c r="Q110" s="6">
        <f t="shared" si="91"/>
        <v>0</v>
      </c>
      <c r="R110" s="6">
        <f t="shared" si="91"/>
        <v>2841.6000000000004</v>
      </c>
      <c r="S110" s="6">
        <f t="shared" si="91"/>
        <v>3196.8000000000006</v>
      </c>
      <c r="T110" s="6">
        <f t="shared" si="91"/>
        <v>3552.0000000000005</v>
      </c>
      <c r="U110" s="6">
        <f t="shared" ref="U110:X118" si="94">IF(AND($F110&lt;U$2,$G110&lt;U$4,(DATE(YEAR($G110)+1,MONTH($G110)+1,1))&gt;U$4),$D110*24*U$3*(U$2/1000-($F110/1000)),0)</f>
        <v>3552.0000000000005</v>
      </c>
      <c r="V110" s="6">
        <f t="shared" si="94"/>
        <v>3552.0000000000005</v>
      </c>
      <c r="W110" s="6">
        <f t="shared" si="94"/>
        <v>3552.0000000000005</v>
      </c>
      <c r="X110" s="6">
        <f t="shared" si="94"/>
        <v>3552.0000000000005</v>
      </c>
      <c r="Y110" s="6">
        <f t="shared" ref="Y110:AN125" si="95">IF(AND($F110&lt;Y$2,$G110&lt;Y$4,(DATE(YEAR($G110)+1,MONTH($G110)+1,1))&gt;Y$4),$D110*24*Y$3*(Y$2/1000-($F110/1000)),0)</f>
        <v>3552.0000000000005</v>
      </c>
      <c r="Z110" s="6">
        <f t="shared" si="95"/>
        <v>3552.0000000000005</v>
      </c>
      <c r="AA110" s="6">
        <f t="shared" si="95"/>
        <v>3552.0000000000005</v>
      </c>
      <c r="AB110" s="6">
        <f t="shared" si="95"/>
        <v>3552.0000000000005</v>
      </c>
      <c r="AC110" s="6">
        <f t="shared" si="95"/>
        <v>3552.0000000000005</v>
      </c>
      <c r="AD110" s="6">
        <f t="shared" si="95"/>
        <v>0</v>
      </c>
      <c r="AE110" s="6">
        <f t="shared" si="95"/>
        <v>0</v>
      </c>
      <c r="AF110" s="6">
        <f t="shared" si="95"/>
        <v>0</v>
      </c>
      <c r="AG110" s="6">
        <f t="shared" si="95"/>
        <v>0</v>
      </c>
      <c r="AH110" s="6">
        <f t="shared" si="95"/>
        <v>0</v>
      </c>
      <c r="AI110" s="6">
        <f t="shared" si="95"/>
        <v>0</v>
      </c>
      <c r="AJ110" s="6">
        <f t="shared" si="95"/>
        <v>0</v>
      </c>
      <c r="AK110" s="6">
        <f t="shared" si="95"/>
        <v>0</v>
      </c>
      <c r="AL110" s="6">
        <f t="shared" si="95"/>
        <v>0</v>
      </c>
      <c r="AM110" s="6">
        <f t="shared" si="95"/>
        <v>0</v>
      </c>
      <c r="AN110" s="6">
        <f t="shared" si="95"/>
        <v>0</v>
      </c>
      <c r="AO110" s="6">
        <f t="shared" ref="AO110:BD125" si="96">IF(AND($F110&lt;AO$2,$G110&lt;AO$4,(DATE(YEAR($G110)+1,MONTH($G110)+1,1))&gt;AO$4),$D110*24*AO$3*(AO$2/1000-($F110/1000)),0)</f>
        <v>0</v>
      </c>
      <c r="AP110" s="6">
        <f t="shared" si="96"/>
        <v>0</v>
      </c>
      <c r="AQ110" s="6">
        <f t="shared" si="96"/>
        <v>0</v>
      </c>
      <c r="AR110" s="6">
        <f t="shared" si="96"/>
        <v>0</v>
      </c>
      <c r="AS110" s="6">
        <f t="shared" si="96"/>
        <v>0</v>
      </c>
      <c r="AT110" s="6">
        <f t="shared" si="96"/>
        <v>0</v>
      </c>
      <c r="AU110" s="6">
        <f t="shared" si="96"/>
        <v>0</v>
      </c>
      <c r="AV110" s="6">
        <f t="shared" si="96"/>
        <v>0</v>
      </c>
      <c r="AW110" s="6">
        <f t="shared" si="96"/>
        <v>0</v>
      </c>
      <c r="AX110" s="6">
        <f t="shared" si="96"/>
        <v>0</v>
      </c>
      <c r="AY110" s="6">
        <f t="shared" si="96"/>
        <v>0</v>
      </c>
      <c r="AZ110" s="6">
        <f t="shared" si="96"/>
        <v>0</v>
      </c>
      <c r="BA110" s="6">
        <f t="shared" si="96"/>
        <v>0</v>
      </c>
      <c r="BB110" s="6">
        <f t="shared" si="96"/>
        <v>0</v>
      </c>
      <c r="BC110" s="6">
        <f t="shared" si="96"/>
        <v>0</v>
      </c>
      <c r="BD110" s="83">
        <f t="shared" si="96"/>
        <v>0</v>
      </c>
      <c r="BF110" s="6">
        <f t="shared" si="54"/>
        <v>0</v>
      </c>
      <c r="BG110" s="6">
        <f t="shared" si="55"/>
        <v>0</v>
      </c>
      <c r="BH110" s="6">
        <f t="shared" si="56"/>
        <v>0</v>
      </c>
      <c r="BI110" s="6">
        <f t="shared" si="57"/>
        <v>3196.8000000000006</v>
      </c>
      <c r="BJ110" s="6">
        <f t="shared" si="58"/>
        <v>3552.0000000000005</v>
      </c>
      <c r="BK110" s="6">
        <f t="shared" si="59"/>
        <v>3552.0000000000005</v>
      </c>
      <c r="BL110" s="6">
        <f t="shared" si="60"/>
        <v>3552.0000000000005</v>
      </c>
      <c r="BM110" s="6">
        <f t="shared" si="61"/>
        <v>0</v>
      </c>
      <c r="BN110" s="6">
        <f t="shared" si="62"/>
        <v>0</v>
      </c>
      <c r="BO110" s="6">
        <f t="shared" si="63"/>
        <v>0</v>
      </c>
      <c r="BP110" s="6">
        <f t="shared" si="64"/>
        <v>0</v>
      </c>
      <c r="BQ110" s="6">
        <f t="shared" si="65"/>
        <v>0</v>
      </c>
      <c r="BR110" s="6">
        <f t="shared" si="66"/>
        <v>0</v>
      </c>
      <c r="BS110" s="6">
        <f t="shared" si="67"/>
        <v>0</v>
      </c>
      <c r="BT110" s="6">
        <f t="shared" si="68"/>
        <v>0</v>
      </c>
      <c r="BU110" s="6">
        <f t="shared" si="69"/>
        <v>0</v>
      </c>
    </row>
    <row r="111" spans="1:73" x14ac:dyDescent="0.2">
      <c r="A111" t="s">
        <v>347</v>
      </c>
      <c r="B111" s="3" t="s">
        <v>1109</v>
      </c>
      <c r="C111" s="3" t="s">
        <v>927</v>
      </c>
      <c r="D111">
        <v>5.6</v>
      </c>
      <c r="E111" t="s">
        <v>1105</v>
      </c>
      <c r="F111" s="23">
        <v>0</v>
      </c>
      <c r="G111" s="22">
        <v>37162</v>
      </c>
      <c r="H111" s="15" t="s">
        <v>1113</v>
      </c>
      <c r="I111" s="6">
        <f t="shared" si="91"/>
        <v>0</v>
      </c>
      <c r="J111" s="6">
        <f t="shared" si="91"/>
        <v>0</v>
      </c>
      <c r="K111" s="6">
        <f t="shared" si="91"/>
        <v>0</v>
      </c>
      <c r="L111" s="6">
        <f t="shared" si="91"/>
        <v>0</v>
      </c>
      <c r="M111" s="6">
        <f t="shared" si="91"/>
        <v>0</v>
      </c>
      <c r="N111" s="6">
        <f t="shared" si="91"/>
        <v>0</v>
      </c>
      <c r="O111" s="6">
        <f t="shared" si="91"/>
        <v>0</v>
      </c>
      <c r="P111" s="6">
        <f t="shared" si="91"/>
        <v>0</v>
      </c>
      <c r="Q111" s="6">
        <f t="shared" si="91"/>
        <v>0</v>
      </c>
      <c r="R111" s="6">
        <f t="shared" si="91"/>
        <v>1075.1999999999998</v>
      </c>
      <c r="S111" s="6">
        <f t="shared" si="91"/>
        <v>1209.5999999999999</v>
      </c>
      <c r="T111" s="6">
        <f t="shared" si="91"/>
        <v>1343.9999999999998</v>
      </c>
      <c r="U111" s="6">
        <f t="shared" si="94"/>
        <v>1343.9999999999998</v>
      </c>
      <c r="V111" s="6">
        <f t="shared" si="94"/>
        <v>1343.9999999999998</v>
      </c>
      <c r="W111" s="6">
        <f t="shared" si="94"/>
        <v>1343.9999999999998</v>
      </c>
      <c r="X111" s="6">
        <f t="shared" si="94"/>
        <v>1343.9999999999998</v>
      </c>
      <c r="Y111" s="6">
        <f t="shared" si="95"/>
        <v>1343.9999999999998</v>
      </c>
      <c r="Z111" s="6">
        <f t="shared" si="95"/>
        <v>1343.9999999999998</v>
      </c>
      <c r="AA111" s="6">
        <f t="shared" si="95"/>
        <v>1343.9999999999998</v>
      </c>
      <c r="AB111" s="6">
        <f t="shared" si="95"/>
        <v>1343.9999999999998</v>
      </c>
      <c r="AC111" s="6">
        <f t="shared" si="95"/>
        <v>1343.9999999999998</v>
      </c>
      <c r="AD111" s="6">
        <f t="shared" si="95"/>
        <v>0</v>
      </c>
      <c r="AE111" s="6">
        <f t="shared" si="95"/>
        <v>0</v>
      </c>
      <c r="AF111" s="6">
        <f t="shared" si="95"/>
        <v>0</v>
      </c>
      <c r="AG111" s="6">
        <f t="shared" si="95"/>
        <v>0</v>
      </c>
      <c r="AH111" s="6">
        <f t="shared" si="95"/>
        <v>0</v>
      </c>
      <c r="AI111" s="6">
        <f t="shared" si="95"/>
        <v>0</v>
      </c>
      <c r="AJ111" s="6">
        <f t="shared" si="95"/>
        <v>0</v>
      </c>
      <c r="AK111" s="6">
        <f t="shared" si="95"/>
        <v>0</v>
      </c>
      <c r="AL111" s="6">
        <f t="shared" si="95"/>
        <v>0</v>
      </c>
      <c r="AM111" s="6">
        <f t="shared" si="95"/>
        <v>0</v>
      </c>
      <c r="AN111" s="6">
        <f t="shared" si="95"/>
        <v>0</v>
      </c>
      <c r="AO111" s="6">
        <f t="shared" si="96"/>
        <v>0</v>
      </c>
      <c r="AP111" s="6">
        <f t="shared" si="96"/>
        <v>0</v>
      </c>
      <c r="AQ111" s="6">
        <f t="shared" si="96"/>
        <v>0</v>
      </c>
      <c r="AR111" s="6">
        <f t="shared" si="96"/>
        <v>0</v>
      </c>
      <c r="AS111" s="6">
        <f t="shared" si="96"/>
        <v>0</v>
      </c>
      <c r="AT111" s="6">
        <f t="shared" si="96"/>
        <v>0</v>
      </c>
      <c r="AU111" s="6">
        <f t="shared" si="96"/>
        <v>0</v>
      </c>
      <c r="AV111" s="6">
        <f t="shared" si="96"/>
        <v>0</v>
      </c>
      <c r="AW111" s="6">
        <f t="shared" si="96"/>
        <v>0</v>
      </c>
      <c r="AX111" s="6">
        <f t="shared" si="96"/>
        <v>0</v>
      </c>
      <c r="AY111" s="6">
        <f t="shared" si="96"/>
        <v>0</v>
      </c>
      <c r="AZ111" s="6">
        <f t="shared" si="96"/>
        <v>0</v>
      </c>
      <c r="BA111" s="6">
        <f t="shared" si="96"/>
        <v>0</v>
      </c>
      <c r="BB111" s="6">
        <f t="shared" si="96"/>
        <v>0</v>
      </c>
      <c r="BC111" s="6">
        <f t="shared" si="96"/>
        <v>0</v>
      </c>
      <c r="BD111" s="83">
        <f t="shared" si="96"/>
        <v>0</v>
      </c>
      <c r="BF111" s="6">
        <f t="shared" si="54"/>
        <v>0</v>
      </c>
      <c r="BG111" s="6">
        <f t="shared" si="55"/>
        <v>0</v>
      </c>
      <c r="BH111" s="6">
        <f t="shared" si="56"/>
        <v>0</v>
      </c>
      <c r="BI111" s="6">
        <f t="shared" si="57"/>
        <v>1209.5999999999997</v>
      </c>
      <c r="BJ111" s="6">
        <f t="shared" si="58"/>
        <v>1343.9999999999998</v>
      </c>
      <c r="BK111" s="6">
        <f t="shared" si="59"/>
        <v>1343.9999999999998</v>
      </c>
      <c r="BL111" s="6">
        <f t="shared" si="60"/>
        <v>1343.9999999999998</v>
      </c>
      <c r="BM111" s="6">
        <f t="shared" si="61"/>
        <v>0</v>
      </c>
      <c r="BN111" s="6">
        <f t="shared" si="62"/>
        <v>0</v>
      </c>
      <c r="BO111" s="6">
        <f t="shared" si="63"/>
        <v>0</v>
      </c>
      <c r="BP111" s="6">
        <f t="shared" si="64"/>
        <v>0</v>
      </c>
      <c r="BQ111" s="6">
        <f t="shared" si="65"/>
        <v>0</v>
      </c>
      <c r="BR111" s="6">
        <f t="shared" si="66"/>
        <v>0</v>
      </c>
      <c r="BS111" s="6">
        <f t="shared" si="67"/>
        <v>0</v>
      </c>
      <c r="BT111" s="6">
        <f t="shared" si="68"/>
        <v>0</v>
      </c>
      <c r="BU111" s="6">
        <f t="shared" si="69"/>
        <v>0</v>
      </c>
    </row>
    <row r="112" spans="1:73" x14ac:dyDescent="0.2">
      <c r="A112" t="s">
        <v>1079</v>
      </c>
      <c r="B112" s="3" t="s">
        <v>1109</v>
      </c>
      <c r="C112" s="3" t="s">
        <v>927</v>
      </c>
      <c r="D112">
        <v>1000</v>
      </c>
      <c r="E112" t="s">
        <v>945</v>
      </c>
      <c r="F112">
        <v>6707</v>
      </c>
      <c r="G112" s="22">
        <v>37773</v>
      </c>
      <c r="H112" s="15" t="s">
        <v>1113</v>
      </c>
      <c r="I112" s="6">
        <f t="shared" si="91"/>
        <v>0</v>
      </c>
      <c r="J112" s="6">
        <f t="shared" si="91"/>
        <v>0</v>
      </c>
      <c r="K112" s="6">
        <f t="shared" si="91"/>
        <v>0</v>
      </c>
      <c r="L112" s="6">
        <f t="shared" si="91"/>
        <v>0</v>
      </c>
      <c r="M112" s="6">
        <f t="shared" si="91"/>
        <v>0</v>
      </c>
      <c r="N112" s="6">
        <f t="shared" si="91"/>
        <v>0</v>
      </c>
      <c r="O112" s="6">
        <f t="shared" si="91"/>
        <v>0</v>
      </c>
      <c r="P112" s="6">
        <f t="shared" si="91"/>
        <v>0</v>
      </c>
      <c r="Q112" s="6">
        <f t="shared" si="91"/>
        <v>0</v>
      </c>
      <c r="R112" s="6">
        <f t="shared" si="91"/>
        <v>0</v>
      </c>
      <c r="S112" s="6">
        <f t="shared" si="91"/>
        <v>0</v>
      </c>
      <c r="T112" s="6">
        <f t="shared" si="91"/>
        <v>0</v>
      </c>
      <c r="U112" s="6">
        <f t="shared" si="94"/>
        <v>0</v>
      </c>
      <c r="V112" s="6">
        <f t="shared" si="94"/>
        <v>0</v>
      </c>
      <c r="W112" s="6">
        <f t="shared" si="94"/>
        <v>0</v>
      </c>
      <c r="X112" s="6">
        <f t="shared" si="94"/>
        <v>0</v>
      </c>
      <c r="Y112" s="6">
        <f t="shared" si="95"/>
        <v>0</v>
      </c>
      <c r="Z112" s="6">
        <f t="shared" si="95"/>
        <v>0</v>
      </c>
      <c r="AA112" s="6">
        <f t="shared" si="95"/>
        <v>0</v>
      </c>
      <c r="AB112" s="6">
        <f t="shared" si="95"/>
        <v>0</v>
      </c>
      <c r="AC112" s="6">
        <f t="shared" si="95"/>
        <v>0</v>
      </c>
      <c r="AD112" s="6">
        <f t="shared" si="95"/>
        <v>0</v>
      </c>
      <c r="AE112" s="6">
        <f t="shared" si="95"/>
        <v>0</v>
      </c>
      <c r="AF112" s="6">
        <f t="shared" si="95"/>
        <v>0</v>
      </c>
      <c r="AG112" s="6">
        <f t="shared" si="95"/>
        <v>0</v>
      </c>
      <c r="AH112" s="6">
        <f t="shared" si="95"/>
        <v>0</v>
      </c>
      <c r="AI112" s="6">
        <f t="shared" si="95"/>
        <v>0</v>
      </c>
      <c r="AJ112" s="6">
        <f t="shared" si="95"/>
        <v>0</v>
      </c>
      <c r="AK112" s="6">
        <f t="shared" si="95"/>
        <v>0</v>
      </c>
      <c r="AL112" s="6">
        <f t="shared" si="95"/>
        <v>0</v>
      </c>
      <c r="AM112" s="6">
        <f t="shared" si="95"/>
        <v>79032</v>
      </c>
      <c r="AN112" s="6">
        <f t="shared" si="95"/>
        <v>79032</v>
      </c>
      <c r="AO112" s="6">
        <f t="shared" si="96"/>
        <v>79032</v>
      </c>
      <c r="AP112" s="6">
        <f t="shared" si="96"/>
        <v>79032</v>
      </c>
      <c r="AQ112" s="6">
        <f t="shared" si="96"/>
        <v>79032</v>
      </c>
      <c r="AR112" s="6">
        <f t="shared" si="96"/>
        <v>79032</v>
      </c>
      <c r="AS112" s="6">
        <f t="shared" si="96"/>
        <v>79032</v>
      </c>
      <c r="AT112" s="6">
        <f t="shared" si="96"/>
        <v>79032</v>
      </c>
      <c r="AU112" s="6">
        <f t="shared" si="96"/>
        <v>79032</v>
      </c>
      <c r="AV112" s="6">
        <f t="shared" si="96"/>
        <v>79032</v>
      </c>
      <c r="AW112" s="6">
        <f t="shared" si="96"/>
        <v>79032</v>
      </c>
      <c r="AX112" s="6">
        <f t="shared" si="96"/>
        <v>79032</v>
      </c>
      <c r="AY112" s="6">
        <f t="shared" si="96"/>
        <v>0</v>
      </c>
      <c r="AZ112" s="6">
        <f t="shared" si="96"/>
        <v>0</v>
      </c>
      <c r="BA112" s="6">
        <f t="shared" si="96"/>
        <v>0</v>
      </c>
      <c r="BB112" s="6">
        <f t="shared" si="96"/>
        <v>0</v>
      </c>
      <c r="BC112" s="6">
        <f t="shared" si="96"/>
        <v>0</v>
      </c>
      <c r="BD112" s="83">
        <f t="shared" si="96"/>
        <v>0</v>
      </c>
      <c r="BF112" s="6">
        <f t="shared" si="54"/>
        <v>0</v>
      </c>
      <c r="BG112" s="6">
        <f t="shared" si="55"/>
        <v>0</v>
      </c>
      <c r="BH112" s="6">
        <f t="shared" si="56"/>
        <v>0</v>
      </c>
      <c r="BI112" s="6">
        <f t="shared" si="57"/>
        <v>0</v>
      </c>
      <c r="BJ112" s="6">
        <f t="shared" si="58"/>
        <v>0</v>
      </c>
      <c r="BK112" s="6">
        <f t="shared" si="59"/>
        <v>0</v>
      </c>
      <c r="BL112" s="6">
        <f t="shared" si="60"/>
        <v>0</v>
      </c>
      <c r="BM112" s="6">
        <f t="shared" si="61"/>
        <v>0</v>
      </c>
      <c r="BN112" s="6">
        <f t="shared" si="62"/>
        <v>0</v>
      </c>
      <c r="BO112" s="6">
        <f t="shared" si="63"/>
        <v>0</v>
      </c>
      <c r="BP112" s="6">
        <f t="shared" si="64"/>
        <v>79032</v>
      </c>
      <c r="BQ112" s="6">
        <f t="shared" si="65"/>
        <v>79032</v>
      </c>
      <c r="BR112" s="6">
        <f t="shared" si="66"/>
        <v>79032</v>
      </c>
      <c r="BS112" s="6">
        <f t="shared" si="67"/>
        <v>79032</v>
      </c>
      <c r="BT112" s="6">
        <f t="shared" si="68"/>
        <v>0</v>
      </c>
      <c r="BU112" s="6">
        <f t="shared" si="69"/>
        <v>0</v>
      </c>
    </row>
    <row r="113" spans="1:73" x14ac:dyDescent="0.2">
      <c r="A113" t="s">
        <v>1084</v>
      </c>
      <c r="B113" s="3" t="s">
        <v>1109</v>
      </c>
      <c r="C113" s="3" t="s">
        <v>927</v>
      </c>
      <c r="D113">
        <v>750</v>
      </c>
      <c r="E113" t="s">
        <v>945</v>
      </c>
      <c r="F113">
        <v>7000</v>
      </c>
      <c r="G113" s="22">
        <v>37622</v>
      </c>
      <c r="H113" s="15" t="s">
        <v>1113</v>
      </c>
      <c r="I113" s="6">
        <f t="shared" si="91"/>
        <v>0</v>
      </c>
      <c r="J113" s="6">
        <f t="shared" si="91"/>
        <v>0</v>
      </c>
      <c r="K113" s="6">
        <f t="shared" si="91"/>
        <v>0</v>
      </c>
      <c r="L113" s="6">
        <f t="shared" si="91"/>
        <v>0</v>
      </c>
      <c r="M113" s="6">
        <f t="shared" si="91"/>
        <v>0</v>
      </c>
      <c r="N113" s="6">
        <f t="shared" si="91"/>
        <v>0</v>
      </c>
      <c r="O113" s="6">
        <f t="shared" si="91"/>
        <v>0</v>
      </c>
      <c r="P113" s="6">
        <f t="shared" si="91"/>
        <v>0</v>
      </c>
      <c r="Q113" s="6">
        <f t="shared" si="91"/>
        <v>0</v>
      </c>
      <c r="R113" s="6">
        <f t="shared" si="91"/>
        <v>0</v>
      </c>
      <c r="S113" s="6">
        <f t="shared" si="91"/>
        <v>0</v>
      </c>
      <c r="T113" s="6">
        <f t="shared" si="91"/>
        <v>0</v>
      </c>
      <c r="U113" s="6">
        <f t="shared" si="94"/>
        <v>0</v>
      </c>
      <c r="V113" s="6">
        <f t="shared" si="94"/>
        <v>0</v>
      </c>
      <c r="W113" s="6">
        <f t="shared" si="94"/>
        <v>0</v>
      </c>
      <c r="X113" s="6">
        <f t="shared" si="94"/>
        <v>0</v>
      </c>
      <c r="Y113" s="6">
        <f t="shared" si="95"/>
        <v>0</v>
      </c>
      <c r="Z113" s="6">
        <f t="shared" si="95"/>
        <v>0</v>
      </c>
      <c r="AA113" s="6">
        <f t="shared" si="95"/>
        <v>0</v>
      </c>
      <c r="AB113" s="6">
        <f t="shared" si="95"/>
        <v>0</v>
      </c>
      <c r="AC113" s="6">
        <f t="shared" si="95"/>
        <v>0</v>
      </c>
      <c r="AD113" s="6">
        <f t="shared" si="95"/>
        <v>0</v>
      </c>
      <c r="AE113" s="6">
        <f t="shared" si="95"/>
        <v>0</v>
      </c>
      <c r="AF113" s="6">
        <f t="shared" si="95"/>
        <v>0</v>
      </c>
      <c r="AG113" s="6">
        <f t="shared" si="95"/>
        <v>0</v>
      </c>
      <c r="AH113" s="6">
        <f t="shared" si="95"/>
        <v>54000</v>
      </c>
      <c r="AI113" s="6">
        <f t="shared" si="95"/>
        <v>54000</v>
      </c>
      <c r="AJ113" s="6">
        <f t="shared" si="95"/>
        <v>54000</v>
      </c>
      <c r="AK113" s="6">
        <f t="shared" si="95"/>
        <v>54000</v>
      </c>
      <c r="AL113" s="6">
        <f t="shared" si="95"/>
        <v>54000</v>
      </c>
      <c r="AM113" s="6">
        <f t="shared" si="95"/>
        <v>54000</v>
      </c>
      <c r="AN113" s="6">
        <f t="shared" si="95"/>
        <v>54000</v>
      </c>
      <c r="AO113" s="6">
        <f t="shared" si="96"/>
        <v>54000</v>
      </c>
      <c r="AP113" s="6">
        <f t="shared" si="96"/>
        <v>54000</v>
      </c>
      <c r="AQ113" s="6">
        <f t="shared" si="96"/>
        <v>54000</v>
      </c>
      <c r="AR113" s="6">
        <f t="shared" si="96"/>
        <v>54000</v>
      </c>
      <c r="AS113" s="6">
        <f t="shared" si="96"/>
        <v>54000</v>
      </c>
      <c r="AT113" s="6">
        <f t="shared" si="96"/>
        <v>0</v>
      </c>
      <c r="AU113" s="6">
        <f t="shared" si="96"/>
        <v>0</v>
      </c>
      <c r="AV113" s="6">
        <f t="shared" si="96"/>
        <v>0</v>
      </c>
      <c r="AW113" s="6">
        <f t="shared" si="96"/>
        <v>0</v>
      </c>
      <c r="AX113" s="6">
        <f t="shared" si="96"/>
        <v>0</v>
      </c>
      <c r="AY113" s="6">
        <f t="shared" si="96"/>
        <v>0</v>
      </c>
      <c r="AZ113" s="6">
        <f t="shared" si="96"/>
        <v>0</v>
      </c>
      <c r="BA113" s="6">
        <f t="shared" si="96"/>
        <v>0</v>
      </c>
      <c r="BB113" s="6">
        <f t="shared" si="96"/>
        <v>0</v>
      </c>
      <c r="BC113" s="6">
        <f t="shared" si="96"/>
        <v>0</v>
      </c>
      <c r="BD113" s="83">
        <f t="shared" si="96"/>
        <v>0</v>
      </c>
      <c r="BF113" s="6">
        <f t="shared" si="54"/>
        <v>0</v>
      </c>
      <c r="BG113" s="6">
        <f t="shared" si="55"/>
        <v>0</v>
      </c>
      <c r="BH113" s="6">
        <f t="shared" si="56"/>
        <v>0</v>
      </c>
      <c r="BI113" s="6">
        <f t="shared" si="57"/>
        <v>0</v>
      </c>
      <c r="BJ113" s="6">
        <f t="shared" si="58"/>
        <v>0</v>
      </c>
      <c r="BK113" s="6">
        <f t="shared" si="59"/>
        <v>0</v>
      </c>
      <c r="BL113" s="6">
        <f t="shared" si="60"/>
        <v>0</v>
      </c>
      <c r="BM113" s="6">
        <f t="shared" si="61"/>
        <v>0</v>
      </c>
      <c r="BN113" s="6">
        <f t="shared" si="62"/>
        <v>36000</v>
      </c>
      <c r="BO113" s="6">
        <f t="shared" si="63"/>
        <v>54000</v>
      </c>
      <c r="BP113" s="6">
        <f t="shared" si="64"/>
        <v>54000</v>
      </c>
      <c r="BQ113" s="6">
        <f t="shared" si="65"/>
        <v>54000</v>
      </c>
      <c r="BR113" s="6">
        <f t="shared" si="66"/>
        <v>18000</v>
      </c>
      <c r="BS113" s="6">
        <f t="shared" si="67"/>
        <v>0</v>
      </c>
      <c r="BT113" s="6">
        <f t="shared" si="68"/>
        <v>0</v>
      </c>
      <c r="BU113" s="6">
        <f t="shared" si="69"/>
        <v>0</v>
      </c>
    </row>
    <row r="114" spans="1:73" x14ac:dyDescent="0.2">
      <c r="A114" t="s">
        <v>985</v>
      </c>
      <c r="B114" s="3" t="s">
        <v>1109</v>
      </c>
      <c r="C114" s="3" t="s">
        <v>927</v>
      </c>
      <c r="D114">
        <v>520</v>
      </c>
      <c r="E114" t="s">
        <v>945</v>
      </c>
      <c r="F114">
        <v>7000</v>
      </c>
      <c r="G114" s="22">
        <v>37712</v>
      </c>
      <c r="H114" s="15" t="s">
        <v>1113</v>
      </c>
      <c r="I114" s="6">
        <f t="shared" si="91"/>
        <v>0</v>
      </c>
      <c r="J114" s="6">
        <f t="shared" si="91"/>
        <v>0</v>
      </c>
      <c r="K114" s="6">
        <f t="shared" si="91"/>
        <v>0</v>
      </c>
      <c r="L114" s="6">
        <f t="shared" si="91"/>
        <v>0</v>
      </c>
      <c r="M114" s="6">
        <f t="shared" si="91"/>
        <v>0</v>
      </c>
      <c r="N114" s="6">
        <f t="shared" si="91"/>
        <v>0</v>
      </c>
      <c r="O114" s="6">
        <f t="shared" si="91"/>
        <v>0</v>
      </c>
      <c r="P114" s="6">
        <f t="shared" si="91"/>
        <v>0</v>
      </c>
      <c r="Q114" s="6">
        <f t="shared" si="91"/>
        <v>0</v>
      </c>
      <c r="R114" s="6">
        <f t="shared" si="91"/>
        <v>0</v>
      </c>
      <c r="S114" s="6">
        <f t="shared" si="91"/>
        <v>0</v>
      </c>
      <c r="T114" s="6">
        <f t="shared" si="91"/>
        <v>0</v>
      </c>
      <c r="U114" s="6">
        <f t="shared" si="94"/>
        <v>0</v>
      </c>
      <c r="V114" s="6">
        <f t="shared" si="94"/>
        <v>0</v>
      </c>
      <c r="W114" s="6">
        <f t="shared" si="94"/>
        <v>0</v>
      </c>
      <c r="X114" s="6">
        <f t="shared" si="94"/>
        <v>0</v>
      </c>
      <c r="Y114" s="6">
        <f t="shared" si="95"/>
        <v>0</v>
      </c>
      <c r="Z114" s="6">
        <f t="shared" si="95"/>
        <v>0</v>
      </c>
      <c r="AA114" s="6">
        <f t="shared" si="95"/>
        <v>0</v>
      </c>
      <c r="AB114" s="6">
        <f t="shared" si="95"/>
        <v>0</v>
      </c>
      <c r="AC114" s="6">
        <f t="shared" si="95"/>
        <v>0</v>
      </c>
      <c r="AD114" s="6">
        <f t="shared" si="95"/>
        <v>0</v>
      </c>
      <c r="AE114" s="6">
        <f t="shared" si="95"/>
        <v>0</v>
      </c>
      <c r="AF114" s="6">
        <f t="shared" si="95"/>
        <v>0</v>
      </c>
      <c r="AG114" s="6">
        <f t="shared" si="95"/>
        <v>0</v>
      </c>
      <c r="AH114" s="6">
        <f t="shared" si="95"/>
        <v>0</v>
      </c>
      <c r="AI114" s="6">
        <f t="shared" si="95"/>
        <v>0</v>
      </c>
      <c r="AJ114" s="6">
        <f t="shared" si="95"/>
        <v>0</v>
      </c>
      <c r="AK114" s="6">
        <f t="shared" si="95"/>
        <v>37440</v>
      </c>
      <c r="AL114" s="6">
        <f t="shared" si="95"/>
        <v>37440</v>
      </c>
      <c r="AM114" s="6">
        <f t="shared" si="95"/>
        <v>37440</v>
      </c>
      <c r="AN114" s="6">
        <f t="shared" si="95"/>
        <v>37440</v>
      </c>
      <c r="AO114" s="6">
        <f t="shared" si="96"/>
        <v>37440</v>
      </c>
      <c r="AP114" s="6">
        <f t="shared" si="96"/>
        <v>37440</v>
      </c>
      <c r="AQ114" s="6">
        <f t="shared" si="96"/>
        <v>37440</v>
      </c>
      <c r="AR114" s="6">
        <f t="shared" si="96"/>
        <v>37440</v>
      </c>
      <c r="AS114" s="6">
        <f t="shared" si="96"/>
        <v>37440</v>
      </c>
      <c r="AT114" s="6">
        <f t="shared" si="96"/>
        <v>37440</v>
      </c>
      <c r="AU114" s="6">
        <f t="shared" si="96"/>
        <v>37440</v>
      </c>
      <c r="AV114" s="6">
        <f t="shared" si="96"/>
        <v>37440</v>
      </c>
      <c r="AW114" s="6">
        <f t="shared" si="96"/>
        <v>0</v>
      </c>
      <c r="AX114" s="6">
        <f t="shared" si="96"/>
        <v>0</v>
      </c>
      <c r="AY114" s="6">
        <f t="shared" si="96"/>
        <v>0</v>
      </c>
      <c r="AZ114" s="6">
        <f t="shared" si="96"/>
        <v>0</v>
      </c>
      <c r="BA114" s="6">
        <f t="shared" si="96"/>
        <v>0</v>
      </c>
      <c r="BB114" s="6">
        <f t="shared" si="96"/>
        <v>0</v>
      </c>
      <c r="BC114" s="6">
        <f t="shared" si="96"/>
        <v>0</v>
      </c>
      <c r="BD114" s="83">
        <f t="shared" si="96"/>
        <v>0</v>
      </c>
      <c r="BF114" s="6">
        <f t="shared" si="54"/>
        <v>0</v>
      </c>
      <c r="BG114" s="6">
        <f t="shared" si="55"/>
        <v>0</v>
      </c>
      <c r="BH114" s="6">
        <f t="shared" si="56"/>
        <v>0</v>
      </c>
      <c r="BI114" s="6">
        <f t="shared" si="57"/>
        <v>0</v>
      </c>
      <c r="BJ114" s="6">
        <f t="shared" si="58"/>
        <v>0</v>
      </c>
      <c r="BK114" s="6">
        <f t="shared" si="59"/>
        <v>0</v>
      </c>
      <c r="BL114" s="6">
        <f t="shared" si="60"/>
        <v>0</v>
      </c>
      <c r="BM114" s="6">
        <f t="shared" si="61"/>
        <v>0</v>
      </c>
      <c r="BN114" s="6">
        <f t="shared" si="62"/>
        <v>0</v>
      </c>
      <c r="BO114" s="6">
        <f t="shared" si="63"/>
        <v>24960</v>
      </c>
      <c r="BP114" s="6">
        <f t="shared" si="64"/>
        <v>37440</v>
      </c>
      <c r="BQ114" s="6">
        <f t="shared" si="65"/>
        <v>37440</v>
      </c>
      <c r="BR114" s="6">
        <f t="shared" si="66"/>
        <v>37440</v>
      </c>
      <c r="BS114" s="6">
        <f t="shared" si="67"/>
        <v>12480</v>
      </c>
      <c r="BT114" s="6">
        <f t="shared" si="68"/>
        <v>0</v>
      </c>
      <c r="BU114" s="6">
        <f t="shared" si="69"/>
        <v>0</v>
      </c>
    </row>
    <row r="115" spans="1:73" x14ac:dyDescent="0.2">
      <c r="A115" t="s">
        <v>1066</v>
      </c>
      <c r="B115" s="3" t="s">
        <v>1109</v>
      </c>
      <c r="C115" s="3" t="s">
        <v>927</v>
      </c>
      <c r="D115">
        <v>765</v>
      </c>
      <c r="E115" t="s">
        <v>945</v>
      </c>
      <c r="F115">
        <v>7000</v>
      </c>
      <c r="G115" s="22">
        <v>37803</v>
      </c>
      <c r="H115" s="15" t="s">
        <v>1113</v>
      </c>
      <c r="I115" s="6">
        <f t="shared" si="91"/>
        <v>0</v>
      </c>
      <c r="J115" s="6">
        <f t="shared" si="91"/>
        <v>0</v>
      </c>
      <c r="K115" s="6">
        <f t="shared" si="91"/>
        <v>0</v>
      </c>
      <c r="L115" s="6">
        <f t="shared" si="91"/>
        <v>0</v>
      </c>
      <c r="M115" s="6">
        <f t="shared" si="91"/>
        <v>0</v>
      </c>
      <c r="N115" s="6">
        <f t="shared" si="91"/>
        <v>0</v>
      </c>
      <c r="O115" s="6">
        <f t="shared" si="91"/>
        <v>0</v>
      </c>
      <c r="P115" s="6">
        <f t="shared" si="91"/>
        <v>0</v>
      </c>
      <c r="Q115" s="6">
        <f t="shared" si="91"/>
        <v>0</v>
      </c>
      <c r="R115" s="6">
        <f t="shared" si="91"/>
        <v>0</v>
      </c>
      <c r="S115" s="6">
        <f t="shared" si="91"/>
        <v>0</v>
      </c>
      <c r="T115" s="6">
        <f t="shared" si="91"/>
        <v>0</v>
      </c>
      <c r="U115" s="6">
        <f t="shared" si="94"/>
        <v>0</v>
      </c>
      <c r="V115" s="6">
        <f t="shared" si="94"/>
        <v>0</v>
      </c>
      <c r="W115" s="6">
        <f t="shared" si="94"/>
        <v>0</v>
      </c>
      <c r="X115" s="6">
        <f t="shared" si="94"/>
        <v>0</v>
      </c>
      <c r="Y115" s="6">
        <f t="shared" si="95"/>
        <v>0</v>
      </c>
      <c r="Z115" s="6">
        <f t="shared" si="95"/>
        <v>0</v>
      </c>
      <c r="AA115" s="6">
        <f t="shared" si="95"/>
        <v>0</v>
      </c>
      <c r="AB115" s="6">
        <f t="shared" si="95"/>
        <v>0</v>
      </c>
      <c r="AC115" s="6">
        <f t="shared" si="95"/>
        <v>0</v>
      </c>
      <c r="AD115" s="6">
        <f t="shared" si="95"/>
        <v>0</v>
      </c>
      <c r="AE115" s="6">
        <f t="shared" si="95"/>
        <v>0</v>
      </c>
      <c r="AF115" s="6">
        <f t="shared" si="95"/>
        <v>0</v>
      </c>
      <c r="AG115" s="6">
        <f t="shared" si="95"/>
        <v>0</v>
      </c>
      <c r="AH115" s="6">
        <f t="shared" si="95"/>
        <v>0</v>
      </c>
      <c r="AI115" s="6">
        <f t="shared" si="95"/>
        <v>0</v>
      </c>
      <c r="AJ115" s="6">
        <f t="shared" si="95"/>
        <v>0</v>
      </c>
      <c r="AK115" s="6">
        <f t="shared" si="95"/>
        <v>0</v>
      </c>
      <c r="AL115" s="6">
        <f t="shared" si="95"/>
        <v>0</v>
      </c>
      <c r="AM115" s="6">
        <f t="shared" si="95"/>
        <v>0</v>
      </c>
      <c r="AN115" s="6">
        <f t="shared" si="95"/>
        <v>55080</v>
      </c>
      <c r="AO115" s="6">
        <f t="shared" si="96"/>
        <v>55080</v>
      </c>
      <c r="AP115" s="6">
        <f t="shared" si="96"/>
        <v>55080</v>
      </c>
      <c r="AQ115" s="6">
        <f t="shared" si="96"/>
        <v>55080</v>
      </c>
      <c r="AR115" s="6">
        <f t="shared" si="96"/>
        <v>55080</v>
      </c>
      <c r="AS115" s="6">
        <f t="shared" si="96"/>
        <v>55080</v>
      </c>
      <c r="AT115" s="6">
        <f t="shared" si="96"/>
        <v>55080</v>
      </c>
      <c r="AU115" s="6">
        <f t="shared" si="96"/>
        <v>55080</v>
      </c>
      <c r="AV115" s="6">
        <f t="shared" si="96"/>
        <v>55080</v>
      </c>
      <c r="AW115" s="6">
        <f t="shared" si="96"/>
        <v>55080</v>
      </c>
      <c r="AX115" s="6">
        <f t="shared" si="96"/>
        <v>55080</v>
      </c>
      <c r="AY115" s="6">
        <f t="shared" si="96"/>
        <v>55080</v>
      </c>
      <c r="AZ115" s="6">
        <f t="shared" si="96"/>
        <v>0</v>
      </c>
      <c r="BA115" s="6">
        <f t="shared" si="96"/>
        <v>0</v>
      </c>
      <c r="BB115" s="6">
        <f t="shared" si="96"/>
        <v>0</v>
      </c>
      <c r="BC115" s="6">
        <f t="shared" si="96"/>
        <v>0</v>
      </c>
      <c r="BD115" s="83">
        <f t="shared" si="96"/>
        <v>0</v>
      </c>
      <c r="BF115" s="6">
        <f t="shared" si="54"/>
        <v>0</v>
      </c>
      <c r="BG115" s="6">
        <f t="shared" si="55"/>
        <v>0</v>
      </c>
      <c r="BH115" s="6">
        <f t="shared" si="56"/>
        <v>0</v>
      </c>
      <c r="BI115" s="6">
        <f t="shared" si="57"/>
        <v>0</v>
      </c>
      <c r="BJ115" s="6">
        <f t="shared" si="58"/>
        <v>0</v>
      </c>
      <c r="BK115" s="6">
        <f t="shared" si="59"/>
        <v>0</v>
      </c>
      <c r="BL115" s="6">
        <f t="shared" si="60"/>
        <v>0</v>
      </c>
      <c r="BM115" s="6">
        <f t="shared" si="61"/>
        <v>0</v>
      </c>
      <c r="BN115" s="6">
        <f t="shared" si="62"/>
        <v>0</v>
      </c>
      <c r="BO115" s="6">
        <f t="shared" si="63"/>
        <v>0</v>
      </c>
      <c r="BP115" s="6">
        <f t="shared" si="64"/>
        <v>36720</v>
      </c>
      <c r="BQ115" s="6">
        <f t="shared" si="65"/>
        <v>55080</v>
      </c>
      <c r="BR115" s="6">
        <f t="shared" si="66"/>
        <v>55080</v>
      </c>
      <c r="BS115" s="6">
        <f t="shared" si="67"/>
        <v>55080</v>
      </c>
      <c r="BT115" s="6">
        <f t="shared" si="68"/>
        <v>18360</v>
      </c>
      <c r="BU115" s="6">
        <f t="shared" si="69"/>
        <v>0</v>
      </c>
    </row>
    <row r="116" spans="1:73" x14ac:dyDescent="0.2">
      <c r="A116" t="s">
        <v>928</v>
      </c>
      <c r="B116" s="3" t="s">
        <v>1109</v>
      </c>
      <c r="C116" s="3" t="s">
        <v>927</v>
      </c>
      <c r="D116">
        <v>30</v>
      </c>
      <c r="E116" s="26" t="s">
        <v>945</v>
      </c>
      <c r="F116" s="23">
        <v>7100</v>
      </c>
      <c r="G116" s="22">
        <v>37073</v>
      </c>
      <c r="H116" s="15" t="s">
        <v>1113</v>
      </c>
      <c r="I116" s="6">
        <f t="shared" si="91"/>
        <v>0</v>
      </c>
      <c r="J116" s="6">
        <f t="shared" si="91"/>
        <v>0</v>
      </c>
      <c r="K116" s="6">
        <f t="shared" si="91"/>
        <v>0</v>
      </c>
      <c r="L116" s="6">
        <f t="shared" si="91"/>
        <v>0</v>
      </c>
      <c r="M116" s="6">
        <f t="shared" si="91"/>
        <v>0</v>
      </c>
      <c r="N116" s="6">
        <f t="shared" si="91"/>
        <v>0</v>
      </c>
      <c r="O116" s="6">
        <f t="shared" si="91"/>
        <v>0</v>
      </c>
      <c r="P116" s="6">
        <f t="shared" si="91"/>
        <v>2088.0000000000005</v>
      </c>
      <c r="Q116" s="6">
        <f t="shared" si="91"/>
        <v>2088.0000000000005</v>
      </c>
      <c r="R116" s="6">
        <f t="shared" si="91"/>
        <v>1670.4</v>
      </c>
      <c r="S116" s="6">
        <f t="shared" si="91"/>
        <v>1879.2000000000003</v>
      </c>
      <c r="T116" s="6">
        <f t="shared" si="91"/>
        <v>2088.0000000000005</v>
      </c>
      <c r="U116" s="6">
        <f t="shared" si="94"/>
        <v>2088.0000000000005</v>
      </c>
      <c r="V116" s="6">
        <f t="shared" si="94"/>
        <v>2088.0000000000005</v>
      </c>
      <c r="W116" s="6">
        <f t="shared" si="94"/>
        <v>2088.0000000000005</v>
      </c>
      <c r="X116" s="6">
        <f t="shared" si="94"/>
        <v>2088.0000000000005</v>
      </c>
      <c r="Y116" s="6">
        <f t="shared" si="95"/>
        <v>2088.0000000000005</v>
      </c>
      <c r="Z116" s="6">
        <f t="shared" si="95"/>
        <v>2088.0000000000005</v>
      </c>
      <c r="AA116" s="6">
        <f t="shared" si="95"/>
        <v>2088.0000000000005</v>
      </c>
      <c r="AB116" s="6">
        <f t="shared" si="95"/>
        <v>0</v>
      </c>
      <c r="AC116" s="6">
        <f t="shared" si="95"/>
        <v>0</v>
      </c>
      <c r="AD116" s="6">
        <f t="shared" si="95"/>
        <v>0</v>
      </c>
      <c r="AE116" s="6">
        <f t="shared" si="95"/>
        <v>0</v>
      </c>
      <c r="AF116" s="6">
        <f t="shared" si="95"/>
        <v>0</v>
      </c>
      <c r="AG116" s="6">
        <f t="shared" si="95"/>
        <v>0</v>
      </c>
      <c r="AH116" s="6">
        <f t="shared" si="95"/>
        <v>0</v>
      </c>
      <c r="AI116" s="6">
        <f t="shared" si="95"/>
        <v>0</v>
      </c>
      <c r="AJ116" s="6">
        <f t="shared" si="95"/>
        <v>0</v>
      </c>
      <c r="AK116" s="6">
        <f t="shared" si="95"/>
        <v>0</v>
      </c>
      <c r="AL116" s="6">
        <f t="shared" si="95"/>
        <v>0</v>
      </c>
      <c r="AM116" s="6">
        <f t="shared" si="95"/>
        <v>0</v>
      </c>
      <c r="AN116" s="6">
        <f t="shared" si="95"/>
        <v>0</v>
      </c>
      <c r="AO116" s="6">
        <f t="shared" si="96"/>
        <v>0</v>
      </c>
      <c r="AP116" s="6">
        <f t="shared" si="96"/>
        <v>0</v>
      </c>
      <c r="AQ116" s="6">
        <f t="shared" si="96"/>
        <v>0</v>
      </c>
      <c r="AR116" s="6">
        <f t="shared" si="96"/>
        <v>0</v>
      </c>
      <c r="AS116" s="6">
        <f t="shared" si="96"/>
        <v>0</v>
      </c>
      <c r="AT116" s="6">
        <f t="shared" si="96"/>
        <v>0</v>
      </c>
      <c r="AU116" s="6">
        <f t="shared" si="96"/>
        <v>0</v>
      </c>
      <c r="AV116" s="6">
        <f t="shared" si="96"/>
        <v>0</v>
      </c>
      <c r="AW116" s="6">
        <f t="shared" si="96"/>
        <v>0</v>
      </c>
      <c r="AX116" s="6">
        <f t="shared" si="96"/>
        <v>0</v>
      </c>
      <c r="AY116" s="6">
        <f t="shared" si="96"/>
        <v>0</v>
      </c>
      <c r="AZ116" s="6">
        <f t="shared" si="96"/>
        <v>0</v>
      </c>
      <c r="BA116" s="6">
        <f t="shared" si="96"/>
        <v>0</v>
      </c>
      <c r="BB116" s="6">
        <f t="shared" si="96"/>
        <v>0</v>
      </c>
      <c r="BC116" s="6">
        <f t="shared" si="96"/>
        <v>0</v>
      </c>
      <c r="BD116" s="83">
        <f t="shared" si="96"/>
        <v>0</v>
      </c>
      <c r="BF116" s="6">
        <f t="shared" si="54"/>
        <v>0</v>
      </c>
      <c r="BG116" s="6">
        <f t="shared" si="55"/>
        <v>0</v>
      </c>
      <c r="BH116" s="6">
        <f t="shared" si="56"/>
        <v>1392.0000000000002</v>
      </c>
      <c r="BI116" s="6">
        <f t="shared" si="57"/>
        <v>1879.2</v>
      </c>
      <c r="BJ116" s="6">
        <f t="shared" si="58"/>
        <v>2088.0000000000005</v>
      </c>
      <c r="BK116" s="6">
        <f t="shared" si="59"/>
        <v>2088.0000000000005</v>
      </c>
      <c r="BL116" s="6">
        <f t="shared" si="60"/>
        <v>696.00000000000011</v>
      </c>
      <c r="BM116" s="6">
        <f t="shared" si="61"/>
        <v>0</v>
      </c>
      <c r="BN116" s="6">
        <f t="shared" si="62"/>
        <v>0</v>
      </c>
      <c r="BO116" s="6">
        <f t="shared" si="63"/>
        <v>0</v>
      </c>
      <c r="BP116" s="6">
        <f t="shared" si="64"/>
        <v>0</v>
      </c>
      <c r="BQ116" s="6">
        <f t="shared" si="65"/>
        <v>0</v>
      </c>
      <c r="BR116" s="6">
        <f t="shared" si="66"/>
        <v>0</v>
      </c>
      <c r="BS116" s="6">
        <f t="shared" si="67"/>
        <v>0</v>
      </c>
      <c r="BT116" s="6">
        <f t="shared" si="68"/>
        <v>0</v>
      </c>
      <c r="BU116" s="6">
        <f t="shared" si="69"/>
        <v>0</v>
      </c>
    </row>
    <row r="117" spans="1:73" x14ac:dyDescent="0.2">
      <c r="A117" t="s">
        <v>928</v>
      </c>
      <c r="B117" s="3" t="s">
        <v>1109</v>
      </c>
      <c r="C117" s="3" t="s">
        <v>927</v>
      </c>
      <c r="D117">
        <v>240</v>
      </c>
      <c r="E117" s="26" t="s">
        <v>945</v>
      </c>
      <c r="F117" s="23">
        <v>7100</v>
      </c>
      <c r="G117" s="22">
        <v>37215</v>
      </c>
      <c r="H117" s="15" t="s">
        <v>1113</v>
      </c>
      <c r="I117" s="6">
        <f t="shared" si="91"/>
        <v>0</v>
      </c>
      <c r="J117" s="6">
        <f t="shared" si="91"/>
        <v>0</v>
      </c>
      <c r="K117" s="6">
        <f t="shared" si="91"/>
        <v>0</v>
      </c>
      <c r="L117" s="6">
        <f t="shared" si="91"/>
        <v>0</v>
      </c>
      <c r="M117" s="6">
        <f t="shared" si="91"/>
        <v>0</v>
      </c>
      <c r="N117" s="6">
        <f t="shared" si="91"/>
        <v>0</v>
      </c>
      <c r="O117" s="6">
        <f t="shared" si="91"/>
        <v>0</v>
      </c>
      <c r="P117" s="6">
        <f t="shared" si="91"/>
        <v>0</v>
      </c>
      <c r="Q117" s="6">
        <f t="shared" si="91"/>
        <v>0</v>
      </c>
      <c r="R117" s="6">
        <f t="shared" si="91"/>
        <v>0</v>
      </c>
      <c r="S117" s="6">
        <f t="shared" si="91"/>
        <v>0</v>
      </c>
      <c r="T117" s="6">
        <f t="shared" si="91"/>
        <v>16704.000000000004</v>
      </c>
      <c r="U117" s="6">
        <f t="shared" si="94"/>
        <v>16704.000000000004</v>
      </c>
      <c r="V117" s="6">
        <f t="shared" si="94"/>
        <v>16704.000000000004</v>
      </c>
      <c r="W117" s="6">
        <f t="shared" si="94"/>
        <v>16704.000000000004</v>
      </c>
      <c r="X117" s="6">
        <f t="shared" si="94"/>
        <v>16704.000000000004</v>
      </c>
      <c r="Y117" s="6">
        <f t="shared" si="95"/>
        <v>16704.000000000004</v>
      </c>
      <c r="Z117" s="6">
        <f t="shared" si="95"/>
        <v>16704.000000000004</v>
      </c>
      <c r="AA117" s="6">
        <f t="shared" si="95"/>
        <v>16704.000000000004</v>
      </c>
      <c r="AB117" s="6">
        <f t="shared" si="95"/>
        <v>16704.000000000004</v>
      </c>
      <c r="AC117" s="6">
        <f t="shared" si="95"/>
        <v>16704.000000000004</v>
      </c>
      <c r="AD117" s="6">
        <f t="shared" si="95"/>
        <v>16704.000000000004</v>
      </c>
      <c r="AE117" s="6">
        <f t="shared" si="95"/>
        <v>16704.000000000004</v>
      </c>
      <c r="AF117" s="6">
        <f t="shared" si="95"/>
        <v>0</v>
      </c>
      <c r="AG117" s="6">
        <f t="shared" si="95"/>
        <v>0</v>
      </c>
      <c r="AH117" s="6">
        <f t="shared" si="95"/>
        <v>0</v>
      </c>
      <c r="AI117" s="6">
        <f t="shared" si="95"/>
        <v>0</v>
      </c>
      <c r="AJ117" s="6">
        <f t="shared" si="95"/>
        <v>0</v>
      </c>
      <c r="AK117" s="6">
        <f t="shared" si="95"/>
        <v>0</v>
      </c>
      <c r="AL117" s="6">
        <f t="shared" si="95"/>
        <v>0</v>
      </c>
      <c r="AM117" s="6">
        <f t="shared" si="95"/>
        <v>0</v>
      </c>
      <c r="AN117" s="6">
        <f t="shared" si="95"/>
        <v>0</v>
      </c>
      <c r="AO117" s="6">
        <f t="shared" si="96"/>
        <v>0</v>
      </c>
      <c r="AP117" s="6">
        <f t="shared" si="96"/>
        <v>0</v>
      </c>
      <c r="AQ117" s="6">
        <f t="shared" si="96"/>
        <v>0</v>
      </c>
      <c r="AR117" s="6">
        <f t="shared" si="96"/>
        <v>0</v>
      </c>
      <c r="AS117" s="6">
        <f t="shared" si="96"/>
        <v>0</v>
      </c>
      <c r="AT117" s="6">
        <f t="shared" si="96"/>
        <v>0</v>
      </c>
      <c r="AU117" s="6">
        <f t="shared" si="96"/>
        <v>0</v>
      </c>
      <c r="AV117" s="6">
        <f t="shared" si="96"/>
        <v>0</v>
      </c>
      <c r="AW117" s="6">
        <f t="shared" si="96"/>
        <v>0</v>
      </c>
      <c r="AX117" s="6">
        <f t="shared" si="96"/>
        <v>0</v>
      </c>
      <c r="AY117" s="6">
        <f t="shared" si="96"/>
        <v>0</v>
      </c>
      <c r="AZ117" s="6">
        <f t="shared" si="96"/>
        <v>0</v>
      </c>
      <c r="BA117" s="6">
        <f t="shared" si="96"/>
        <v>0</v>
      </c>
      <c r="BB117" s="6">
        <f t="shared" si="96"/>
        <v>0</v>
      </c>
      <c r="BC117" s="6">
        <f t="shared" si="96"/>
        <v>0</v>
      </c>
      <c r="BD117" s="83">
        <f t="shared" si="96"/>
        <v>0</v>
      </c>
      <c r="BF117" s="6">
        <f t="shared" si="54"/>
        <v>0</v>
      </c>
      <c r="BG117" s="6">
        <f t="shared" si="55"/>
        <v>0</v>
      </c>
      <c r="BH117" s="6">
        <f t="shared" si="56"/>
        <v>0</v>
      </c>
      <c r="BI117" s="6">
        <f t="shared" si="57"/>
        <v>5568.0000000000009</v>
      </c>
      <c r="BJ117" s="6">
        <f t="shared" si="58"/>
        <v>16704.000000000004</v>
      </c>
      <c r="BK117" s="6">
        <f t="shared" si="59"/>
        <v>16704.000000000004</v>
      </c>
      <c r="BL117" s="6">
        <f t="shared" si="60"/>
        <v>16704.000000000004</v>
      </c>
      <c r="BM117" s="6">
        <f t="shared" si="61"/>
        <v>11136.000000000002</v>
      </c>
      <c r="BN117" s="6">
        <f t="shared" si="62"/>
        <v>0</v>
      </c>
      <c r="BO117" s="6">
        <f t="shared" si="63"/>
        <v>0</v>
      </c>
      <c r="BP117" s="6">
        <f t="shared" si="64"/>
        <v>0</v>
      </c>
      <c r="BQ117" s="6">
        <f t="shared" si="65"/>
        <v>0</v>
      </c>
      <c r="BR117" s="6">
        <f t="shared" si="66"/>
        <v>0</v>
      </c>
      <c r="BS117" s="6">
        <f t="shared" si="67"/>
        <v>0</v>
      </c>
      <c r="BT117" s="6">
        <f t="shared" si="68"/>
        <v>0</v>
      </c>
      <c r="BU117" s="6">
        <f t="shared" si="69"/>
        <v>0</v>
      </c>
    </row>
    <row r="118" spans="1:73" x14ac:dyDescent="0.2">
      <c r="A118" t="s">
        <v>1101</v>
      </c>
      <c r="B118" s="3" t="s">
        <v>1109</v>
      </c>
      <c r="C118" s="3" t="s">
        <v>927</v>
      </c>
      <c r="D118">
        <v>1</v>
      </c>
      <c r="E118" t="s">
        <v>1108</v>
      </c>
      <c r="F118">
        <v>7100</v>
      </c>
      <c r="G118" s="22">
        <v>37377</v>
      </c>
      <c r="H118" s="15" t="s">
        <v>1113</v>
      </c>
      <c r="I118" s="6">
        <f t="shared" si="91"/>
        <v>0</v>
      </c>
      <c r="J118" s="6">
        <f t="shared" si="91"/>
        <v>0</v>
      </c>
      <c r="K118" s="6">
        <f t="shared" si="91"/>
        <v>0</v>
      </c>
      <c r="L118" s="6">
        <f t="shared" si="91"/>
        <v>0</v>
      </c>
      <c r="M118" s="6">
        <f t="shared" si="91"/>
        <v>0</v>
      </c>
      <c r="N118" s="6">
        <f t="shared" si="91"/>
        <v>0</v>
      </c>
      <c r="O118" s="6">
        <f t="shared" si="91"/>
        <v>0</v>
      </c>
      <c r="P118" s="6">
        <f t="shared" si="91"/>
        <v>0</v>
      </c>
      <c r="Q118" s="6">
        <f t="shared" si="91"/>
        <v>0</v>
      </c>
      <c r="R118" s="6">
        <f t="shared" si="91"/>
        <v>0</v>
      </c>
      <c r="S118" s="6">
        <f t="shared" si="91"/>
        <v>0</v>
      </c>
      <c r="T118" s="6">
        <f t="shared" si="91"/>
        <v>0</v>
      </c>
      <c r="U118" s="6">
        <f t="shared" si="94"/>
        <v>0</v>
      </c>
      <c r="V118" s="6">
        <f t="shared" si="94"/>
        <v>0</v>
      </c>
      <c r="W118" s="6">
        <f t="shared" si="94"/>
        <v>0</v>
      </c>
      <c r="X118" s="6">
        <f t="shared" si="94"/>
        <v>0</v>
      </c>
      <c r="Y118" s="6">
        <f t="shared" si="95"/>
        <v>0</v>
      </c>
      <c r="Z118" s="6">
        <f t="shared" si="95"/>
        <v>69.600000000000009</v>
      </c>
      <c r="AA118" s="6">
        <f t="shared" si="95"/>
        <v>69.600000000000009</v>
      </c>
      <c r="AB118" s="6">
        <f t="shared" si="95"/>
        <v>69.600000000000009</v>
      </c>
      <c r="AC118" s="6">
        <f t="shared" si="95"/>
        <v>69.600000000000009</v>
      </c>
      <c r="AD118" s="6">
        <f t="shared" si="95"/>
        <v>69.600000000000009</v>
      </c>
      <c r="AE118" s="6">
        <f t="shared" si="95"/>
        <v>69.600000000000009</v>
      </c>
      <c r="AF118" s="6">
        <f t="shared" si="95"/>
        <v>69.600000000000009</v>
      </c>
      <c r="AG118" s="6">
        <f t="shared" si="95"/>
        <v>69.600000000000009</v>
      </c>
      <c r="AH118" s="6">
        <f t="shared" si="95"/>
        <v>69.600000000000009</v>
      </c>
      <c r="AI118" s="6">
        <f t="shared" si="95"/>
        <v>69.600000000000009</v>
      </c>
      <c r="AJ118" s="6">
        <f t="shared" si="95"/>
        <v>69.600000000000009</v>
      </c>
      <c r="AK118" s="6">
        <f t="shared" si="95"/>
        <v>69.600000000000009</v>
      </c>
      <c r="AL118" s="6">
        <f t="shared" si="95"/>
        <v>0</v>
      </c>
      <c r="AM118" s="6">
        <f t="shared" si="95"/>
        <v>0</v>
      </c>
      <c r="AN118" s="6">
        <f t="shared" si="95"/>
        <v>0</v>
      </c>
      <c r="AO118" s="6">
        <f t="shared" si="96"/>
        <v>0</v>
      </c>
      <c r="AP118" s="6">
        <f t="shared" si="96"/>
        <v>0</v>
      </c>
      <c r="AQ118" s="6">
        <f t="shared" si="96"/>
        <v>0</v>
      </c>
      <c r="AR118" s="6">
        <f t="shared" si="96"/>
        <v>0</v>
      </c>
      <c r="AS118" s="6">
        <f t="shared" si="96"/>
        <v>0</v>
      </c>
      <c r="AT118" s="6">
        <f t="shared" si="96"/>
        <v>0</v>
      </c>
      <c r="AU118" s="6">
        <f t="shared" si="96"/>
        <v>0</v>
      </c>
      <c r="AV118" s="6">
        <f t="shared" si="96"/>
        <v>0</v>
      </c>
      <c r="AW118" s="6">
        <f t="shared" si="96"/>
        <v>0</v>
      </c>
      <c r="AX118" s="6">
        <f t="shared" si="96"/>
        <v>0</v>
      </c>
      <c r="AY118" s="6">
        <f t="shared" si="96"/>
        <v>0</v>
      </c>
      <c r="AZ118" s="6">
        <f t="shared" si="96"/>
        <v>0</v>
      </c>
      <c r="BA118" s="6">
        <f t="shared" si="96"/>
        <v>0</v>
      </c>
      <c r="BB118" s="6">
        <f t="shared" si="96"/>
        <v>0</v>
      </c>
      <c r="BC118" s="6">
        <f t="shared" si="96"/>
        <v>0</v>
      </c>
      <c r="BD118" s="83">
        <f t="shared" si="96"/>
        <v>0</v>
      </c>
      <c r="BF118" s="6">
        <f t="shared" si="54"/>
        <v>0</v>
      </c>
      <c r="BG118" s="6">
        <f t="shared" si="55"/>
        <v>0</v>
      </c>
      <c r="BH118" s="6">
        <f t="shared" si="56"/>
        <v>0</v>
      </c>
      <c r="BI118" s="6">
        <f t="shared" si="57"/>
        <v>0</v>
      </c>
      <c r="BJ118" s="6">
        <f t="shared" si="58"/>
        <v>0</v>
      </c>
      <c r="BK118" s="6">
        <f t="shared" si="59"/>
        <v>23.200000000000003</v>
      </c>
      <c r="BL118" s="6">
        <f t="shared" si="60"/>
        <v>69.600000000000009</v>
      </c>
      <c r="BM118" s="6">
        <f t="shared" si="61"/>
        <v>69.600000000000009</v>
      </c>
      <c r="BN118" s="6">
        <f t="shared" si="62"/>
        <v>69.600000000000009</v>
      </c>
      <c r="BO118" s="6">
        <f t="shared" si="63"/>
        <v>46.400000000000006</v>
      </c>
      <c r="BP118" s="6">
        <f t="shared" si="64"/>
        <v>0</v>
      </c>
      <c r="BQ118" s="6">
        <f t="shared" si="65"/>
        <v>0</v>
      </c>
      <c r="BR118" s="6">
        <f t="shared" si="66"/>
        <v>0</v>
      </c>
      <c r="BS118" s="6">
        <f t="shared" si="67"/>
        <v>0</v>
      </c>
      <c r="BT118" s="6">
        <f t="shared" si="68"/>
        <v>0</v>
      </c>
      <c r="BU118" s="6">
        <f t="shared" si="69"/>
        <v>0</v>
      </c>
    </row>
    <row r="119" spans="1:73" x14ac:dyDescent="0.2">
      <c r="A119" t="s">
        <v>870</v>
      </c>
      <c r="B119" s="3" t="s">
        <v>1109</v>
      </c>
      <c r="C119" s="3" t="s">
        <v>927</v>
      </c>
      <c r="D119">
        <v>580</v>
      </c>
      <c r="E119" t="s">
        <v>945</v>
      </c>
      <c r="F119">
        <v>7100</v>
      </c>
      <c r="G119" s="22">
        <v>37803</v>
      </c>
      <c r="H119" s="15" t="s">
        <v>1113</v>
      </c>
      <c r="I119" s="6">
        <f t="shared" ref="I119:S119" si="97">IF(AND($F119&lt;I$2,$G119&lt;I$4,(DATE(YEAR($G119)+1,MONTH($G119)+1,1))&gt;I$4),$D119*24*I$3*(I$2/1000-($F119/1000)),0)</f>
        <v>0</v>
      </c>
      <c r="J119" s="6">
        <f t="shared" si="97"/>
        <v>0</v>
      </c>
      <c r="K119" s="6">
        <f t="shared" si="97"/>
        <v>0</v>
      </c>
      <c r="L119" s="6">
        <f t="shared" si="97"/>
        <v>0</v>
      </c>
      <c r="M119" s="6">
        <f t="shared" si="97"/>
        <v>0</v>
      </c>
      <c r="N119" s="6">
        <f t="shared" si="97"/>
        <v>0</v>
      </c>
      <c r="O119" s="6">
        <f t="shared" si="97"/>
        <v>0</v>
      </c>
      <c r="P119" s="6">
        <f t="shared" si="97"/>
        <v>0</v>
      </c>
      <c r="Q119" s="6">
        <f t="shared" si="97"/>
        <v>0</v>
      </c>
      <c r="R119" s="6">
        <f t="shared" si="97"/>
        <v>0</v>
      </c>
      <c r="S119" s="6">
        <f t="shared" si="97"/>
        <v>0</v>
      </c>
      <c r="T119" s="6">
        <f t="shared" ref="I119:X131" si="98">IF(AND($F119&lt;T$2,$G119&lt;T$4,(DATE(YEAR($G119)+1,MONTH($G119)+1,1))&gt;T$4),$D119*24*T$3*(T$2/1000-($F119/1000)),0)</f>
        <v>0</v>
      </c>
      <c r="U119" s="6">
        <f t="shared" si="98"/>
        <v>0</v>
      </c>
      <c r="V119" s="6">
        <f t="shared" si="98"/>
        <v>0</v>
      </c>
      <c r="W119" s="6">
        <f t="shared" si="98"/>
        <v>0</v>
      </c>
      <c r="X119" s="6">
        <f t="shared" si="98"/>
        <v>0</v>
      </c>
      <c r="Y119" s="6">
        <f t="shared" si="95"/>
        <v>0</v>
      </c>
      <c r="Z119" s="6">
        <f t="shared" si="95"/>
        <v>0</v>
      </c>
      <c r="AA119" s="6">
        <f t="shared" si="95"/>
        <v>0</v>
      </c>
      <c r="AB119" s="6">
        <f t="shared" si="95"/>
        <v>0</v>
      </c>
      <c r="AC119" s="6">
        <f t="shared" si="95"/>
        <v>0</v>
      </c>
      <c r="AD119" s="6">
        <f t="shared" si="95"/>
        <v>0</v>
      </c>
      <c r="AE119" s="6">
        <f t="shared" si="95"/>
        <v>0</v>
      </c>
      <c r="AF119" s="6">
        <f t="shared" si="95"/>
        <v>0</v>
      </c>
      <c r="AG119" s="6">
        <f t="shared" si="95"/>
        <v>0</v>
      </c>
      <c r="AH119" s="6">
        <f t="shared" si="95"/>
        <v>0</v>
      </c>
      <c r="AI119" s="6">
        <f t="shared" si="95"/>
        <v>0</v>
      </c>
      <c r="AJ119" s="6">
        <f t="shared" si="95"/>
        <v>0</v>
      </c>
      <c r="AK119" s="6">
        <f t="shared" si="95"/>
        <v>0</v>
      </c>
      <c r="AL119" s="6">
        <f t="shared" si="95"/>
        <v>0</v>
      </c>
      <c r="AM119" s="6">
        <f t="shared" si="95"/>
        <v>0</v>
      </c>
      <c r="AN119" s="6">
        <f t="shared" si="95"/>
        <v>40368.000000000007</v>
      </c>
      <c r="AO119" s="6">
        <f t="shared" si="96"/>
        <v>40368.000000000007</v>
      </c>
      <c r="AP119" s="6">
        <f t="shared" si="96"/>
        <v>40368.000000000007</v>
      </c>
      <c r="AQ119" s="6">
        <f t="shared" si="96"/>
        <v>40368.000000000007</v>
      </c>
      <c r="AR119" s="6">
        <f t="shared" si="96"/>
        <v>40368.000000000007</v>
      </c>
      <c r="AS119" s="6">
        <f t="shared" si="96"/>
        <v>40368.000000000007</v>
      </c>
      <c r="AT119" s="6">
        <f t="shared" si="96"/>
        <v>40368.000000000007</v>
      </c>
      <c r="AU119" s="6">
        <f t="shared" si="96"/>
        <v>40368.000000000007</v>
      </c>
      <c r="AV119" s="6">
        <f t="shared" si="96"/>
        <v>40368.000000000007</v>
      </c>
      <c r="AW119" s="6">
        <f t="shared" si="96"/>
        <v>40368.000000000007</v>
      </c>
      <c r="AX119" s="6">
        <f t="shared" si="96"/>
        <v>40368.000000000007</v>
      </c>
      <c r="AY119" s="6">
        <f t="shared" si="96"/>
        <v>40368.000000000007</v>
      </c>
      <c r="AZ119" s="6">
        <f t="shared" si="96"/>
        <v>0</v>
      </c>
      <c r="BA119" s="6">
        <f t="shared" si="96"/>
        <v>0</v>
      </c>
      <c r="BB119" s="6">
        <f t="shared" si="96"/>
        <v>0</v>
      </c>
      <c r="BC119" s="6">
        <f t="shared" si="96"/>
        <v>0</v>
      </c>
      <c r="BD119" s="83">
        <f t="shared" si="96"/>
        <v>0</v>
      </c>
      <c r="BF119" s="6">
        <f t="shared" si="54"/>
        <v>0</v>
      </c>
      <c r="BG119" s="6">
        <f t="shared" si="55"/>
        <v>0</v>
      </c>
      <c r="BH119" s="6">
        <f t="shared" si="56"/>
        <v>0</v>
      </c>
      <c r="BI119" s="6">
        <f t="shared" si="57"/>
        <v>0</v>
      </c>
      <c r="BJ119" s="6">
        <f t="shared" si="58"/>
        <v>0</v>
      </c>
      <c r="BK119" s="6">
        <f t="shared" si="59"/>
        <v>0</v>
      </c>
      <c r="BL119" s="6">
        <f t="shared" si="60"/>
        <v>0</v>
      </c>
      <c r="BM119" s="6">
        <f t="shared" si="61"/>
        <v>0</v>
      </c>
      <c r="BN119" s="6">
        <f t="shared" si="62"/>
        <v>0</v>
      </c>
      <c r="BO119" s="6">
        <f t="shared" si="63"/>
        <v>0</v>
      </c>
      <c r="BP119" s="6">
        <f t="shared" si="64"/>
        <v>26912.000000000004</v>
      </c>
      <c r="BQ119" s="6">
        <f t="shared" si="65"/>
        <v>40368.000000000007</v>
      </c>
      <c r="BR119" s="6">
        <f t="shared" si="66"/>
        <v>40368.000000000007</v>
      </c>
      <c r="BS119" s="6">
        <f t="shared" si="67"/>
        <v>40368.000000000007</v>
      </c>
      <c r="BT119" s="6">
        <f t="shared" si="68"/>
        <v>13456.000000000002</v>
      </c>
      <c r="BU119" s="6">
        <f t="shared" si="69"/>
        <v>0</v>
      </c>
    </row>
    <row r="120" spans="1:73" x14ac:dyDescent="0.2">
      <c r="A120" t="s">
        <v>1102</v>
      </c>
      <c r="B120" s="3" t="s">
        <v>1109</v>
      </c>
      <c r="C120" s="3" t="s">
        <v>927</v>
      </c>
      <c r="D120">
        <v>80</v>
      </c>
      <c r="E120" t="s">
        <v>945</v>
      </c>
      <c r="F120">
        <v>7860</v>
      </c>
      <c r="G120" s="22">
        <v>37742</v>
      </c>
      <c r="H120" s="15" t="s">
        <v>1113</v>
      </c>
      <c r="I120" s="6">
        <f t="shared" si="98"/>
        <v>0</v>
      </c>
      <c r="J120" s="6">
        <f t="shared" si="98"/>
        <v>0</v>
      </c>
      <c r="K120" s="6">
        <f t="shared" si="98"/>
        <v>0</v>
      </c>
      <c r="L120" s="6">
        <f t="shared" si="98"/>
        <v>0</v>
      </c>
      <c r="M120" s="6">
        <f t="shared" si="98"/>
        <v>0</v>
      </c>
      <c r="N120" s="6">
        <f t="shared" si="98"/>
        <v>0</v>
      </c>
      <c r="O120" s="6">
        <f t="shared" si="98"/>
        <v>0</v>
      </c>
      <c r="P120" s="6">
        <f t="shared" si="98"/>
        <v>0</v>
      </c>
      <c r="Q120" s="6">
        <f t="shared" si="98"/>
        <v>0</v>
      </c>
      <c r="R120" s="6">
        <f t="shared" si="98"/>
        <v>0</v>
      </c>
      <c r="S120" s="6">
        <f t="shared" si="98"/>
        <v>0</v>
      </c>
      <c r="T120" s="6">
        <f t="shared" si="98"/>
        <v>0</v>
      </c>
      <c r="U120" s="6">
        <f t="shared" si="98"/>
        <v>0</v>
      </c>
      <c r="V120" s="6">
        <f t="shared" si="98"/>
        <v>0</v>
      </c>
      <c r="W120" s="6">
        <f t="shared" si="98"/>
        <v>0</v>
      </c>
      <c r="X120" s="6">
        <f t="shared" si="98"/>
        <v>0</v>
      </c>
      <c r="Y120" s="6">
        <f t="shared" si="95"/>
        <v>0</v>
      </c>
      <c r="Z120" s="6">
        <f t="shared" si="95"/>
        <v>0</v>
      </c>
      <c r="AA120" s="6">
        <f t="shared" si="95"/>
        <v>0</v>
      </c>
      <c r="AB120" s="6">
        <f t="shared" si="95"/>
        <v>0</v>
      </c>
      <c r="AC120" s="6">
        <f t="shared" si="95"/>
        <v>0</v>
      </c>
      <c r="AD120" s="6">
        <f t="shared" si="95"/>
        <v>0</v>
      </c>
      <c r="AE120" s="6">
        <f t="shared" si="95"/>
        <v>0</v>
      </c>
      <c r="AF120" s="6">
        <f t="shared" si="95"/>
        <v>0</v>
      </c>
      <c r="AG120" s="6">
        <f t="shared" si="95"/>
        <v>0</v>
      </c>
      <c r="AH120" s="6">
        <f t="shared" si="95"/>
        <v>0</v>
      </c>
      <c r="AI120" s="6">
        <f t="shared" si="95"/>
        <v>0</v>
      </c>
      <c r="AJ120" s="6">
        <f t="shared" si="95"/>
        <v>0</v>
      </c>
      <c r="AK120" s="6">
        <f t="shared" si="95"/>
        <v>0</v>
      </c>
      <c r="AL120" s="6">
        <f t="shared" si="95"/>
        <v>4108.7999999999993</v>
      </c>
      <c r="AM120" s="6">
        <f t="shared" si="95"/>
        <v>4108.7999999999993</v>
      </c>
      <c r="AN120" s="6">
        <f t="shared" si="95"/>
        <v>4108.7999999999993</v>
      </c>
      <c r="AO120" s="6">
        <f t="shared" si="96"/>
        <v>4108.7999999999993</v>
      </c>
      <c r="AP120" s="6">
        <f t="shared" si="96"/>
        <v>4108.7999999999993</v>
      </c>
      <c r="AQ120" s="6">
        <f t="shared" si="96"/>
        <v>4108.7999999999993</v>
      </c>
      <c r="AR120" s="6">
        <f t="shared" si="96"/>
        <v>4108.7999999999993</v>
      </c>
      <c r="AS120" s="6">
        <f t="shared" si="96"/>
        <v>4108.7999999999993</v>
      </c>
      <c r="AT120" s="6">
        <f t="shared" si="96"/>
        <v>4108.7999999999993</v>
      </c>
      <c r="AU120" s="6">
        <f t="shared" si="96"/>
        <v>4108.7999999999993</v>
      </c>
      <c r="AV120" s="6">
        <f t="shared" si="96"/>
        <v>4108.7999999999993</v>
      </c>
      <c r="AW120" s="6">
        <f t="shared" si="96"/>
        <v>4108.7999999999993</v>
      </c>
      <c r="AX120" s="6">
        <f t="shared" si="96"/>
        <v>0</v>
      </c>
      <c r="AY120" s="6">
        <f t="shared" si="96"/>
        <v>0</v>
      </c>
      <c r="AZ120" s="6">
        <f t="shared" si="96"/>
        <v>0</v>
      </c>
      <c r="BA120" s="6">
        <f t="shared" si="96"/>
        <v>0</v>
      </c>
      <c r="BB120" s="6">
        <f t="shared" si="96"/>
        <v>0</v>
      </c>
      <c r="BC120" s="6">
        <f t="shared" si="96"/>
        <v>0</v>
      </c>
      <c r="BD120" s="83">
        <f t="shared" si="96"/>
        <v>0</v>
      </c>
      <c r="BF120" s="6">
        <f t="shared" si="54"/>
        <v>0</v>
      </c>
      <c r="BG120" s="6">
        <f t="shared" si="55"/>
        <v>0</v>
      </c>
      <c r="BH120" s="6">
        <f t="shared" si="56"/>
        <v>0</v>
      </c>
      <c r="BI120" s="6">
        <f t="shared" si="57"/>
        <v>0</v>
      </c>
      <c r="BJ120" s="6">
        <f t="shared" si="58"/>
        <v>0</v>
      </c>
      <c r="BK120" s="6">
        <f t="shared" si="59"/>
        <v>0</v>
      </c>
      <c r="BL120" s="6">
        <f t="shared" si="60"/>
        <v>0</v>
      </c>
      <c r="BM120" s="6">
        <f t="shared" si="61"/>
        <v>0</v>
      </c>
      <c r="BN120" s="6">
        <f t="shared" si="62"/>
        <v>0</v>
      </c>
      <c r="BO120" s="6">
        <f t="shared" si="63"/>
        <v>1369.5999999999997</v>
      </c>
      <c r="BP120" s="6">
        <f t="shared" si="64"/>
        <v>4108.7999999999993</v>
      </c>
      <c r="BQ120" s="6">
        <f t="shared" si="65"/>
        <v>4108.7999999999993</v>
      </c>
      <c r="BR120" s="6">
        <f t="shared" si="66"/>
        <v>4108.7999999999993</v>
      </c>
      <c r="BS120" s="6">
        <f t="shared" si="67"/>
        <v>2739.1999999999994</v>
      </c>
      <c r="BT120" s="6">
        <f t="shared" si="68"/>
        <v>0</v>
      </c>
      <c r="BU120" s="6">
        <f t="shared" si="69"/>
        <v>0</v>
      </c>
    </row>
    <row r="121" spans="1:73" x14ac:dyDescent="0.2">
      <c r="A121" t="s">
        <v>970</v>
      </c>
      <c r="B121" s="3" t="s">
        <v>1109</v>
      </c>
      <c r="C121" s="3" t="s">
        <v>927</v>
      </c>
      <c r="D121">
        <v>47.4</v>
      </c>
      <c r="E121" s="26" t="s">
        <v>945</v>
      </c>
      <c r="F121" s="23">
        <v>9157</v>
      </c>
      <c r="G121" s="22">
        <v>37207</v>
      </c>
      <c r="H121" s="15" t="s">
        <v>1113</v>
      </c>
      <c r="I121" s="6">
        <f t="shared" si="98"/>
        <v>0</v>
      </c>
      <c r="J121" s="6">
        <f t="shared" si="98"/>
        <v>0</v>
      </c>
      <c r="K121" s="6">
        <f t="shared" si="98"/>
        <v>0</v>
      </c>
      <c r="L121" s="6">
        <f t="shared" si="98"/>
        <v>0</v>
      </c>
      <c r="M121" s="6">
        <f t="shared" si="98"/>
        <v>0</v>
      </c>
      <c r="N121" s="6">
        <f t="shared" si="98"/>
        <v>0</v>
      </c>
      <c r="O121" s="6">
        <f t="shared" si="98"/>
        <v>0</v>
      </c>
      <c r="P121" s="6">
        <f t="shared" si="98"/>
        <v>0</v>
      </c>
      <c r="Q121" s="6">
        <f t="shared" si="98"/>
        <v>0</v>
      </c>
      <c r="R121" s="6">
        <f t="shared" si="98"/>
        <v>0</v>
      </c>
      <c r="S121" s="6">
        <f t="shared" si="98"/>
        <v>0</v>
      </c>
      <c r="T121" s="6">
        <f t="shared" si="98"/>
        <v>958.99679999999989</v>
      </c>
      <c r="U121" s="6">
        <f t="shared" si="98"/>
        <v>958.99679999999989</v>
      </c>
      <c r="V121" s="6">
        <f t="shared" si="98"/>
        <v>958.99679999999989</v>
      </c>
      <c r="W121" s="6">
        <f t="shared" si="98"/>
        <v>958.99679999999989</v>
      </c>
      <c r="X121" s="6">
        <f t="shared" si="98"/>
        <v>958.99679999999989</v>
      </c>
      <c r="Y121" s="6">
        <f t="shared" si="95"/>
        <v>958.99679999999989</v>
      </c>
      <c r="Z121" s="6">
        <f t="shared" si="95"/>
        <v>958.99679999999989</v>
      </c>
      <c r="AA121" s="6">
        <f t="shared" si="95"/>
        <v>958.99679999999989</v>
      </c>
      <c r="AB121" s="6">
        <f t="shared" si="95"/>
        <v>958.99679999999989</v>
      </c>
      <c r="AC121" s="6">
        <f t="shared" si="95"/>
        <v>958.99679999999989</v>
      </c>
      <c r="AD121" s="6">
        <f t="shared" si="95"/>
        <v>958.99679999999989</v>
      </c>
      <c r="AE121" s="6">
        <f t="shared" si="95"/>
        <v>958.99679999999989</v>
      </c>
      <c r="AF121" s="6">
        <f t="shared" si="95"/>
        <v>0</v>
      </c>
      <c r="AG121" s="6">
        <f t="shared" si="95"/>
        <v>0</v>
      </c>
      <c r="AH121" s="6">
        <f t="shared" si="95"/>
        <v>0</v>
      </c>
      <c r="AI121" s="6">
        <f t="shared" si="95"/>
        <v>0</v>
      </c>
      <c r="AJ121" s="6">
        <f t="shared" si="95"/>
        <v>0</v>
      </c>
      <c r="AK121" s="6">
        <f t="shared" si="95"/>
        <v>0</v>
      </c>
      <c r="AL121" s="6">
        <f t="shared" si="95"/>
        <v>0</v>
      </c>
      <c r="AM121" s="6">
        <f t="shared" si="95"/>
        <v>0</v>
      </c>
      <c r="AN121" s="6">
        <f t="shared" si="95"/>
        <v>0</v>
      </c>
      <c r="AO121" s="6">
        <f t="shared" si="96"/>
        <v>0</v>
      </c>
      <c r="AP121" s="6">
        <f t="shared" si="96"/>
        <v>0</v>
      </c>
      <c r="AQ121" s="6">
        <f t="shared" si="96"/>
        <v>0</v>
      </c>
      <c r="AR121" s="6">
        <f t="shared" si="96"/>
        <v>0</v>
      </c>
      <c r="AS121" s="6">
        <f t="shared" si="96"/>
        <v>0</v>
      </c>
      <c r="AT121" s="6">
        <f t="shared" si="96"/>
        <v>0</v>
      </c>
      <c r="AU121" s="6">
        <f t="shared" si="96"/>
        <v>0</v>
      </c>
      <c r="AV121" s="6">
        <f t="shared" si="96"/>
        <v>0</v>
      </c>
      <c r="AW121" s="6">
        <f t="shared" si="96"/>
        <v>0</v>
      </c>
      <c r="AX121" s="6">
        <f t="shared" si="96"/>
        <v>0</v>
      </c>
      <c r="AY121" s="6">
        <f t="shared" si="96"/>
        <v>0</v>
      </c>
      <c r="AZ121" s="6">
        <f t="shared" si="96"/>
        <v>0</v>
      </c>
      <c r="BA121" s="6">
        <f t="shared" si="96"/>
        <v>0</v>
      </c>
      <c r="BB121" s="6">
        <f t="shared" si="96"/>
        <v>0</v>
      </c>
      <c r="BC121" s="6">
        <f t="shared" si="96"/>
        <v>0</v>
      </c>
      <c r="BD121" s="83">
        <f t="shared" si="96"/>
        <v>0</v>
      </c>
      <c r="BF121" s="6">
        <f t="shared" si="54"/>
        <v>0</v>
      </c>
      <c r="BG121" s="6">
        <f t="shared" si="55"/>
        <v>0</v>
      </c>
      <c r="BH121" s="6">
        <f t="shared" si="56"/>
        <v>0</v>
      </c>
      <c r="BI121" s="6">
        <f t="shared" si="57"/>
        <v>319.66559999999998</v>
      </c>
      <c r="BJ121" s="6">
        <f t="shared" si="58"/>
        <v>958.99679999999989</v>
      </c>
      <c r="BK121" s="6">
        <f t="shared" si="59"/>
        <v>958.99679999999989</v>
      </c>
      <c r="BL121" s="6">
        <f t="shared" si="60"/>
        <v>958.99679999999989</v>
      </c>
      <c r="BM121" s="6">
        <f t="shared" si="61"/>
        <v>639.33119999999997</v>
      </c>
      <c r="BN121" s="6">
        <f t="shared" si="62"/>
        <v>0</v>
      </c>
      <c r="BO121" s="6">
        <f t="shared" si="63"/>
        <v>0</v>
      </c>
      <c r="BP121" s="6">
        <f t="shared" si="64"/>
        <v>0</v>
      </c>
      <c r="BQ121" s="6">
        <f t="shared" si="65"/>
        <v>0</v>
      </c>
      <c r="BR121" s="6">
        <f t="shared" si="66"/>
        <v>0</v>
      </c>
      <c r="BS121" s="6">
        <f t="shared" si="67"/>
        <v>0</v>
      </c>
      <c r="BT121" s="6">
        <f t="shared" si="68"/>
        <v>0</v>
      </c>
      <c r="BU121" s="6">
        <f t="shared" si="69"/>
        <v>0</v>
      </c>
    </row>
    <row r="122" spans="1:73" x14ac:dyDescent="0.2">
      <c r="A122" t="s">
        <v>952</v>
      </c>
      <c r="B122" s="3" t="s">
        <v>1109</v>
      </c>
      <c r="C122" s="3" t="s">
        <v>927</v>
      </c>
      <c r="D122">
        <v>44</v>
      </c>
      <c r="E122" s="26" t="s">
        <v>945</v>
      </c>
      <c r="F122" s="23">
        <v>9700</v>
      </c>
      <c r="G122" s="22">
        <v>37012</v>
      </c>
      <c r="H122" s="15" t="s">
        <v>1113</v>
      </c>
      <c r="I122" s="6">
        <f t="shared" si="98"/>
        <v>0</v>
      </c>
      <c r="J122" s="6">
        <f t="shared" si="98"/>
        <v>0</v>
      </c>
      <c r="K122" s="6">
        <f t="shared" si="98"/>
        <v>0</v>
      </c>
      <c r="L122" s="6">
        <f t="shared" si="98"/>
        <v>0</v>
      </c>
      <c r="M122" s="6">
        <f t="shared" si="98"/>
        <v>0</v>
      </c>
      <c r="N122" s="6">
        <f t="shared" si="98"/>
        <v>253.44000000000062</v>
      </c>
      <c r="O122" s="6">
        <f t="shared" si="98"/>
        <v>316.80000000000075</v>
      </c>
      <c r="P122" s="6">
        <f t="shared" si="98"/>
        <v>316.80000000000075</v>
      </c>
      <c r="Q122" s="6">
        <f t="shared" si="98"/>
        <v>316.80000000000075</v>
      </c>
      <c r="R122" s="6">
        <f t="shared" si="98"/>
        <v>253.44000000000062</v>
      </c>
      <c r="S122" s="6">
        <f t="shared" si="98"/>
        <v>285.12000000000069</v>
      </c>
      <c r="T122" s="6">
        <f t="shared" si="98"/>
        <v>316.80000000000075</v>
      </c>
      <c r="U122" s="6">
        <f t="shared" si="98"/>
        <v>316.80000000000075</v>
      </c>
      <c r="V122" s="6">
        <f t="shared" si="98"/>
        <v>316.80000000000075</v>
      </c>
      <c r="W122" s="6">
        <f t="shared" si="98"/>
        <v>316.80000000000075</v>
      </c>
      <c r="X122" s="6">
        <f t="shared" si="98"/>
        <v>316.80000000000075</v>
      </c>
      <c r="Y122" s="6">
        <f t="shared" si="95"/>
        <v>316.80000000000075</v>
      </c>
      <c r="Z122" s="6">
        <f t="shared" si="95"/>
        <v>0</v>
      </c>
      <c r="AA122" s="6">
        <f t="shared" si="95"/>
        <v>0</v>
      </c>
      <c r="AB122" s="6">
        <f t="shared" si="95"/>
        <v>0</v>
      </c>
      <c r="AC122" s="6">
        <f t="shared" si="95"/>
        <v>0</v>
      </c>
      <c r="AD122" s="6">
        <f t="shared" si="95"/>
        <v>0</v>
      </c>
      <c r="AE122" s="6">
        <f t="shared" si="95"/>
        <v>0</v>
      </c>
      <c r="AF122" s="6">
        <f t="shared" si="95"/>
        <v>0</v>
      </c>
      <c r="AG122" s="6">
        <f t="shared" si="95"/>
        <v>0</v>
      </c>
      <c r="AH122" s="6">
        <f t="shared" si="95"/>
        <v>0</v>
      </c>
      <c r="AI122" s="6">
        <f t="shared" si="95"/>
        <v>0</v>
      </c>
      <c r="AJ122" s="6">
        <f t="shared" si="95"/>
        <v>0</v>
      </c>
      <c r="AK122" s="6">
        <f t="shared" si="95"/>
        <v>0</v>
      </c>
      <c r="AL122" s="6">
        <f t="shared" si="95"/>
        <v>0</v>
      </c>
      <c r="AM122" s="6">
        <f t="shared" si="95"/>
        <v>0</v>
      </c>
      <c r="AN122" s="6">
        <f t="shared" si="95"/>
        <v>0</v>
      </c>
      <c r="AO122" s="6">
        <f t="shared" si="96"/>
        <v>0</v>
      </c>
      <c r="AP122" s="6">
        <f t="shared" si="96"/>
        <v>0</v>
      </c>
      <c r="AQ122" s="6">
        <f t="shared" si="96"/>
        <v>0</v>
      </c>
      <c r="AR122" s="6">
        <f t="shared" si="96"/>
        <v>0</v>
      </c>
      <c r="AS122" s="6">
        <f t="shared" si="96"/>
        <v>0</v>
      </c>
      <c r="AT122" s="6">
        <f t="shared" si="96"/>
        <v>0</v>
      </c>
      <c r="AU122" s="6">
        <f t="shared" si="96"/>
        <v>0</v>
      </c>
      <c r="AV122" s="6">
        <f t="shared" si="96"/>
        <v>0</v>
      </c>
      <c r="AW122" s="6">
        <f t="shared" si="96"/>
        <v>0</v>
      </c>
      <c r="AX122" s="6">
        <f t="shared" si="96"/>
        <v>0</v>
      </c>
      <c r="AY122" s="6">
        <f t="shared" si="96"/>
        <v>0</v>
      </c>
      <c r="AZ122" s="6">
        <f t="shared" si="96"/>
        <v>0</v>
      </c>
      <c r="BA122" s="6">
        <f t="shared" si="96"/>
        <v>0</v>
      </c>
      <c r="BB122" s="6">
        <f t="shared" si="96"/>
        <v>0</v>
      </c>
      <c r="BC122" s="6">
        <f t="shared" si="96"/>
        <v>0</v>
      </c>
      <c r="BD122" s="83">
        <f t="shared" si="96"/>
        <v>0</v>
      </c>
      <c r="BF122" s="6">
        <f t="shared" si="54"/>
        <v>0</v>
      </c>
      <c r="BG122" s="6">
        <f t="shared" si="55"/>
        <v>84.480000000000203</v>
      </c>
      <c r="BH122" s="6">
        <f t="shared" si="56"/>
        <v>316.80000000000075</v>
      </c>
      <c r="BI122" s="6">
        <f t="shared" si="57"/>
        <v>285.12000000000069</v>
      </c>
      <c r="BJ122" s="6">
        <f t="shared" si="58"/>
        <v>316.80000000000075</v>
      </c>
      <c r="BK122" s="6">
        <f t="shared" si="59"/>
        <v>211.2000000000005</v>
      </c>
      <c r="BL122" s="6">
        <f t="shared" si="60"/>
        <v>0</v>
      </c>
      <c r="BM122" s="6">
        <f t="shared" si="61"/>
        <v>0</v>
      </c>
      <c r="BN122" s="6">
        <f t="shared" si="62"/>
        <v>0</v>
      </c>
      <c r="BO122" s="6">
        <f t="shared" si="63"/>
        <v>0</v>
      </c>
      <c r="BP122" s="6">
        <f t="shared" si="64"/>
        <v>0</v>
      </c>
      <c r="BQ122" s="6">
        <f t="shared" si="65"/>
        <v>0</v>
      </c>
      <c r="BR122" s="6">
        <f t="shared" si="66"/>
        <v>0</v>
      </c>
      <c r="BS122" s="6">
        <f t="shared" si="67"/>
        <v>0</v>
      </c>
      <c r="BT122" s="6">
        <f t="shared" si="68"/>
        <v>0</v>
      </c>
      <c r="BU122" s="6">
        <f t="shared" si="69"/>
        <v>0</v>
      </c>
    </row>
    <row r="123" spans="1:73" x14ac:dyDescent="0.2">
      <c r="A123" t="s">
        <v>933</v>
      </c>
      <c r="B123" s="3" t="s">
        <v>1109</v>
      </c>
      <c r="C123" s="3" t="s">
        <v>927</v>
      </c>
      <c r="D123">
        <v>90</v>
      </c>
      <c r="E123" s="26" t="s">
        <v>945</v>
      </c>
      <c r="F123" s="23">
        <v>9700</v>
      </c>
      <c r="G123" s="22">
        <v>37085</v>
      </c>
      <c r="H123" s="15" t="s">
        <v>1113</v>
      </c>
      <c r="I123" s="6">
        <f t="shared" si="98"/>
        <v>0</v>
      </c>
      <c r="J123" s="6">
        <f t="shared" si="98"/>
        <v>0</v>
      </c>
      <c r="K123" s="6">
        <f t="shared" si="98"/>
        <v>0</v>
      </c>
      <c r="L123" s="6">
        <f t="shared" si="98"/>
        <v>0</v>
      </c>
      <c r="M123" s="6">
        <f t="shared" si="98"/>
        <v>0</v>
      </c>
      <c r="N123" s="6">
        <f t="shared" si="98"/>
        <v>0</v>
      </c>
      <c r="O123" s="6">
        <f t="shared" si="98"/>
        <v>0</v>
      </c>
      <c r="P123" s="6">
        <f t="shared" si="98"/>
        <v>648.00000000000159</v>
      </c>
      <c r="Q123" s="6">
        <f t="shared" si="98"/>
        <v>648.00000000000159</v>
      </c>
      <c r="R123" s="6">
        <f t="shared" si="98"/>
        <v>518.40000000000123</v>
      </c>
      <c r="S123" s="6">
        <f t="shared" si="98"/>
        <v>583.20000000000141</v>
      </c>
      <c r="T123" s="6">
        <f t="shared" si="98"/>
        <v>648.00000000000159</v>
      </c>
      <c r="U123" s="6">
        <f t="shared" si="98"/>
        <v>648.00000000000159</v>
      </c>
      <c r="V123" s="6">
        <f t="shared" si="98"/>
        <v>648.00000000000159</v>
      </c>
      <c r="W123" s="6">
        <f t="shared" si="98"/>
        <v>648.00000000000159</v>
      </c>
      <c r="X123" s="6">
        <f t="shared" si="98"/>
        <v>648.00000000000159</v>
      </c>
      <c r="Y123" s="6">
        <f t="shared" si="95"/>
        <v>648.00000000000159</v>
      </c>
      <c r="Z123" s="6">
        <f t="shared" si="95"/>
        <v>648.00000000000159</v>
      </c>
      <c r="AA123" s="6">
        <f t="shared" si="95"/>
        <v>648.00000000000159</v>
      </c>
      <c r="AB123" s="6">
        <f t="shared" si="95"/>
        <v>0</v>
      </c>
      <c r="AC123" s="6">
        <f t="shared" si="95"/>
        <v>0</v>
      </c>
      <c r="AD123" s="6">
        <f t="shared" si="95"/>
        <v>0</v>
      </c>
      <c r="AE123" s="6">
        <f t="shared" si="95"/>
        <v>0</v>
      </c>
      <c r="AF123" s="6">
        <f t="shared" si="95"/>
        <v>0</v>
      </c>
      <c r="AG123" s="6">
        <f t="shared" si="95"/>
        <v>0</v>
      </c>
      <c r="AH123" s="6">
        <f t="shared" si="95"/>
        <v>0</v>
      </c>
      <c r="AI123" s="6">
        <f t="shared" si="95"/>
        <v>0</v>
      </c>
      <c r="AJ123" s="6">
        <f t="shared" si="95"/>
        <v>0</v>
      </c>
      <c r="AK123" s="6">
        <f t="shared" si="95"/>
        <v>0</v>
      </c>
      <c r="AL123" s="6">
        <f t="shared" si="95"/>
        <v>0</v>
      </c>
      <c r="AM123" s="6">
        <f t="shared" si="95"/>
        <v>0</v>
      </c>
      <c r="AN123" s="6">
        <f t="shared" si="95"/>
        <v>0</v>
      </c>
      <c r="AO123" s="6">
        <f t="shared" si="96"/>
        <v>0</v>
      </c>
      <c r="AP123" s="6">
        <f t="shared" si="96"/>
        <v>0</v>
      </c>
      <c r="AQ123" s="6">
        <f t="shared" si="96"/>
        <v>0</v>
      </c>
      <c r="AR123" s="6">
        <f t="shared" si="96"/>
        <v>0</v>
      </c>
      <c r="AS123" s="6">
        <f t="shared" si="96"/>
        <v>0</v>
      </c>
      <c r="AT123" s="6">
        <f t="shared" si="96"/>
        <v>0</v>
      </c>
      <c r="AU123" s="6">
        <f t="shared" si="96"/>
        <v>0</v>
      </c>
      <c r="AV123" s="6">
        <f t="shared" si="96"/>
        <v>0</v>
      </c>
      <c r="AW123" s="6">
        <f t="shared" si="96"/>
        <v>0</v>
      </c>
      <c r="AX123" s="6">
        <f t="shared" si="96"/>
        <v>0</v>
      </c>
      <c r="AY123" s="6">
        <f t="shared" si="96"/>
        <v>0</v>
      </c>
      <c r="AZ123" s="6">
        <f t="shared" si="96"/>
        <v>0</v>
      </c>
      <c r="BA123" s="6">
        <f t="shared" si="96"/>
        <v>0</v>
      </c>
      <c r="BB123" s="6">
        <f t="shared" si="96"/>
        <v>0</v>
      </c>
      <c r="BC123" s="6">
        <f t="shared" si="96"/>
        <v>0</v>
      </c>
      <c r="BD123" s="83">
        <f t="shared" si="96"/>
        <v>0</v>
      </c>
      <c r="BF123" s="6">
        <f t="shared" si="54"/>
        <v>0</v>
      </c>
      <c r="BG123" s="6">
        <f t="shared" si="55"/>
        <v>0</v>
      </c>
      <c r="BH123" s="6">
        <f t="shared" si="56"/>
        <v>432.00000000000108</v>
      </c>
      <c r="BI123" s="6">
        <f t="shared" si="57"/>
        <v>583.20000000000141</v>
      </c>
      <c r="BJ123" s="6">
        <f t="shared" si="58"/>
        <v>648.00000000000159</v>
      </c>
      <c r="BK123" s="6">
        <f t="shared" si="59"/>
        <v>648.00000000000159</v>
      </c>
      <c r="BL123" s="6">
        <f t="shared" si="60"/>
        <v>216.00000000000054</v>
      </c>
      <c r="BM123" s="6">
        <f t="shared" si="61"/>
        <v>0</v>
      </c>
      <c r="BN123" s="6">
        <f t="shared" si="62"/>
        <v>0</v>
      </c>
      <c r="BO123" s="6">
        <f t="shared" si="63"/>
        <v>0</v>
      </c>
      <c r="BP123" s="6">
        <f t="shared" si="64"/>
        <v>0</v>
      </c>
      <c r="BQ123" s="6">
        <f t="shared" si="65"/>
        <v>0</v>
      </c>
      <c r="BR123" s="6">
        <f t="shared" si="66"/>
        <v>0</v>
      </c>
      <c r="BS123" s="6">
        <f t="shared" si="67"/>
        <v>0</v>
      </c>
      <c r="BT123" s="6">
        <f t="shared" si="68"/>
        <v>0</v>
      </c>
      <c r="BU123" s="6">
        <f t="shared" si="69"/>
        <v>0</v>
      </c>
    </row>
    <row r="124" spans="1:73" x14ac:dyDescent="0.2">
      <c r="A124" t="s">
        <v>929</v>
      </c>
      <c r="B124" s="3" t="s">
        <v>1109</v>
      </c>
      <c r="C124" s="3" t="s">
        <v>927</v>
      </c>
      <c r="D124">
        <v>90</v>
      </c>
      <c r="E124" s="26" t="s">
        <v>945</v>
      </c>
      <c r="F124" s="23">
        <v>9700</v>
      </c>
      <c r="G124" s="22">
        <v>37098</v>
      </c>
      <c r="H124" s="15" t="s">
        <v>1113</v>
      </c>
      <c r="I124" s="6">
        <f t="shared" si="98"/>
        <v>0</v>
      </c>
      <c r="J124" s="6">
        <f t="shared" si="98"/>
        <v>0</v>
      </c>
      <c r="K124" s="6">
        <f t="shared" si="98"/>
        <v>0</v>
      </c>
      <c r="L124" s="6">
        <f t="shared" si="98"/>
        <v>0</v>
      </c>
      <c r="M124" s="6">
        <f t="shared" si="98"/>
        <v>0</v>
      </c>
      <c r="N124" s="6">
        <f t="shared" si="98"/>
        <v>0</v>
      </c>
      <c r="O124" s="6">
        <f t="shared" si="98"/>
        <v>0</v>
      </c>
      <c r="P124" s="6">
        <f t="shared" si="98"/>
        <v>648.00000000000159</v>
      </c>
      <c r="Q124" s="6">
        <f t="shared" si="98"/>
        <v>648.00000000000159</v>
      </c>
      <c r="R124" s="6">
        <f t="shared" si="98"/>
        <v>518.40000000000123</v>
      </c>
      <c r="S124" s="6">
        <f t="shared" si="98"/>
        <v>583.20000000000141</v>
      </c>
      <c r="T124" s="6">
        <f t="shared" si="98"/>
        <v>648.00000000000159</v>
      </c>
      <c r="U124" s="6">
        <f t="shared" si="98"/>
        <v>648.00000000000159</v>
      </c>
      <c r="V124" s="6">
        <f t="shared" si="98"/>
        <v>648.00000000000159</v>
      </c>
      <c r="W124" s="6">
        <f t="shared" si="98"/>
        <v>648.00000000000159</v>
      </c>
      <c r="X124" s="6">
        <f t="shared" si="98"/>
        <v>648.00000000000159</v>
      </c>
      <c r="Y124" s="6">
        <f t="shared" si="95"/>
        <v>648.00000000000159</v>
      </c>
      <c r="Z124" s="6">
        <f t="shared" si="95"/>
        <v>648.00000000000159</v>
      </c>
      <c r="AA124" s="6">
        <f t="shared" si="95"/>
        <v>648.00000000000159</v>
      </c>
      <c r="AB124" s="6">
        <f t="shared" si="95"/>
        <v>0</v>
      </c>
      <c r="AC124" s="6">
        <f t="shared" si="95"/>
        <v>0</v>
      </c>
      <c r="AD124" s="6">
        <f t="shared" si="95"/>
        <v>0</v>
      </c>
      <c r="AE124" s="6">
        <f t="shared" si="95"/>
        <v>0</v>
      </c>
      <c r="AF124" s="6">
        <f t="shared" si="95"/>
        <v>0</v>
      </c>
      <c r="AG124" s="6">
        <f t="shared" si="95"/>
        <v>0</v>
      </c>
      <c r="AH124" s="6">
        <f t="shared" si="95"/>
        <v>0</v>
      </c>
      <c r="AI124" s="6">
        <f t="shared" si="95"/>
        <v>0</v>
      </c>
      <c r="AJ124" s="6">
        <f t="shared" si="95"/>
        <v>0</v>
      </c>
      <c r="AK124" s="6">
        <f t="shared" si="95"/>
        <v>0</v>
      </c>
      <c r="AL124" s="6">
        <f t="shared" si="95"/>
        <v>0</v>
      </c>
      <c r="AM124" s="6">
        <f t="shared" si="95"/>
        <v>0</v>
      </c>
      <c r="AN124" s="6">
        <f t="shared" si="95"/>
        <v>0</v>
      </c>
      <c r="AO124" s="6">
        <f t="shared" si="96"/>
        <v>0</v>
      </c>
      <c r="AP124" s="6">
        <f t="shared" si="96"/>
        <v>0</v>
      </c>
      <c r="AQ124" s="6">
        <f t="shared" si="96"/>
        <v>0</v>
      </c>
      <c r="AR124" s="6">
        <f t="shared" si="96"/>
        <v>0</v>
      </c>
      <c r="AS124" s="6">
        <f t="shared" si="96"/>
        <v>0</v>
      </c>
      <c r="AT124" s="6">
        <f t="shared" si="96"/>
        <v>0</v>
      </c>
      <c r="AU124" s="6">
        <f t="shared" si="96"/>
        <v>0</v>
      </c>
      <c r="AV124" s="6">
        <f t="shared" si="96"/>
        <v>0</v>
      </c>
      <c r="AW124" s="6">
        <f t="shared" si="96"/>
        <v>0</v>
      </c>
      <c r="AX124" s="6">
        <f t="shared" si="96"/>
        <v>0</v>
      </c>
      <c r="AY124" s="6">
        <f t="shared" si="96"/>
        <v>0</v>
      </c>
      <c r="AZ124" s="6">
        <f t="shared" si="96"/>
        <v>0</v>
      </c>
      <c r="BA124" s="6">
        <f t="shared" si="96"/>
        <v>0</v>
      </c>
      <c r="BB124" s="6">
        <f t="shared" si="96"/>
        <v>0</v>
      </c>
      <c r="BC124" s="6">
        <f t="shared" si="96"/>
        <v>0</v>
      </c>
      <c r="BD124" s="83">
        <f t="shared" si="96"/>
        <v>0</v>
      </c>
      <c r="BF124" s="6">
        <f t="shared" si="54"/>
        <v>0</v>
      </c>
      <c r="BG124" s="6">
        <f t="shared" si="55"/>
        <v>0</v>
      </c>
      <c r="BH124" s="6">
        <f t="shared" si="56"/>
        <v>432.00000000000108</v>
      </c>
      <c r="BI124" s="6">
        <f t="shared" si="57"/>
        <v>583.20000000000141</v>
      </c>
      <c r="BJ124" s="6">
        <f t="shared" si="58"/>
        <v>648.00000000000159</v>
      </c>
      <c r="BK124" s="6">
        <f t="shared" si="59"/>
        <v>648.00000000000159</v>
      </c>
      <c r="BL124" s="6">
        <f t="shared" si="60"/>
        <v>216.00000000000054</v>
      </c>
      <c r="BM124" s="6">
        <f t="shared" si="61"/>
        <v>0</v>
      </c>
      <c r="BN124" s="6">
        <f t="shared" si="62"/>
        <v>0</v>
      </c>
      <c r="BO124" s="6">
        <f t="shared" si="63"/>
        <v>0</v>
      </c>
      <c r="BP124" s="6">
        <f t="shared" si="64"/>
        <v>0</v>
      </c>
      <c r="BQ124" s="6">
        <f t="shared" si="65"/>
        <v>0</v>
      </c>
      <c r="BR124" s="6">
        <f t="shared" si="66"/>
        <v>0</v>
      </c>
      <c r="BS124" s="6">
        <f t="shared" si="67"/>
        <v>0</v>
      </c>
      <c r="BT124" s="6">
        <f t="shared" si="68"/>
        <v>0</v>
      </c>
      <c r="BU124" s="6">
        <f t="shared" si="69"/>
        <v>0</v>
      </c>
    </row>
    <row r="125" spans="1:73" x14ac:dyDescent="0.2">
      <c r="A125" t="s">
        <v>898</v>
      </c>
      <c r="B125" s="3" t="s">
        <v>1109</v>
      </c>
      <c r="C125" s="3" t="s">
        <v>927</v>
      </c>
      <c r="D125">
        <v>40</v>
      </c>
      <c r="E125" s="26" t="s">
        <v>945</v>
      </c>
      <c r="F125" s="23">
        <v>9700</v>
      </c>
      <c r="G125" s="22">
        <v>37118</v>
      </c>
      <c r="H125" s="15" t="s">
        <v>1113</v>
      </c>
      <c r="I125" s="6">
        <f t="shared" si="98"/>
        <v>0</v>
      </c>
      <c r="J125" s="6">
        <f t="shared" si="98"/>
        <v>0</v>
      </c>
      <c r="K125" s="6">
        <f t="shared" si="98"/>
        <v>0</v>
      </c>
      <c r="L125" s="6">
        <f t="shared" si="98"/>
        <v>0</v>
      </c>
      <c r="M125" s="6">
        <f t="shared" si="98"/>
        <v>0</v>
      </c>
      <c r="N125" s="6">
        <f t="shared" si="98"/>
        <v>0</v>
      </c>
      <c r="O125" s="6">
        <f t="shared" si="98"/>
        <v>0</v>
      </c>
      <c r="P125" s="6">
        <f t="shared" si="98"/>
        <v>0</v>
      </c>
      <c r="Q125" s="6">
        <f t="shared" si="98"/>
        <v>288.00000000000068</v>
      </c>
      <c r="R125" s="6">
        <f t="shared" si="98"/>
        <v>230.40000000000055</v>
      </c>
      <c r="S125" s="6">
        <f t="shared" si="98"/>
        <v>259.20000000000061</v>
      </c>
      <c r="T125" s="6">
        <f t="shared" si="98"/>
        <v>288.00000000000068</v>
      </c>
      <c r="U125" s="6">
        <f t="shared" si="98"/>
        <v>288.00000000000068</v>
      </c>
      <c r="V125" s="6">
        <f t="shared" si="98"/>
        <v>288.00000000000068</v>
      </c>
      <c r="W125" s="6">
        <f t="shared" si="98"/>
        <v>288.00000000000068</v>
      </c>
      <c r="X125" s="6">
        <f t="shared" si="98"/>
        <v>288.00000000000068</v>
      </c>
      <c r="Y125" s="6">
        <f t="shared" si="95"/>
        <v>288.00000000000068</v>
      </c>
      <c r="Z125" s="6">
        <f t="shared" si="95"/>
        <v>288.00000000000068</v>
      </c>
      <c r="AA125" s="6">
        <f t="shared" si="95"/>
        <v>288.00000000000068</v>
      </c>
      <c r="AB125" s="6">
        <f t="shared" si="95"/>
        <v>288.00000000000068</v>
      </c>
      <c r="AC125" s="6">
        <f t="shared" si="95"/>
        <v>0</v>
      </c>
      <c r="AD125" s="6">
        <f t="shared" si="95"/>
        <v>0</v>
      </c>
      <c r="AE125" s="6">
        <f t="shared" si="95"/>
        <v>0</v>
      </c>
      <c r="AF125" s="6">
        <f t="shared" si="95"/>
        <v>0</v>
      </c>
      <c r="AG125" s="6">
        <f t="shared" si="95"/>
        <v>0</v>
      </c>
      <c r="AH125" s="6">
        <f t="shared" si="95"/>
        <v>0</v>
      </c>
      <c r="AI125" s="6">
        <f t="shared" si="95"/>
        <v>0</v>
      </c>
      <c r="AJ125" s="6">
        <f t="shared" si="95"/>
        <v>0</v>
      </c>
      <c r="AK125" s="6">
        <f t="shared" si="95"/>
        <v>0</v>
      </c>
      <c r="AL125" s="6">
        <f t="shared" si="95"/>
        <v>0</v>
      </c>
      <c r="AM125" s="6">
        <f t="shared" si="95"/>
        <v>0</v>
      </c>
      <c r="AN125" s="6">
        <f t="shared" ref="Y125:AN131" si="99">IF(AND($F125&lt;AN$2,$G125&lt;AN$4,(DATE(YEAR($G125)+1,MONTH($G125)+1,1))&gt;AN$4),$D125*24*AN$3*(AN$2/1000-($F125/1000)),0)</f>
        <v>0</v>
      </c>
      <c r="AO125" s="6">
        <f t="shared" si="96"/>
        <v>0</v>
      </c>
      <c r="AP125" s="6">
        <f t="shared" si="96"/>
        <v>0</v>
      </c>
      <c r="AQ125" s="6">
        <f t="shared" si="96"/>
        <v>0</v>
      </c>
      <c r="AR125" s="6">
        <f t="shared" si="96"/>
        <v>0</v>
      </c>
      <c r="AS125" s="6">
        <f t="shared" si="96"/>
        <v>0</v>
      </c>
      <c r="AT125" s="6">
        <f t="shared" si="96"/>
        <v>0</v>
      </c>
      <c r="AU125" s="6">
        <f t="shared" si="96"/>
        <v>0</v>
      </c>
      <c r="AV125" s="6">
        <f t="shared" si="96"/>
        <v>0</v>
      </c>
      <c r="AW125" s="6">
        <f t="shared" si="96"/>
        <v>0</v>
      </c>
      <c r="AX125" s="6">
        <f t="shared" si="96"/>
        <v>0</v>
      </c>
      <c r="AY125" s="6">
        <f t="shared" si="96"/>
        <v>0</v>
      </c>
      <c r="AZ125" s="6">
        <f t="shared" si="96"/>
        <v>0</v>
      </c>
      <c r="BA125" s="6">
        <f t="shared" si="96"/>
        <v>0</v>
      </c>
      <c r="BB125" s="6">
        <f t="shared" si="96"/>
        <v>0</v>
      </c>
      <c r="BC125" s="6">
        <f t="shared" si="96"/>
        <v>0</v>
      </c>
      <c r="BD125" s="83">
        <f>IF(AND($F125&lt;BD$2,$G125&lt;BD$4,(DATE(YEAR($G125)+1,MONTH($G125)+1,1))&gt;BD$4),$D125*24*BD$3*(BD$2/1000-($F125/1000)),0)</f>
        <v>0</v>
      </c>
      <c r="BF125" s="6">
        <f t="shared" si="54"/>
        <v>0</v>
      </c>
      <c r="BG125" s="6">
        <f t="shared" si="55"/>
        <v>0</v>
      </c>
      <c r="BH125" s="6">
        <f t="shared" si="56"/>
        <v>96.000000000000227</v>
      </c>
      <c r="BI125" s="6">
        <f t="shared" si="57"/>
        <v>259.20000000000061</v>
      </c>
      <c r="BJ125" s="6">
        <f t="shared" si="58"/>
        <v>288.00000000000068</v>
      </c>
      <c r="BK125" s="6">
        <f t="shared" si="59"/>
        <v>288.00000000000068</v>
      </c>
      <c r="BL125" s="6">
        <f t="shared" si="60"/>
        <v>192.00000000000045</v>
      </c>
      <c r="BM125" s="6">
        <f t="shared" si="61"/>
        <v>0</v>
      </c>
      <c r="BN125" s="6">
        <f t="shared" si="62"/>
        <v>0</v>
      </c>
      <c r="BO125" s="6">
        <f t="shared" si="63"/>
        <v>0</v>
      </c>
      <c r="BP125" s="6">
        <f t="shared" si="64"/>
        <v>0</v>
      </c>
      <c r="BQ125" s="6">
        <f t="shared" si="65"/>
        <v>0</v>
      </c>
      <c r="BR125" s="6">
        <f t="shared" si="66"/>
        <v>0</v>
      </c>
      <c r="BS125" s="6">
        <f t="shared" si="67"/>
        <v>0</v>
      </c>
      <c r="BT125" s="6">
        <f t="shared" si="68"/>
        <v>0</v>
      </c>
      <c r="BU125" s="6">
        <f t="shared" si="69"/>
        <v>0</v>
      </c>
    </row>
    <row r="126" spans="1:73" x14ac:dyDescent="0.2">
      <c r="A126" t="s">
        <v>959</v>
      </c>
      <c r="B126" s="3" t="s">
        <v>1109</v>
      </c>
      <c r="C126" s="3" t="s">
        <v>927</v>
      </c>
      <c r="D126">
        <v>49.5</v>
      </c>
      <c r="E126" s="26" t="s">
        <v>945</v>
      </c>
      <c r="F126" s="23">
        <v>9700</v>
      </c>
      <c r="G126" s="22">
        <v>37120</v>
      </c>
      <c r="H126" s="15" t="s">
        <v>1113</v>
      </c>
      <c r="I126" s="6">
        <f t="shared" si="98"/>
        <v>0</v>
      </c>
      <c r="J126" s="6">
        <f t="shared" si="98"/>
        <v>0</v>
      </c>
      <c r="K126" s="6">
        <f t="shared" si="98"/>
        <v>0</v>
      </c>
      <c r="L126" s="6">
        <f t="shared" si="98"/>
        <v>0</v>
      </c>
      <c r="M126" s="6">
        <f t="shared" si="98"/>
        <v>0</v>
      </c>
      <c r="N126" s="6">
        <f t="shared" si="98"/>
        <v>0</v>
      </c>
      <c r="O126" s="6">
        <f t="shared" si="98"/>
        <v>0</v>
      </c>
      <c r="P126" s="6">
        <f t="shared" si="98"/>
        <v>0</v>
      </c>
      <c r="Q126" s="6">
        <f t="shared" si="98"/>
        <v>356.40000000000083</v>
      </c>
      <c r="R126" s="6">
        <f t="shared" si="98"/>
        <v>285.12000000000069</v>
      </c>
      <c r="S126" s="6">
        <f t="shared" si="98"/>
        <v>320.76000000000079</v>
      </c>
      <c r="T126" s="6">
        <f t="shared" si="98"/>
        <v>356.40000000000083</v>
      </c>
      <c r="U126" s="6">
        <f t="shared" si="98"/>
        <v>356.40000000000083</v>
      </c>
      <c r="V126" s="6">
        <f t="shared" si="98"/>
        <v>356.40000000000083</v>
      </c>
      <c r="W126" s="6">
        <f t="shared" si="98"/>
        <v>356.40000000000083</v>
      </c>
      <c r="X126" s="6">
        <f t="shared" si="98"/>
        <v>356.40000000000083</v>
      </c>
      <c r="Y126" s="6">
        <f t="shared" si="99"/>
        <v>356.40000000000083</v>
      </c>
      <c r="Z126" s="6">
        <f t="shared" si="99"/>
        <v>356.40000000000083</v>
      </c>
      <c r="AA126" s="6">
        <f t="shared" si="99"/>
        <v>356.40000000000083</v>
      </c>
      <c r="AB126" s="6">
        <f t="shared" si="99"/>
        <v>356.40000000000083</v>
      </c>
      <c r="AC126" s="6">
        <f t="shared" si="99"/>
        <v>0</v>
      </c>
      <c r="AD126" s="6">
        <f t="shared" si="99"/>
        <v>0</v>
      </c>
      <c r="AE126" s="6">
        <f t="shared" si="99"/>
        <v>0</v>
      </c>
      <c r="AF126" s="6">
        <f t="shared" si="99"/>
        <v>0</v>
      </c>
      <c r="AG126" s="6">
        <f t="shared" si="99"/>
        <v>0</v>
      </c>
      <c r="AH126" s="6">
        <f t="shared" si="99"/>
        <v>0</v>
      </c>
      <c r="AI126" s="6">
        <f t="shared" si="99"/>
        <v>0</v>
      </c>
      <c r="AJ126" s="6">
        <f t="shared" si="99"/>
        <v>0</v>
      </c>
      <c r="AK126" s="6">
        <f t="shared" si="99"/>
        <v>0</v>
      </c>
      <c r="AL126" s="6">
        <f t="shared" si="99"/>
        <v>0</v>
      </c>
      <c r="AM126" s="6">
        <f t="shared" si="99"/>
        <v>0</v>
      </c>
      <c r="AN126" s="6">
        <f t="shared" si="99"/>
        <v>0</v>
      </c>
      <c r="AO126" s="6">
        <f t="shared" ref="AO126:BD138" si="100">IF(AND($F126&lt;AO$2,$G126&lt;AO$4,(DATE(YEAR($G126)+1,MONTH($G126)+1,1))&gt;AO$4),$D126*24*AO$3*(AO$2/1000-($F126/1000)),0)</f>
        <v>0</v>
      </c>
      <c r="AP126" s="6">
        <f t="shared" si="100"/>
        <v>0</v>
      </c>
      <c r="AQ126" s="6">
        <f t="shared" si="100"/>
        <v>0</v>
      </c>
      <c r="AR126" s="6">
        <f t="shared" si="100"/>
        <v>0</v>
      </c>
      <c r="AS126" s="6">
        <f t="shared" si="100"/>
        <v>0</v>
      </c>
      <c r="AT126" s="6">
        <f t="shared" si="100"/>
        <v>0</v>
      </c>
      <c r="AU126" s="6">
        <f t="shared" si="100"/>
        <v>0</v>
      </c>
      <c r="AV126" s="6">
        <f t="shared" si="100"/>
        <v>0</v>
      </c>
      <c r="AW126" s="6">
        <f t="shared" si="100"/>
        <v>0</v>
      </c>
      <c r="AX126" s="6">
        <f t="shared" si="100"/>
        <v>0</v>
      </c>
      <c r="AY126" s="6">
        <f t="shared" si="100"/>
        <v>0</v>
      </c>
      <c r="AZ126" s="6">
        <f t="shared" si="100"/>
        <v>0</v>
      </c>
      <c r="BA126" s="6">
        <f t="shared" si="100"/>
        <v>0</v>
      </c>
      <c r="BB126" s="6">
        <f t="shared" si="100"/>
        <v>0</v>
      </c>
      <c r="BC126" s="6">
        <f t="shared" si="100"/>
        <v>0</v>
      </c>
      <c r="BD126" s="83">
        <f t="shared" si="100"/>
        <v>0</v>
      </c>
      <c r="BF126" s="6">
        <f t="shared" si="54"/>
        <v>0</v>
      </c>
      <c r="BG126" s="6">
        <f t="shared" si="55"/>
        <v>0</v>
      </c>
      <c r="BH126" s="6">
        <f t="shared" si="56"/>
        <v>118.80000000000028</v>
      </c>
      <c r="BI126" s="6">
        <f t="shared" si="57"/>
        <v>320.76000000000073</v>
      </c>
      <c r="BJ126" s="6">
        <f t="shared" si="58"/>
        <v>356.40000000000083</v>
      </c>
      <c r="BK126" s="6">
        <f t="shared" si="59"/>
        <v>356.40000000000083</v>
      </c>
      <c r="BL126" s="6">
        <f t="shared" si="60"/>
        <v>237.60000000000056</v>
      </c>
      <c r="BM126" s="6">
        <f t="shared" si="61"/>
        <v>0</v>
      </c>
      <c r="BN126" s="6">
        <f t="shared" si="62"/>
        <v>0</v>
      </c>
      <c r="BO126" s="6">
        <f t="shared" si="63"/>
        <v>0</v>
      </c>
      <c r="BP126" s="6">
        <f t="shared" si="64"/>
        <v>0</v>
      </c>
      <c r="BQ126" s="6">
        <f t="shared" si="65"/>
        <v>0</v>
      </c>
      <c r="BR126" s="6">
        <f t="shared" si="66"/>
        <v>0</v>
      </c>
      <c r="BS126" s="6">
        <f t="shared" si="67"/>
        <v>0</v>
      </c>
      <c r="BT126" s="6">
        <f t="shared" si="68"/>
        <v>0</v>
      </c>
      <c r="BU126" s="6">
        <f t="shared" si="69"/>
        <v>0</v>
      </c>
    </row>
    <row r="127" spans="1:73" x14ac:dyDescent="0.2">
      <c r="A127" t="s">
        <v>929</v>
      </c>
      <c r="B127" s="3" t="s">
        <v>1109</v>
      </c>
      <c r="C127" s="3" t="s">
        <v>927</v>
      </c>
      <c r="D127">
        <v>45</v>
      </c>
      <c r="E127" s="26" t="s">
        <v>945</v>
      </c>
      <c r="F127" s="23">
        <v>9700</v>
      </c>
      <c r="G127" s="22">
        <v>37144</v>
      </c>
      <c r="H127" s="15" t="s">
        <v>1113</v>
      </c>
      <c r="I127" s="6">
        <f t="shared" si="98"/>
        <v>0</v>
      </c>
      <c r="J127" s="6">
        <f t="shared" si="98"/>
        <v>0</v>
      </c>
      <c r="K127" s="6">
        <f t="shared" si="98"/>
        <v>0</v>
      </c>
      <c r="L127" s="6">
        <f t="shared" si="98"/>
        <v>0</v>
      </c>
      <c r="M127" s="6">
        <f t="shared" si="98"/>
        <v>0</v>
      </c>
      <c r="N127" s="6">
        <f t="shared" si="98"/>
        <v>0</v>
      </c>
      <c r="O127" s="6">
        <f t="shared" si="98"/>
        <v>0</v>
      </c>
      <c r="P127" s="6">
        <f t="shared" si="98"/>
        <v>0</v>
      </c>
      <c r="Q127" s="6">
        <f t="shared" si="98"/>
        <v>0</v>
      </c>
      <c r="R127" s="6">
        <f t="shared" si="98"/>
        <v>259.20000000000061</v>
      </c>
      <c r="S127" s="6">
        <f t="shared" si="98"/>
        <v>291.6000000000007</v>
      </c>
      <c r="T127" s="6">
        <f t="shared" si="98"/>
        <v>324.0000000000008</v>
      </c>
      <c r="U127" s="6">
        <f t="shared" si="98"/>
        <v>324.0000000000008</v>
      </c>
      <c r="V127" s="6">
        <f t="shared" si="98"/>
        <v>324.0000000000008</v>
      </c>
      <c r="W127" s="6">
        <f t="shared" si="98"/>
        <v>324.0000000000008</v>
      </c>
      <c r="X127" s="6">
        <f t="shared" si="98"/>
        <v>324.0000000000008</v>
      </c>
      <c r="Y127" s="6">
        <f t="shared" si="99"/>
        <v>324.0000000000008</v>
      </c>
      <c r="Z127" s="6">
        <f t="shared" si="99"/>
        <v>324.0000000000008</v>
      </c>
      <c r="AA127" s="6">
        <f t="shared" si="99"/>
        <v>324.0000000000008</v>
      </c>
      <c r="AB127" s="6">
        <f t="shared" si="99"/>
        <v>324.0000000000008</v>
      </c>
      <c r="AC127" s="6">
        <f t="shared" si="99"/>
        <v>324.0000000000008</v>
      </c>
      <c r="AD127" s="6">
        <f t="shared" si="99"/>
        <v>0</v>
      </c>
      <c r="AE127" s="6">
        <f t="shared" si="99"/>
        <v>0</v>
      </c>
      <c r="AF127" s="6">
        <f t="shared" si="99"/>
        <v>0</v>
      </c>
      <c r="AG127" s="6">
        <f t="shared" si="99"/>
        <v>0</v>
      </c>
      <c r="AH127" s="6">
        <f t="shared" si="99"/>
        <v>0</v>
      </c>
      <c r="AI127" s="6">
        <f t="shared" si="99"/>
        <v>0</v>
      </c>
      <c r="AJ127" s="6">
        <f t="shared" si="99"/>
        <v>0</v>
      </c>
      <c r="AK127" s="6">
        <f t="shared" si="99"/>
        <v>0</v>
      </c>
      <c r="AL127" s="6">
        <f t="shared" si="99"/>
        <v>0</v>
      </c>
      <c r="AM127" s="6">
        <f t="shared" si="99"/>
        <v>0</v>
      </c>
      <c r="AN127" s="6">
        <f t="shared" si="99"/>
        <v>0</v>
      </c>
      <c r="AO127" s="6">
        <f t="shared" si="100"/>
        <v>0</v>
      </c>
      <c r="AP127" s="6">
        <f t="shared" si="100"/>
        <v>0</v>
      </c>
      <c r="AQ127" s="6">
        <f t="shared" si="100"/>
        <v>0</v>
      </c>
      <c r="AR127" s="6">
        <f t="shared" si="100"/>
        <v>0</v>
      </c>
      <c r="AS127" s="6">
        <f t="shared" si="100"/>
        <v>0</v>
      </c>
      <c r="AT127" s="6">
        <f t="shared" si="100"/>
        <v>0</v>
      </c>
      <c r="AU127" s="6">
        <f t="shared" si="100"/>
        <v>0</v>
      </c>
      <c r="AV127" s="6">
        <f t="shared" si="100"/>
        <v>0</v>
      </c>
      <c r="AW127" s="6">
        <f t="shared" si="100"/>
        <v>0</v>
      </c>
      <c r="AX127" s="6">
        <f t="shared" si="100"/>
        <v>0</v>
      </c>
      <c r="AY127" s="6">
        <f t="shared" si="100"/>
        <v>0</v>
      </c>
      <c r="AZ127" s="6">
        <f t="shared" si="100"/>
        <v>0</v>
      </c>
      <c r="BA127" s="6">
        <f t="shared" si="100"/>
        <v>0</v>
      </c>
      <c r="BB127" s="6">
        <f t="shared" si="100"/>
        <v>0</v>
      </c>
      <c r="BC127" s="6">
        <f t="shared" si="100"/>
        <v>0</v>
      </c>
      <c r="BD127" s="83">
        <f t="shared" si="100"/>
        <v>0</v>
      </c>
      <c r="BF127" s="6">
        <f t="shared" si="54"/>
        <v>0</v>
      </c>
      <c r="BG127" s="6">
        <f t="shared" si="55"/>
        <v>0</v>
      </c>
      <c r="BH127" s="6">
        <f t="shared" si="56"/>
        <v>0</v>
      </c>
      <c r="BI127" s="6">
        <f t="shared" si="57"/>
        <v>291.6000000000007</v>
      </c>
      <c r="BJ127" s="6">
        <f t="shared" si="58"/>
        <v>324.0000000000008</v>
      </c>
      <c r="BK127" s="6">
        <f t="shared" si="59"/>
        <v>324.0000000000008</v>
      </c>
      <c r="BL127" s="6">
        <f t="shared" si="60"/>
        <v>324.0000000000008</v>
      </c>
      <c r="BM127" s="6">
        <f t="shared" si="61"/>
        <v>0</v>
      </c>
      <c r="BN127" s="6">
        <f t="shared" si="62"/>
        <v>0</v>
      </c>
      <c r="BO127" s="6">
        <f t="shared" si="63"/>
        <v>0</v>
      </c>
      <c r="BP127" s="6">
        <f t="shared" si="64"/>
        <v>0</v>
      </c>
      <c r="BQ127" s="6">
        <f t="shared" si="65"/>
        <v>0</v>
      </c>
      <c r="BR127" s="6">
        <f t="shared" si="66"/>
        <v>0</v>
      </c>
      <c r="BS127" s="6">
        <f t="shared" si="67"/>
        <v>0</v>
      </c>
      <c r="BT127" s="6">
        <f t="shared" si="68"/>
        <v>0</v>
      </c>
      <c r="BU127" s="6">
        <f t="shared" si="69"/>
        <v>0</v>
      </c>
    </row>
    <row r="128" spans="1:73" x14ac:dyDescent="0.2">
      <c r="A128" t="s">
        <v>897</v>
      </c>
      <c r="B128" s="3" t="s">
        <v>1109</v>
      </c>
      <c r="C128" s="3" t="s">
        <v>927</v>
      </c>
      <c r="D128">
        <v>40</v>
      </c>
      <c r="E128" s="26" t="s">
        <v>945</v>
      </c>
      <c r="F128" s="23">
        <v>9700</v>
      </c>
      <c r="G128" s="22">
        <v>37145</v>
      </c>
      <c r="H128" s="15" t="s">
        <v>1113</v>
      </c>
      <c r="I128" s="6">
        <f t="shared" si="98"/>
        <v>0</v>
      </c>
      <c r="J128" s="6">
        <f t="shared" si="98"/>
        <v>0</v>
      </c>
      <c r="K128" s="6">
        <f t="shared" si="98"/>
        <v>0</v>
      </c>
      <c r="L128" s="6">
        <f t="shared" si="98"/>
        <v>0</v>
      </c>
      <c r="M128" s="6">
        <f t="shared" si="98"/>
        <v>0</v>
      </c>
      <c r="N128" s="6">
        <f t="shared" si="98"/>
        <v>0</v>
      </c>
      <c r="O128" s="6">
        <f t="shared" si="98"/>
        <v>0</v>
      </c>
      <c r="P128" s="6">
        <f t="shared" si="98"/>
        <v>0</v>
      </c>
      <c r="Q128" s="6">
        <f t="shared" si="98"/>
        <v>0</v>
      </c>
      <c r="R128" s="6">
        <f t="shared" si="98"/>
        <v>230.40000000000055</v>
      </c>
      <c r="S128" s="6">
        <f t="shared" si="98"/>
        <v>259.20000000000061</v>
      </c>
      <c r="T128" s="6">
        <f t="shared" si="98"/>
        <v>288.00000000000068</v>
      </c>
      <c r="U128" s="6">
        <f t="shared" si="98"/>
        <v>288.00000000000068</v>
      </c>
      <c r="V128" s="6">
        <f t="shared" si="98"/>
        <v>288.00000000000068</v>
      </c>
      <c r="W128" s="6">
        <f t="shared" si="98"/>
        <v>288.00000000000068</v>
      </c>
      <c r="X128" s="6">
        <f t="shared" si="98"/>
        <v>288.00000000000068</v>
      </c>
      <c r="Y128" s="6">
        <f t="shared" si="99"/>
        <v>288.00000000000068</v>
      </c>
      <c r="Z128" s="6">
        <f t="shared" si="99"/>
        <v>288.00000000000068</v>
      </c>
      <c r="AA128" s="6">
        <f t="shared" si="99"/>
        <v>288.00000000000068</v>
      </c>
      <c r="AB128" s="6">
        <f t="shared" si="99"/>
        <v>288.00000000000068</v>
      </c>
      <c r="AC128" s="6">
        <f t="shared" si="99"/>
        <v>288.00000000000068</v>
      </c>
      <c r="AD128" s="6">
        <f t="shared" si="99"/>
        <v>0</v>
      </c>
      <c r="AE128" s="6">
        <f t="shared" si="99"/>
        <v>0</v>
      </c>
      <c r="AF128" s="6">
        <f t="shared" si="99"/>
        <v>0</v>
      </c>
      <c r="AG128" s="6">
        <f t="shared" si="99"/>
        <v>0</v>
      </c>
      <c r="AH128" s="6">
        <f t="shared" si="99"/>
        <v>0</v>
      </c>
      <c r="AI128" s="6">
        <f t="shared" si="99"/>
        <v>0</v>
      </c>
      <c r="AJ128" s="6">
        <f t="shared" si="99"/>
        <v>0</v>
      </c>
      <c r="AK128" s="6">
        <f t="shared" si="99"/>
        <v>0</v>
      </c>
      <c r="AL128" s="6">
        <f t="shared" si="99"/>
        <v>0</v>
      </c>
      <c r="AM128" s="6">
        <f t="shared" si="99"/>
        <v>0</v>
      </c>
      <c r="AN128" s="6">
        <f t="shared" si="99"/>
        <v>0</v>
      </c>
      <c r="AO128" s="6">
        <f t="shared" si="100"/>
        <v>0</v>
      </c>
      <c r="AP128" s="6">
        <f t="shared" si="100"/>
        <v>0</v>
      </c>
      <c r="AQ128" s="6">
        <f t="shared" si="100"/>
        <v>0</v>
      </c>
      <c r="AR128" s="6">
        <f t="shared" si="100"/>
        <v>0</v>
      </c>
      <c r="AS128" s="6">
        <f t="shared" si="100"/>
        <v>0</v>
      </c>
      <c r="AT128" s="6">
        <f t="shared" si="100"/>
        <v>0</v>
      </c>
      <c r="AU128" s="6">
        <f t="shared" si="100"/>
        <v>0</v>
      </c>
      <c r="AV128" s="6">
        <f t="shared" si="100"/>
        <v>0</v>
      </c>
      <c r="AW128" s="6">
        <f t="shared" si="100"/>
        <v>0</v>
      </c>
      <c r="AX128" s="6">
        <f t="shared" si="100"/>
        <v>0</v>
      </c>
      <c r="AY128" s="6">
        <f t="shared" si="100"/>
        <v>0</v>
      </c>
      <c r="AZ128" s="6">
        <f t="shared" si="100"/>
        <v>0</v>
      </c>
      <c r="BA128" s="6">
        <f t="shared" si="100"/>
        <v>0</v>
      </c>
      <c r="BB128" s="6">
        <f t="shared" si="100"/>
        <v>0</v>
      </c>
      <c r="BC128" s="6">
        <f t="shared" si="100"/>
        <v>0</v>
      </c>
      <c r="BD128" s="83">
        <f t="shared" si="100"/>
        <v>0</v>
      </c>
      <c r="BF128" s="6">
        <f t="shared" si="54"/>
        <v>0</v>
      </c>
      <c r="BG128" s="6">
        <f t="shared" si="55"/>
        <v>0</v>
      </c>
      <c r="BH128" s="6">
        <f t="shared" si="56"/>
        <v>0</v>
      </c>
      <c r="BI128" s="6">
        <f t="shared" si="57"/>
        <v>259.20000000000061</v>
      </c>
      <c r="BJ128" s="6">
        <f t="shared" si="58"/>
        <v>288.00000000000068</v>
      </c>
      <c r="BK128" s="6">
        <f t="shared" si="59"/>
        <v>288.00000000000068</v>
      </c>
      <c r="BL128" s="6">
        <f t="shared" si="60"/>
        <v>288.00000000000068</v>
      </c>
      <c r="BM128" s="6">
        <f t="shared" si="61"/>
        <v>0</v>
      </c>
      <c r="BN128" s="6">
        <f t="shared" si="62"/>
        <v>0</v>
      </c>
      <c r="BO128" s="6">
        <f t="shared" si="63"/>
        <v>0</v>
      </c>
      <c r="BP128" s="6">
        <f t="shared" si="64"/>
        <v>0</v>
      </c>
      <c r="BQ128" s="6">
        <f t="shared" si="65"/>
        <v>0</v>
      </c>
      <c r="BR128" s="6">
        <f t="shared" si="66"/>
        <v>0</v>
      </c>
      <c r="BS128" s="6">
        <f t="shared" si="67"/>
        <v>0</v>
      </c>
      <c r="BT128" s="6">
        <f t="shared" si="68"/>
        <v>0</v>
      </c>
      <c r="BU128" s="6">
        <f t="shared" si="69"/>
        <v>0</v>
      </c>
    </row>
    <row r="129" spans="1:73" x14ac:dyDescent="0.2">
      <c r="A129" t="s">
        <v>902</v>
      </c>
      <c r="B129" s="3" t="s">
        <v>1109</v>
      </c>
      <c r="C129" s="3" t="s">
        <v>927</v>
      </c>
      <c r="D129">
        <v>49.9</v>
      </c>
      <c r="E129" s="26" t="s">
        <v>945</v>
      </c>
      <c r="F129" s="23">
        <v>9700</v>
      </c>
      <c r="G129" s="22">
        <v>37164</v>
      </c>
      <c r="H129" s="15" t="s">
        <v>1113</v>
      </c>
      <c r="I129" s="6">
        <f t="shared" si="98"/>
        <v>0</v>
      </c>
      <c r="J129" s="6">
        <f t="shared" si="98"/>
        <v>0</v>
      </c>
      <c r="K129" s="6">
        <f t="shared" si="98"/>
        <v>0</v>
      </c>
      <c r="L129" s="6">
        <f t="shared" si="98"/>
        <v>0</v>
      </c>
      <c r="M129" s="6">
        <f t="shared" si="98"/>
        <v>0</v>
      </c>
      <c r="N129" s="6">
        <f t="shared" si="98"/>
        <v>0</v>
      </c>
      <c r="O129" s="6">
        <f t="shared" si="98"/>
        <v>0</v>
      </c>
      <c r="P129" s="6">
        <f t="shared" si="98"/>
        <v>0</v>
      </c>
      <c r="Q129" s="6">
        <f t="shared" si="98"/>
        <v>0</v>
      </c>
      <c r="R129" s="6">
        <f t="shared" si="98"/>
        <v>287.42400000000066</v>
      </c>
      <c r="S129" s="6">
        <f t="shared" si="98"/>
        <v>323.35200000000071</v>
      </c>
      <c r="T129" s="6">
        <f t="shared" si="98"/>
        <v>359.28000000000083</v>
      </c>
      <c r="U129" s="6">
        <f t="shared" si="98"/>
        <v>359.28000000000083</v>
      </c>
      <c r="V129" s="6">
        <f t="shared" si="98"/>
        <v>359.28000000000083</v>
      </c>
      <c r="W129" s="6">
        <f t="shared" si="98"/>
        <v>359.28000000000083</v>
      </c>
      <c r="X129" s="6">
        <f t="shared" si="98"/>
        <v>359.28000000000083</v>
      </c>
      <c r="Y129" s="6">
        <f t="shared" si="99"/>
        <v>359.28000000000083</v>
      </c>
      <c r="Z129" s="6">
        <f t="shared" si="99"/>
        <v>359.28000000000083</v>
      </c>
      <c r="AA129" s="6">
        <f t="shared" si="99"/>
        <v>359.28000000000083</v>
      </c>
      <c r="AB129" s="6">
        <f t="shared" si="99"/>
        <v>359.28000000000083</v>
      </c>
      <c r="AC129" s="6">
        <f t="shared" si="99"/>
        <v>359.28000000000083</v>
      </c>
      <c r="AD129" s="6">
        <f t="shared" si="99"/>
        <v>0</v>
      </c>
      <c r="AE129" s="6">
        <f t="shared" si="99"/>
        <v>0</v>
      </c>
      <c r="AF129" s="6">
        <f t="shared" si="99"/>
        <v>0</v>
      </c>
      <c r="AG129" s="6">
        <f t="shared" si="99"/>
        <v>0</v>
      </c>
      <c r="AH129" s="6">
        <f t="shared" si="99"/>
        <v>0</v>
      </c>
      <c r="AI129" s="6">
        <f t="shared" si="99"/>
        <v>0</v>
      </c>
      <c r="AJ129" s="6">
        <f t="shared" si="99"/>
        <v>0</v>
      </c>
      <c r="AK129" s="6">
        <f t="shared" si="99"/>
        <v>0</v>
      </c>
      <c r="AL129" s="6">
        <f t="shared" si="99"/>
        <v>0</v>
      </c>
      <c r="AM129" s="6">
        <f t="shared" si="99"/>
        <v>0</v>
      </c>
      <c r="AN129" s="6">
        <f t="shared" si="99"/>
        <v>0</v>
      </c>
      <c r="AO129" s="6">
        <f t="shared" si="100"/>
        <v>0</v>
      </c>
      <c r="AP129" s="6">
        <f t="shared" si="100"/>
        <v>0</v>
      </c>
      <c r="AQ129" s="6">
        <f t="shared" si="100"/>
        <v>0</v>
      </c>
      <c r="AR129" s="6">
        <f t="shared" si="100"/>
        <v>0</v>
      </c>
      <c r="AS129" s="6">
        <f t="shared" si="100"/>
        <v>0</v>
      </c>
      <c r="AT129" s="6">
        <f t="shared" si="100"/>
        <v>0</v>
      </c>
      <c r="AU129" s="6">
        <f t="shared" si="100"/>
        <v>0</v>
      </c>
      <c r="AV129" s="6">
        <f t="shared" si="100"/>
        <v>0</v>
      </c>
      <c r="AW129" s="6">
        <f t="shared" si="100"/>
        <v>0</v>
      </c>
      <c r="AX129" s="6">
        <f t="shared" si="100"/>
        <v>0</v>
      </c>
      <c r="AY129" s="6">
        <f t="shared" si="100"/>
        <v>0</v>
      </c>
      <c r="AZ129" s="6">
        <f t="shared" si="100"/>
        <v>0</v>
      </c>
      <c r="BA129" s="6">
        <f t="shared" si="100"/>
        <v>0</v>
      </c>
      <c r="BB129" s="6">
        <f t="shared" si="100"/>
        <v>0</v>
      </c>
      <c r="BC129" s="6">
        <f t="shared" si="100"/>
        <v>0</v>
      </c>
      <c r="BD129" s="83">
        <f t="shared" si="100"/>
        <v>0</v>
      </c>
      <c r="BF129" s="6">
        <f t="shared" si="54"/>
        <v>0</v>
      </c>
      <c r="BG129" s="6">
        <f t="shared" si="55"/>
        <v>0</v>
      </c>
      <c r="BH129" s="6">
        <f t="shared" si="56"/>
        <v>0</v>
      </c>
      <c r="BI129" s="6">
        <f t="shared" si="57"/>
        <v>323.35200000000077</v>
      </c>
      <c r="BJ129" s="6">
        <f t="shared" si="58"/>
        <v>359.28000000000083</v>
      </c>
      <c r="BK129" s="6">
        <f t="shared" si="59"/>
        <v>359.28000000000083</v>
      </c>
      <c r="BL129" s="6">
        <f t="shared" si="60"/>
        <v>359.28000000000083</v>
      </c>
      <c r="BM129" s="6">
        <f t="shared" si="61"/>
        <v>0</v>
      </c>
      <c r="BN129" s="6">
        <f t="shared" si="62"/>
        <v>0</v>
      </c>
      <c r="BO129" s="6">
        <f t="shared" si="63"/>
        <v>0</v>
      </c>
      <c r="BP129" s="6">
        <f t="shared" si="64"/>
        <v>0</v>
      </c>
      <c r="BQ129" s="6">
        <f t="shared" si="65"/>
        <v>0</v>
      </c>
      <c r="BR129" s="6">
        <f t="shared" si="66"/>
        <v>0</v>
      </c>
      <c r="BS129" s="6">
        <f t="shared" si="67"/>
        <v>0</v>
      </c>
      <c r="BT129" s="6">
        <f t="shared" si="68"/>
        <v>0</v>
      </c>
      <c r="BU129" s="6">
        <f t="shared" si="69"/>
        <v>0</v>
      </c>
    </row>
    <row r="130" spans="1:73" x14ac:dyDescent="0.2">
      <c r="A130" t="s">
        <v>901</v>
      </c>
      <c r="B130" s="3" t="s">
        <v>1109</v>
      </c>
      <c r="C130" s="3" t="s">
        <v>927</v>
      </c>
      <c r="D130">
        <v>49.5</v>
      </c>
      <c r="E130" s="26" t="s">
        <v>945</v>
      </c>
      <c r="F130" s="23">
        <v>9700</v>
      </c>
      <c r="G130" s="22">
        <v>37190</v>
      </c>
      <c r="H130" s="15" t="s">
        <v>1113</v>
      </c>
      <c r="I130" s="6">
        <f t="shared" si="98"/>
        <v>0</v>
      </c>
      <c r="J130" s="6">
        <f t="shared" si="98"/>
        <v>0</v>
      </c>
      <c r="K130" s="6">
        <f t="shared" si="98"/>
        <v>0</v>
      </c>
      <c r="L130" s="6">
        <f t="shared" si="98"/>
        <v>0</v>
      </c>
      <c r="M130" s="6">
        <f t="shared" si="98"/>
        <v>0</v>
      </c>
      <c r="N130" s="6">
        <f t="shared" si="98"/>
        <v>0</v>
      </c>
      <c r="O130" s="6">
        <f t="shared" si="98"/>
        <v>0</v>
      </c>
      <c r="P130" s="6">
        <f t="shared" si="98"/>
        <v>0</v>
      </c>
      <c r="Q130" s="6">
        <f t="shared" si="98"/>
        <v>0</v>
      </c>
      <c r="R130" s="6">
        <f t="shared" si="98"/>
        <v>0</v>
      </c>
      <c r="S130" s="6">
        <f t="shared" si="98"/>
        <v>320.76000000000079</v>
      </c>
      <c r="T130" s="6">
        <f t="shared" si="98"/>
        <v>356.40000000000083</v>
      </c>
      <c r="U130" s="6">
        <f t="shared" si="98"/>
        <v>356.40000000000083</v>
      </c>
      <c r="V130" s="6">
        <f t="shared" si="98"/>
        <v>356.40000000000083</v>
      </c>
      <c r="W130" s="6">
        <f t="shared" si="98"/>
        <v>356.40000000000083</v>
      </c>
      <c r="X130" s="6">
        <f t="shared" si="98"/>
        <v>356.40000000000083</v>
      </c>
      <c r="Y130" s="6">
        <f t="shared" si="99"/>
        <v>356.40000000000083</v>
      </c>
      <c r="Z130" s="6">
        <f t="shared" si="99"/>
        <v>356.40000000000083</v>
      </c>
      <c r="AA130" s="6">
        <f t="shared" si="99"/>
        <v>356.40000000000083</v>
      </c>
      <c r="AB130" s="6">
        <f t="shared" si="99"/>
        <v>356.40000000000083</v>
      </c>
      <c r="AC130" s="6">
        <f t="shared" si="99"/>
        <v>356.40000000000083</v>
      </c>
      <c r="AD130" s="6">
        <f t="shared" si="99"/>
        <v>356.40000000000083</v>
      </c>
      <c r="AE130" s="6">
        <f t="shared" si="99"/>
        <v>0</v>
      </c>
      <c r="AF130" s="6">
        <f t="shared" si="99"/>
        <v>0</v>
      </c>
      <c r="AG130" s="6">
        <f t="shared" si="99"/>
        <v>0</v>
      </c>
      <c r="AH130" s="6">
        <f t="shared" si="99"/>
        <v>0</v>
      </c>
      <c r="AI130" s="6">
        <f t="shared" si="99"/>
        <v>0</v>
      </c>
      <c r="AJ130" s="6">
        <f t="shared" si="99"/>
        <v>0</v>
      </c>
      <c r="AK130" s="6">
        <f t="shared" si="99"/>
        <v>0</v>
      </c>
      <c r="AL130" s="6">
        <f t="shared" si="99"/>
        <v>0</v>
      </c>
      <c r="AM130" s="6">
        <f t="shared" si="99"/>
        <v>0</v>
      </c>
      <c r="AN130" s="6">
        <f t="shared" si="99"/>
        <v>0</v>
      </c>
      <c r="AO130" s="6">
        <f t="shared" si="100"/>
        <v>0</v>
      </c>
      <c r="AP130" s="6">
        <f t="shared" si="100"/>
        <v>0</v>
      </c>
      <c r="AQ130" s="6">
        <f t="shared" si="100"/>
        <v>0</v>
      </c>
      <c r="AR130" s="6">
        <f t="shared" si="100"/>
        <v>0</v>
      </c>
      <c r="AS130" s="6">
        <f t="shared" si="100"/>
        <v>0</v>
      </c>
      <c r="AT130" s="6">
        <f t="shared" si="100"/>
        <v>0</v>
      </c>
      <c r="AU130" s="6">
        <f t="shared" si="100"/>
        <v>0</v>
      </c>
      <c r="AV130" s="6">
        <f t="shared" si="100"/>
        <v>0</v>
      </c>
      <c r="AW130" s="6">
        <f t="shared" si="100"/>
        <v>0</v>
      </c>
      <c r="AX130" s="6">
        <f t="shared" si="100"/>
        <v>0</v>
      </c>
      <c r="AY130" s="6">
        <f t="shared" si="100"/>
        <v>0</v>
      </c>
      <c r="AZ130" s="6">
        <f t="shared" si="100"/>
        <v>0</v>
      </c>
      <c r="BA130" s="6">
        <f t="shared" si="100"/>
        <v>0</v>
      </c>
      <c r="BB130" s="6">
        <f t="shared" si="100"/>
        <v>0</v>
      </c>
      <c r="BC130" s="6">
        <f t="shared" si="100"/>
        <v>0</v>
      </c>
      <c r="BD130" s="83">
        <f t="shared" si="100"/>
        <v>0</v>
      </c>
      <c r="BF130" s="6">
        <f t="shared" si="54"/>
        <v>0</v>
      </c>
      <c r="BG130" s="6">
        <f t="shared" si="55"/>
        <v>0</v>
      </c>
      <c r="BH130" s="6">
        <f t="shared" si="56"/>
        <v>0</v>
      </c>
      <c r="BI130" s="6">
        <f t="shared" si="57"/>
        <v>225.72000000000057</v>
      </c>
      <c r="BJ130" s="6">
        <f t="shared" si="58"/>
        <v>356.40000000000083</v>
      </c>
      <c r="BK130" s="6">
        <f t="shared" si="59"/>
        <v>356.40000000000083</v>
      </c>
      <c r="BL130" s="6">
        <f t="shared" si="60"/>
        <v>356.40000000000083</v>
      </c>
      <c r="BM130" s="6">
        <f t="shared" si="61"/>
        <v>118.80000000000028</v>
      </c>
      <c r="BN130" s="6">
        <f t="shared" si="62"/>
        <v>0</v>
      </c>
      <c r="BO130" s="6">
        <f t="shared" si="63"/>
        <v>0</v>
      </c>
      <c r="BP130" s="6">
        <f t="shared" si="64"/>
        <v>0</v>
      </c>
      <c r="BQ130" s="6">
        <f t="shared" si="65"/>
        <v>0</v>
      </c>
      <c r="BR130" s="6">
        <f t="shared" si="66"/>
        <v>0</v>
      </c>
      <c r="BS130" s="6">
        <f t="shared" si="67"/>
        <v>0</v>
      </c>
      <c r="BT130" s="6">
        <f t="shared" si="68"/>
        <v>0</v>
      </c>
      <c r="BU130" s="6">
        <f t="shared" si="69"/>
        <v>0</v>
      </c>
    </row>
    <row r="131" spans="1:73" x14ac:dyDescent="0.2">
      <c r="A131" t="s">
        <v>1096</v>
      </c>
      <c r="B131" s="3" t="s">
        <v>1109</v>
      </c>
      <c r="C131" s="3" t="s">
        <v>927</v>
      </c>
      <c r="D131">
        <v>40</v>
      </c>
      <c r="E131" t="s">
        <v>945</v>
      </c>
      <c r="F131">
        <v>9700</v>
      </c>
      <c r="G131" s="22">
        <v>37412</v>
      </c>
      <c r="H131" s="15" t="s">
        <v>1113</v>
      </c>
      <c r="I131" s="6">
        <f t="shared" si="98"/>
        <v>0</v>
      </c>
      <c r="J131" s="6">
        <f t="shared" si="98"/>
        <v>0</v>
      </c>
      <c r="K131" s="6">
        <f t="shared" si="98"/>
        <v>0</v>
      </c>
      <c r="L131" s="6">
        <f t="shared" si="98"/>
        <v>0</v>
      </c>
      <c r="M131" s="6">
        <f t="shared" si="98"/>
        <v>0</v>
      </c>
      <c r="N131" s="6">
        <f t="shared" si="98"/>
        <v>0</v>
      </c>
      <c r="O131" s="6">
        <f t="shared" si="98"/>
        <v>0</v>
      </c>
      <c r="P131" s="6">
        <f t="shared" si="98"/>
        <v>0</v>
      </c>
      <c r="Q131" s="6">
        <f t="shared" si="98"/>
        <v>0</v>
      </c>
      <c r="R131" s="6">
        <f t="shared" si="98"/>
        <v>0</v>
      </c>
      <c r="S131" s="6">
        <f t="shared" si="98"/>
        <v>0</v>
      </c>
      <c r="T131" s="6">
        <f t="shared" si="98"/>
        <v>0</v>
      </c>
      <c r="U131" s="6">
        <f t="shared" si="98"/>
        <v>0</v>
      </c>
      <c r="V131" s="6">
        <f t="shared" si="98"/>
        <v>0</v>
      </c>
      <c r="W131" s="6">
        <f t="shared" si="98"/>
        <v>0</v>
      </c>
      <c r="X131" s="6">
        <f t="shared" si="98"/>
        <v>0</v>
      </c>
      <c r="Y131" s="6">
        <f t="shared" si="99"/>
        <v>0</v>
      </c>
      <c r="Z131" s="6">
        <f t="shared" si="99"/>
        <v>0</v>
      </c>
      <c r="AA131" s="6">
        <f t="shared" si="99"/>
        <v>288.00000000000068</v>
      </c>
      <c r="AB131" s="6">
        <f t="shared" si="99"/>
        <v>288.00000000000068</v>
      </c>
      <c r="AC131" s="6">
        <f t="shared" si="99"/>
        <v>288.00000000000068</v>
      </c>
      <c r="AD131" s="6">
        <f t="shared" si="99"/>
        <v>288.00000000000068</v>
      </c>
      <c r="AE131" s="6">
        <f t="shared" si="99"/>
        <v>288.00000000000068</v>
      </c>
      <c r="AF131" s="6">
        <f t="shared" si="99"/>
        <v>288.00000000000068</v>
      </c>
      <c r="AG131" s="6">
        <f t="shared" si="99"/>
        <v>288.00000000000068</v>
      </c>
      <c r="AH131" s="6">
        <f t="shared" si="99"/>
        <v>288.00000000000068</v>
      </c>
      <c r="AI131" s="6">
        <f t="shared" si="99"/>
        <v>288.00000000000068</v>
      </c>
      <c r="AJ131" s="6">
        <f t="shared" si="99"/>
        <v>288.00000000000068</v>
      </c>
      <c r="AK131" s="6">
        <f t="shared" si="99"/>
        <v>288.00000000000068</v>
      </c>
      <c r="AL131" s="6">
        <f t="shared" si="99"/>
        <v>288.00000000000068</v>
      </c>
      <c r="AM131" s="6">
        <f t="shared" si="99"/>
        <v>0</v>
      </c>
      <c r="AN131" s="6">
        <f t="shared" si="99"/>
        <v>0</v>
      </c>
      <c r="AO131" s="6">
        <f t="shared" si="100"/>
        <v>0</v>
      </c>
      <c r="AP131" s="6">
        <f t="shared" si="100"/>
        <v>0</v>
      </c>
      <c r="AQ131" s="6">
        <f t="shared" si="100"/>
        <v>0</v>
      </c>
      <c r="AR131" s="6">
        <f t="shared" si="100"/>
        <v>0</v>
      </c>
      <c r="AS131" s="6">
        <f t="shared" si="100"/>
        <v>0</v>
      </c>
      <c r="AT131" s="6">
        <f t="shared" si="100"/>
        <v>0</v>
      </c>
      <c r="AU131" s="6">
        <f t="shared" si="100"/>
        <v>0</v>
      </c>
      <c r="AV131" s="6">
        <f t="shared" si="100"/>
        <v>0</v>
      </c>
      <c r="AW131" s="6">
        <f t="shared" si="100"/>
        <v>0</v>
      </c>
      <c r="AX131" s="6">
        <f t="shared" si="100"/>
        <v>0</v>
      </c>
      <c r="AY131" s="6">
        <f t="shared" si="100"/>
        <v>0</v>
      </c>
      <c r="AZ131" s="6">
        <f t="shared" si="100"/>
        <v>0</v>
      </c>
      <c r="BA131" s="6">
        <f t="shared" si="100"/>
        <v>0</v>
      </c>
      <c r="BB131" s="6">
        <f t="shared" si="100"/>
        <v>0</v>
      </c>
      <c r="BC131" s="6">
        <f t="shared" si="100"/>
        <v>0</v>
      </c>
      <c r="BD131" s="83">
        <f t="shared" si="100"/>
        <v>0</v>
      </c>
      <c r="BF131" s="6">
        <f t="shared" si="54"/>
        <v>0</v>
      </c>
      <c r="BG131" s="6">
        <f t="shared" si="55"/>
        <v>0</v>
      </c>
      <c r="BH131" s="6">
        <f t="shared" si="56"/>
        <v>0</v>
      </c>
      <c r="BI131" s="6">
        <f t="shared" si="57"/>
        <v>0</v>
      </c>
      <c r="BJ131" s="6">
        <f t="shared" si="58"/>
        <v>0</v>
      </c>
      <c r="BK131" s="6">
        <f t="shared" si="59"/>
        <v>0</v>
      </c>
      <c r="BL131" s="6">
        <f t="shared" si="60"/>
        <v>288.00000000000068</v>
      </c>
      <c r="BM131" s="6">
        <f t="shared" si="61"/>
        <v>288.00000000000068</v>
      </c>
      <c r="BN131" s="6">
        <f t="shared" si="62"/>
        <v>288.00000000000068</v>
      </c>
      <c r="BO131" s="6">
        <f t="shared" si="63"/>
        <v>288.00000000000068</v>
      </c>
      <c r="BP131" s="6">
        <f t="shared" si="64"/>
        <v>0</v>
      </c>
      <c r="BQ131" s="6">
        <f t="shared" si="65"/>
        <v>0</v>
      </c>
      <c r="BR131" s="6">
        <f t="shared" si="66"/>
        <v>0</v>
      </c>
      <c r="BS131" s="6">
        <f t="shared" si="67"/>
        <v>0</v>
      </c>
      <c r="BT131" s="6">
        <f t="shared" si="68"/>
        <v>0</v>
      </c>
      <c r="BU131" s="6">
        <f t="shared" si="69"/>
        <v>0</v>
      </c>
    </row>
    <row r="132" spans="1:73" x14ac:dyDescent="0.2">
      <c r="A132" s="26" t="s">
        <v>1097</v>
      </c>
      <c r="B132" s="26" t="s">
        <v>1110</v>
      </c>
      <c r="C132" s="26" t="s">
        <v>927</v>
      </c>
      <c r="D132" s="26">
        <v>265</v>
      </c>
      <c r="E132" s="3" t="s">
        <v>945</v>
      </c>
      <c r="F132" s="26">
        <v>7000</v>
      </c>
      <c r="G132" s="30">
        <v>37834</v>
      </c>
      <c r="H132" s="15" t="s">
        <v>1113</v>
      </c>
      <c r="I132" s="6">
        <f t="shared" ref="I132:T132" si="101">IF(AND($F132&lt;I$2,$G132&lt;I$4,(DATE(YEAR($G132)+1,MONTH($G132)+1,1))&gt;I$4),$D132*24*I$3*(I$2/1000-($F132/1000)),0)</f>
        <v>0</v>
      </c>
      <c r="J132" s="6">
        <f t="shared" si="101"/>
        <v>0</v>
      </c>
      <c r="K132" s="6">
        <f t="shared" si="101"/>
        <v>0</v>
      </c>
      <c r="L132" s="6">
        <f t="shared" si="101"/>
        <v>0</v>
      </c>
      <c r="M132" s="6">
        <f t="shared" si="101"/>
        <v>0</v>
      </c>
      <c r="N132" s="6">
        <f t="shared" si="101"/>
        <v>0</v>
      </c>
      <c r="O132" s="6">
        <f t="shared" si="101"/>
        <v>0</v>
      </c>
      <c r="P132" s="6">
        <f t="shared" si="101"/>
        <v>0</v>
      </c>
      <c r="Q132" s="6">
        <f t="shared" si="101"/>
        <v>0</v>
      </c>
      <c r="R132" s="6">
        <f t="shared" si="101"/>
        <v>0</v>
      </c>
      <c r="S132" s="6">
        <f t="shared" si="101"/>
        <v>0</v>
      </c>
      <c r="T132" s="6">
        <f t="shared" si="101"/>
        <v>0</v>
      </c>
      <c r="U132" s="6">
        <f t="shared" ref="U132:AS136" si="102">IF(AND($F132&lt;U$2,$G132&lt;U$4,(DATE(YEAR($G132)+1,MONTH($G132)+1,1))&gt;U$4),$D132*24*U$3*(U$2/1000-($F132/1000)),0)</f>
        <v>0</v>
      </c>
      <c r="V132" s="6">
        <f t="shared" si="102"/>
        <v>0</v>
      </c>
      <c r="W132" s="6">
        <f t="shared" si="102"/>
        <v>0</v>
      </c>
      <c r="X132" s="6">
        <f t="shared" si="102"/>
        <v>0</v>
      </c>
      <c r="Y132" s="6">
        <f t="shared" si="102"/>
        <v>0</v>
      </c>
      <c r="Z132" s="6">
        <f t="shared" si="102"/>
        <v>0</v>
      </c>
      <c r="AA132" s="6">
        <f t="shared" si="102"/>
        <v>0</v>
      </c>
      <c r="AB132" s="6">
        <f t="shared" si="102"/>
        <v>0</v>
      </c>
      <c r="AC132" s="6">
        <f t="shared" si="102"/>
        <v>0</v>
      </c>
      <c r="AD132" s="6">
        <f t="shared" si="102"/>
        <v>0</v>
      </c>
      <c r="AE132" s="6">
        <f t="shared" si="102"/>
        <v>0</v>
      </c>
      <c r="AF132" s="6">
        <f t="shared" si="102"/>
        <v>0</v>
      </c>
      <c r="AG132" s="6">
        <f t="shared" si="102"/>
        <v>0</v>
      </c>
      <c r="AH132" s="6">
        <f t="shared" si="102"/>
        <v>0</v>
      </c>
      <c r="AI132" s="6">
        <f t="shared" si="102"/>
        <v>0</v>
      </c>
      <c r="AJ132" s="6">
        <f t="shared" si="102"/>
        <v>0</v>
      </c>
      <c r="AK132" s="6">
        <f t="shared" si="102"/>
        <v>0</v>
      </c>
      <c r="AL132" s="6">
        <f t="shared" si="102"/>
        <v>0</v>
      </c>
      <c r="AM132" s="6">
        <f t="shared" si="102"/>
        <v>0</v>
      </c>
      <c r="AN132" s="6">
        <f t="shared" si="102"/>
        <v>0</v>
      </c>
      <c r="AO132" s="6">
        <f t="shared" si="102"/>
        <v>19080</v>
      </c>
      <c r="AP132" s="6">
        <f t="shared" si="102"/>
        <v>19080</v>
      </c>
      <c r="AQ132" s="6">
        <f t="shared" si="102"/>
        <v>19080</v>
      </c>
      <c r="AR132" s="6">
        <f t="shared" si="102"/>
        <v>19080</v>
      </c>
      <c r="AS132" s="6">
        <f t="shared" si="102"/>
        <v>19080</v>
      </c>
      <c r="AT132" s="6">
        <f t="shared" si="100"/>
        <v>19080</v>
      </c>
      <c r="AU132" s="6">
        <f t="shared" si="100"/>
        <v>19080</v>
      </c>
      <c r="AV132" s="6">
        <f t="shared" si="100"/>
        <v>19080</v>
      </c>
      <c r="AW132" s="6">
        <f t="shared" si="100"/>
        <v>19080</v>
      </c>
      <c r="AX132" s="6">
        <f t="shared" si="100"/>
        <v>19080</v>
      </c>
      <c r="AY132" s="6">
        <f t="shared" si="100"/>
        <v>19080</v>
      </c>
      <c r="AZ132" s="6">
        <f t="shared" si="100"/>
        <v>19080</v>
      </c>
      <c r="BA132" s="6">
        <f t="shared" si="100"/>
        <v>0</v>
      </c>
      <c r="BB132" s="6">
        <f t="shared" si="100"/>
        <v>0</v>
      </c>
      <c r="BC132" s="6">
        <f t="shared" si="100"/>
        <v>0</v>
      </c>
      <c r="BD132" s="83">
        <f t="shared" si="100"/>
        <v>0</v>
      </c>
      <c r="BF132" s="6">
        <f t="shared" si="54"/>
        <v>0</v>
      </c>
      <c r="BG132" s="6">
        <f t="shared" si="55"/>
        <v>0</v>
      </c>
      <c r="BH132" s="6">
        <f t="shared" si="56"/>
        <v>0</v>
      </c>
      <c r="BI132" s="6">
        <f t="shared" si="57"/>
        <v>0</v>
      </c>
      <c r="BJ132" s="6">
        <f t="shared" si="58"/>
        <v>0</v>
      </c>
      <c r="BK132" s="6">
        <f t="shared" si="59"/>
        <v>0</v>
      </c>
      <c r="BL132" s="6">
        <f t="shared" si="60"/>
        <v>0</v>
      </c>
      <c r="BM132" s="6">
        <f t="shared" si="61"/>
        <v>0</v>
      </c>
      <c r="BN132" s="6">
        <f t="shared" si="62"/>
        <v>0</v>
      </c>
      <c r="BO132" s="6">
        <f t="shared" si="63"/>
        <v>0</v>
      </c>
      <c r="BP132" s="6">
        <f t="shared" si="64"/>
        <v>6360</v>
      </c>
      <c r="BQ132" s="6">
        <f t="shared" si="65"/>
        <v>19080</v>
      </c>
      <c r="BR132" s="6">
        <f t="shared" si="66"/>
        <v>19080</v>
      </c>
      <c r="BS132" s="6">
        <f t="shared" si="67"/>
        <v>19080</v>
      </c>
      <c r="BT132" s="6">
        <f t="shared" si="68"/>
        <v>12720</v>
      </c>
      <c r="BU132" s="6">
        <f t="shared" si="69"/>
        <v>0</v>
      </c>
    </row>
    <row r="133" spans="1:73" x14ac:dyDescent="0.2">
      <c r="A133" s="8" t="s">
        <v>1123</v>
      </c>
      <c r="B133" s="3" t="s">
        <v>1110</v>
      </c>
      <c r="C133" s="3" t="s">
        <v>927</v>
      </c>
      <c r="D133" s="27">
        <v>524</v>
      </c>
      <c r="E133" s="26" t="s">
        <v>945</v>
      </c>
      <c r="F133" s="2">
        <v>7100</v>
      </c>
      <c r="G133" s="13">
        <v>37438</v>
      </c>
      <c r="H133" s="15" t="s">
        <v>1113</v>
      </c>
      <c r="I133" s="6">
        <f t="shared" ref="I133:T136" si="103">IF(AND($F133&lt;I$2,$G133&lt;I$4,(DATE(YEAR($G133)+1,MONTH($G133)+1,1))&gt;I$4),$D133*24*I$3*(I$2/1000-($F133/1000)),0)</f>
        <v>0</v>
      </c>
      <c r="J133" s="6">
        <f t="shared" si="103"/>
        <v>0</v>
      </c>
      <c r="K133" s="6">
        <f t="shared" si="103"/>
        <v>0</v>
      </c>
      <c r="L133" s="6">
        <f t="shared" si="103"/>
        <v>0</v>
      </c>
      <c r="M133" s="6">
        <f t="shared" si="103"/>
        <v>0</v>
      </c>
      <c r="N133" s="6">
        <f t="shared" si="103"/>
        <v>0</v>
      </c>
      <c r="O133" s="6">
        <f t="shared" si="103"/>
        <v>0</v>
      </c>
      <c r="P133" s="6">
        <f t="shared" si="103"/>
        <v>0</v>
      </c>
      <c r="Q133" s="6">
        <f t="shared" si="103"/>
        <v>0</v>
      </c>
      <c r="R133" s="6">
        <f t="shared" si="103"/>
        <v>0</v>
      </c>
      <c r="S133" s="6">
        <f t="shared" si="103"/>
        <v>0</v>
      </c>
      <c r="T133" s="6">
        <f t="shared" si="103"/>
        <v>0</v>
      </c>
      <c r="U133" s="6">
        <f t="shared" si="102"/>
        <v>0</v>
      </c>
      <c r="V133" s="6">
        <f t="shared" si="102"/>
        <v>0</v>
      </c>
      <c r="W133" s="6">
        <f t="shared" si="102"/>
        <v>0</v>
      </c>
      <c r="X133" s="6">
        <f t="shared" si="102"/>
        <v>0</v>
      </c>
      <c r="Y133" s="6">
        <f t="shared" si="102"/>
        <v>0</v>
      </c>
      <c r="Z133" s="6">
        <f t="shared" si="102"/>
        <v>0</v>
      </c>
      <c r="AA133" s="6">
        <f t="shared" si="102"/>
        <v>0</v>
      </c>
      <c r="AB133" s="6">
        <f t="shared" si="102"/>
        <v>36470.400000000001</v>
      </c>
      <c r="AC133" s="6">
        <f t="shared" si="102"/>
        <v>36470.400000000001</v>
      </c>
      <c r="AD133" s="6">
        <f t="shared" si="102"/>
        <v>36470.400000000001</v>
      </c>
      <c r="AE133" s="6">
        <f t="shared" si="102"/>
        <v>36470.400000000001</v>
      </c>
      <c r="AF133" s="6">
        <f t="shared" si="102"/>
        <v>36470.400000000001</v>
      </c>
      <c r="AG133" s="6">
        <f t="shared" si="102"/>
        <v>36470.400000000001</v>
      </c>
      <c r="AH133" s="6">
        <f t="shared" si="102"/>
        <v>36470.400000000001</v>
      </c>
      <c r="AI133" s="6">
        <f t="shared" si="102"/>
        <v>36470.400000000001</v>
      </c>
      <c r="AJ133" s="6">
        <f t="shared" si="102"/>
        <v>36470.400000000001</v>
      </c>
      <c r="AK133" s="6">
        <f t="shared" si="102"/>
        <v>36470.400000000001</v>
      </c>
      <c r="AL133" s="6">
        <f t="shared" si="102"/>
        <v>36470.400000000001</v>
      </c>
      <c r="AM133" s="6">
        <f t="shared" si="102"/>
        <v>36470.400000000001</v>
      </c>
      <c r="AN133" s="6">
        <f t="shared" si="102"/>
        <v>0</v>
      </c>
      <c r="AO133" s="6">
        <f t="shared" si="102"/>
        <v>0</v>
      </c>
      <c r="AP133" s="6">
        <f t="shared" si="102"/>
        <v>0</v>
      </c>
      <c r="AQ133" s="6">
        <f t="shared" si="102"/>
        <v>0</v>
      </c>
      <c r="AR133" s="6">
        <f t="shared" si="102"/>
        <v>0</v>
      </c>
      <c r="AS133" s="6">
        <f t="shared" si="100"/>
        <v>0</v>
      </c>
      <c r="AT133" s="6">
        <f t="shared" si="100"/>
        <v>0</v>
      </c>
      <c r="AU133" s="6">
        <f t="shared" si="100"/>
        <v>0</v>
      </c>
      <c r="AV133" s="6">
        <f t="shared" si="100"/>
        <v>0</v>
      </c>
      <c r="AW133" s="6">
        <f t="shared" si="100"/>
        <v>0</v>
      </c>
      <c r="AX133" s="6">
        <f t="shared" si="100"/>
        <v>0</v>
      </c>
      <c r="AY133" s="6">
        <f t="shared" si="100"/>
        <v>0</v>
      </c>
      <c r="AZ133" s="6">
        <f t="shared" si="100"/>
        <v>0</v>
      </c>
      <c r="BA133" s="6">
        <f t="shared" si="100"/>
        <v>0</v>
      </c>
      <c r="BB133" s="6">
        <f t="shared" si="100"/>
        <v>0</v>
      </c>
      <c r="BC133" s="6">
        <f t="shared" si="100"/>
        <v>0</v>
      </c>
      <c r="BD133" s="83">
        <f t="shared" si="100"/>
        <v>0</v>
      </c>
      <c r="BF133" s="6">
        <f t="shared" si="54"/>
        <v>0</v>
      </c>
      <c r="BG133" s="6">
        <f t="shared" si="55"/>
        <v>0</v>
      </c>
      <c r="BH133" s="6">
        <f t="shared" si="56"/>
        <v>0</v>
      </c>
      <c r="BI133" s="6">
        <f t="shared" si="57"/>
        <v>0</v>
      </c>
      <c r="BJ133" s="6">
        <f t="shared" si="58"/>
        <v>0</v>
      </c>
      <c r="BK133" s="6">
        <f t="shared" si="59"/>
        <v>0</v>
      </c>
      <c r="BL133" s="6">
        <f t="shared" si="60"/>
        <v>24313.600000000002</v>
      </c>
      <c r="BM133" s="6">
        <f t="shared" si="61"/>
        <v>36470.400000000001</v>
      </c>
      <c r="BN133" s="6">
        <f t="shared" si="62"/>
        <v>36470.400000000001</v>
      </c>
      <c r="BO133" s="6">
        <f t="shared" si="63"/>
        <v>36470.400000000001</v>
      </c>
      <c r="BP133" s="6">
        <f t="shared" si="64"/>
        <v>12156.800000000001</v>
      </c>
      <c r="BQ133" s="6">
        <f t="shared" si="65"/>
        <v>0</v>
      </c>
      <c r="BR133" s="6">
        <f t="shared" si="66"/>
        <v>0</v>
      </c>
      <c r="BS133" s="6">
        <f t="shared" si="67"/>
        <v>0</v>
      </c>
      <c r="BT133" s="6">
        <f t="shared" si="68"/>
        <v>0</v>
      </c>
      <c r="BU133" s="6">
        <f t="shared" si="69"/>
        <v>0</v>
      </c>
    </row>
    <row r="134" spans="1:73" x14ac:dyDescent="0.2">
      <c r="A134" s="8" t="s">
        <v>1124</v>
      </c>
      <c r="B134" s="8" t="s">
        <v>1110</v>
      </c>
      <c r="C134" s="8" t="s">
        <v>927</v>
      </c>
      <c r="D134" s="27">
        <v>524</v>
      </c>
      <c r="E134" s="26" t="s">
        <v>945</v>
      </c>
      <c r="F134" s="27">
        <v>7100</v>
      </c>
      <c r="G134" s="29">
        <v>37530</v>
      </c>
      <c r="H134" s="15" t="s">
        <v>1113</v>
      </c>
      <c r="I134" s="6">
        <f t="shared" si="103"/>
        <v>0</v>
      </c>
      <c r="J134" s="6">
        <f t="shared" si="103"/>
        <v>0</v>
      </c>
      <c r="K134" s="6">
        <f t="shared" si="103"/>
        <v>0</v>
      </c>
      <c r="L134" s="6">
        <f t="shared" si="103"/>
        <v>0</v>
      </c>
      <c r="M134" s="6">
        <f t="shared" si="103"/>
        <v>0</v>
      </c>
      <c r="N134" s="6">
        <f t="shared" si="103"/>
        <v>0</v>
      </c>
      <c r="O134" s="6">
        <f t="shared" si="103"/>
        <v>0</v>
      </c>
      <c r="P134" s="6">
        <f t="shared" si="103"/>
        <v>0</v>
      </c>
      <c r="Q134" s="6">
        <f t="shared" si="103"/>
        <v>0</v>
      </c>
      <c r="R134" s="6">
        <f t="shared" si="103"/>
        <v>0</v>
      </c>
      <c r="S134" s="6">
        <f t="shared" si="103"/>
        <v>0</v>
      </c>
      <c r="T134" s="6">
        <f t="shared" si="103"/>
        <v>0</v>
      </c>
      <c r="U134" s="6">
        <f t="shared" si="102"/>
        <v>0</v>
      </c>
      <c r="V134" s="6">
        <f t="shared" si="102"/>
        <v>0</v>
      </c>
      <c r="W134" s="6">
        <f t="shared" si="102"/>
        <v>0</v>
      </c>
      <c r="X134" s="6">
        <f t="shared" si="102"/>
        <v>0</v>
      </c>
      <c r="Y134" s="6">
        <f t="shared" si="102"/>
        <v>0</v>
      </c>
      <c r="Z134" s="6">
        <f t="shared" si="102"/>
        <v>0</v>
      </c>
      <c r="AA134" s="6">
        <f t="shared" si="102"/>
        <v>0</v>
      </c>
      <c r="AB134" s="6">
        <f t="shared" si="102"/>
        <v>0</v>
      </c>
      <c r="AC134" s="6">
        <f t="shared" si="102"/>
        <v>0</v>
      </c>
      <c r="AD134" s="6">
        <f t="shared" si="102"/>
        <v>0</v>
      </c>
      <c r="AE134" s="6">
        <f t="shared" si="102"/>
        <v>36470.400000000001</v>
      </c>
      <c r="AF134" s="6">
        <f t="shared" si="102"/>
        <v>36470.400000000001</v>
      </c>
      <c r="AG134" s="6">
        <f t="shared" si="102"/>
        <v>36470.400000000001</v>
      </c>
      <c r="AH134" s="6">
        <f t="shared" si="102"/>
        <v>36470.400000000001</v>
      </c>
      <c r="AI134" s="6">
        <f t="shared" si="102"/>
        <v>36470.400000000001</v>
      </c>
      <c r="AJ134" s="6">
        <f t="shared" si="102"/>
        <v>36470.400000000001</v>
      </c>
      <c r="AK134" s="6">
        <f t="shared" si="102"/>
        <v>36470.400000000001</v>
      </c>
      <c r="AL134" s="6">
        <f t="shared" si="102"/>
        <v>36470.400000000001</v>
      </c>
      <c r="AM134" s="6">
        <f t="shared" si="102"/>
        <v>36470.400000000001</v>
      </c>
      <c r="AN134" s="6">
        <f t="shared" si="102"/>
        <v>36470.400000000001</v>
      </c>
      <c r="AO134" s="6">
        <f t="shared" si="102"/>
        <v>36470.400000000001</v>
      </c>
      <c r="AP134" s="6">
        <f t="shared" si="102"/>
        <v>36470.400000000001</v>
      </c>
      <c r="AQ134" s="6">
        <f t="shared" si="102"/>
        <v>0</v>
      </c>
      <c r="AR134" s="6">
        <f t="shared" si="102"/>
        <v>0</v>
      </c>
      <c r="AS134" s="6">
        <f t="shared" si="100"/>
        <v>0</v>
      </c>
      <c r="AT134" s="6">
        <f t="shared" si="100"/>
        <v>0</v>
      </c>
      <c r="AU134" s="6">
        <f t="shared" si="100"/>
        <v>0</v>
      </c>
      <c r="AV134" s="6">
        <f t="shared" si="100"/>
        <v>0</v>
      </c>
      <c r="AW134" s="6">
        <f t="shared" si="100"/>
        <v>0</v>
      </c>
      <c r="AX134" s="6">
        <f t="shared" si="100"/>
        <v>0</v>
      </c>
      <c r="AY134" s="6">
        <f t="shared" si="100"/>
        <v>0</v>
      </c>
      <c r="AZ134" s="6">
        <f t="shared" si="100"/>
        <v>0</v>
      </c>
      <c r="BA134" s="6">
        <f t="shared" si="100"/>
        <v>0</v>
      </c>
      <c r="BB134" s="6">
        <f t="shared" si="100"/>
        <v>0</v>
      </c>
      <c r="BC134" s="6">
        <f t="shared" si="100"/>
        <v>0</v>
      </c>
      <c r="BD134" s="83">
        <f t="shared" si="100"/>
        <v>0</v>
      </c>
      <c r="BF134" s="6">
        <f>AVERAGE(I134:K134)</f>
        <v>0</v>
      </c>
      <c r="BG134" s="6">
        <f>AVERAGE(L134:N134)</f>
        <v>0</v>
      </c>
      <c r="BH134" s="6">
        <f>AVERAGE(O134:Q134)</f>
        <v>0</v>
      </c>
      <c r="BI134" s="6">
        <f>AVERAGE(R134:T134)</f>
        <v>0</v>
      </c>
      <c r="BJ134" s="6">
        <f>AVERAGE(U134:W134)</f>
        <v>0</v>
      </c>
      <c r="BK134" s="6">
        <f>AVERAGE(X134:Z134)</f>
        <v>0</v>
      </c>
      <c r="BL134" s="6">
        <f>AVERAGE(AA134:AC134)</f>
        <v>0</v>
      </c>
      <c r="BM134" s="6">
        <f>AVERAGE(AD134:AF134)</f>
        <v>24313.600000000002</v>
      </c>
      <c r="BN134" s="6">
        <f>AVERAGE(AG134:AI134)</f>
        <v>36470.400000000001</v>
      </c>
      <c r="BO134" s="6">
        <f>AVERAGE(AJ134:AL134)</f>
        <v>36470.400000000001</v>
      </c>
      <c r="BP134" s="6">
        <f>AVERAGE(AM134:AO134)</f>
        <v>36470.400000000001</v>
      </c>
      <c r="BQ134" s="6">
        <f>AVERAGE(AP134:AR134)</f>
        <v>12156.800000000001</v>
      </c>
      <c r="BR134" s="6">
        <f>AVERAGE(AS134:AU134)</f>
        <v>0</v>
      </c>
      <c r="BS134" s="6">
        <f>AVERAGE(AV134:AX134)</f>
        <v>0</v>
      </c>
      <c r="BT134" s="6">
        <f>AVERAGE(AY134:BA134)</f>
        <v>0</v>
      </c>
      <c r="BU134" s="6">
        <f>AVERAGE(BB134:BD134)</f>
        <v>0</v>
      </c>
    </row>
    <row r="135" spans="1:73" x14ac:dyDescent="0.2">
      <c r="A135" s="8" t="s">
        <v>871</v>
      </c>
      <c r="B135" s="3" t="s">
        <v>1110</v>
      </c>
      <c r="C135" s="3" t="s">
        <v>927</v>
      </c>
      <c r="D135" s="27">
        <v>550</v>
      </c>
      <c r="E135" s="26" t="s">
        <v>945</v>
      </c>
      <c r="F135" s="2">
        <v>7100</v>
      </c>
      <c r="G135" s="13">
        <v>37681</v>
      </c>
      <c r="H135" s="15" t="s">
        <v>1113</v>
      </c>
      <c r="I135" s="6">
        <f t="shared" si="103"/>
        <v>0</v>
      </c>
      <c r="J135" s="6">
        <f t="shared" si="103"/>
        <v>0</v>
      </c>
      <c r="K135" s="6">
        <f t="shared" si="103"/>
        <v>0</v>
      </c>
      <c r="L135" s="6">
        <f t="shared" si="103"/>
        <v>0</v>
      </c>
      <c r="M135" s="6">
        <f t="shared" si="103"/>
        <v>0</v>
      </c>
      <c r="N135" s="6">
        <f t="shared" si="103"/>
        <v>0</v>
      </c>
      <c r="O135" s="6">
        <f t="shared" si="103"/>
        <v>0</v>
      </c>
      <c r="P135" s="6">
        <f t="shared" si="103"/>
        <v>0</v>
      </c>
      <c r="Q135" s="6">
        <f t="shared" si="103"/>
        <v>0</v>
      </c>
      <c r="R135" s="6">
        <f t="shared" si="103"/>
        <v>0</v>
      </c>
      <c r="S135" s="6">
        <f t="shared" si="103"/>
        <v>0</v>
      </c>
      <c r="T135" s="6">
        <f t="shared" si="103"/>
        <v>0</v>
      </c>
      <c r="U135" s="6">
        <f t="shared" si="102"/>
        <v>0</v>
      </c>
      <c r="V135" s="6">
        <f t="shared" si="102"/>
        <v>0</v>
      </c>
      <c r="W135" s="6">
        <f t="shared" si="102"/>
        <v>0</v>
      </c>
      <c r="X135" s="6">
        <f t="shared" si="102"/>
        <v>0</v>
      </c>
      <c r="Y135" s="6">
        <f t="shared" si="102"/>
        <v>0</v>
      </c>
      <c r="Z135" s="6">
        <f t="shared" si="102"/>
        <v>0</v>
      </c>
      <c r="AA135" s="6">
        <f t="shared" si="102"/>
        <v>0</v>
      </c>
      <c r="AB135" s="6">
        <f t="shared" si="102"/>
        <v>0</v>
      </c>
      <c r="AC135" s="6">
        <f t="shared" si="102"/>
        <v>0</v>
      </c>
      <c r="AD135" s="6">
        <f t="shared" si="102"/>
        <v>0</v>
      </c>
      <c r="AE135" s="6">
        <f t="shared" si="102"/>
        <v>0</v>
      </c>
      <c r="AF135" s="6">
        <f t="shared" si="102"/>
        <v>0</v>
      </c>
      <c r="AG135" s="6">
        <f t="shared" si="102"/>
        <v>0</v>
      </c>
      <c r="AH135" s="6">
        <f t="shared" si="102"/>
        <v>0</v>
      </c>
      <c r="AI135" s="6">
        <f t="shared" si="102"/>
        <v>0</v>
      </c>
      <c r="AJ135" s="6">
        <f t="shared" si="102"/>
        <v>38280.000000000007</v>
      </c>
      <c r="AK135" s="6">
        <f t="shared" si="102"/>
        <v>38280.000000000007</v>
      </c>
      <c r="AL135" s="6">
        <f t="shared" si="102"/>
        <v>38280.000000000007</v>
      </c>
      <c r="AM135" s="6">
        <f t="shared" si="102"/>
        <v>38280.000000000007</v>
      </c>
      <c r="AN135" s="6">
        <f t="shared" si="102"/>
        <v>38280.000000000007</v>
      </c>
      <c r="AO135" s="6">
        <f t="shared" si="102"/>
        <v>38280.000000000007</v>
      </c>
      <c r="AP135" s="6">
        <f t="shared" si="102"/>
        <v>38280.000000000007</v>
      </c>
      <c r="AQ135" s="6">
        <f t="shared" si="102"/>
        <v>38280.000000000007</v>
      </c>
      <c r="AR135" s="6">
        <f t="shared" si="102"/>
        <v>38280.000000000007</v>
      </c>
      <c r="AS135" s="6">
        <f t="shared" si="100"/>
        <v>38280.000000000007</v>
      </c>
      <c r="AT135" s="6">
        <f t="shared" si="100"/>
        <v>38280.000000000007</v>
      </c>
      <c r="AU135" s="6">
        <f t="shared" si="100"/>
        <v>38280.000000000007</v>
      </c>
      <c r="AV135" s="6">
        <f t="shared" si="100"/>
        <v>0</v>
      </c>
      <c r="AW135" s="6">
        <f t="shared" si="100"/>
        <v>0</v>
      </c>
      <c r="AX135" s="6">
        <f t="shared" si="100"/>
        <v>0</v>
      </c>
      <c r="AY135" s="6">
        <f t="shared" si="100"/>
        <v>0</v>
      </c>
      <c r="AZ135" s="6">
        <f t="shared" si="100"/>
        <v>0</v>
      </c>
      <c r="BA135" s="6">
        <f t="shared" si="100"/>
        <v>0</v>
      </c>
      <c r="BB135" s="6">
        <f t="shared" si="100"/>
        <v>0</v>
      </c>
      <c r="BC135" s="6">
        <f t="shared" si="100"/>
        <v>0</v>
      </c>
      <c r="BD135" s="83">
        <f t="shared" si="100"/>
        <v>0</v>
      </c>
      <c r="BF135" s="6">
        <f>AVERAGE(I135:K135)</f>
        <v>0</v>
      </c>
      <c r="BG135" s="6">
        <f>AVERAGE(L135:N135)</f>
        <v>0</v>
      </c>
      <c r="BH135" s="6">
        <f>AVERAGE(O135:Q135)</f>
        <v>0</v>
      </c>
      <c r="BI135" s="6">
        <f>AVERAGE(R135:T135)</f>
        <v>0</v>
      </c>
      <c r="BJ135" s="6">
        <f>AVERAGE(U135:W135)</f>
        <v>0</v>
      </c>
      <c r="BK135" s="6">
        <f>AVERAGE(X135:Z135)</f>
        <v>0</v>
      </c>
      <c r="BL135" s="6">
        <f>AVERAGE(AA135:AC135)</f>
        <v>0</v>
      </c>
      <c r="BM135" s="6">
        <f>AVERAGE(AD135:AF135)</f>
        <v>0</v>
      </c>
      <c r="BN135" s="6">
        <f>AVERAGE(AG135:AI135)</f>
        <v>0</v>
      </c>
      <c r="BO135" s="6">
        <f>AVERAGE(AJ135:AL135)</f>
        <v>38280.000000000007</v>
      </c>
      <c r="BP135" s="6">
        <f>AVERAGE(AM135:AO135)</f>
        <v>38280.000000000007</v>
      </c>
      <c r="BQ135" s="6">
        <f>AVERAGE(AP135:AR135)</f>
        <v>38280.000000000007</v>
      </c>
      <c r="BR135" s="6">
        <f>AVERAGE(AS135:AU135)</f>
        <v>38280.000000000007</v>
      </c>
      <c r="BS135" s="6">
        <f>AVERAGE(AV135:AX135)</f>
        <v>0</v>
      </c>
      <c r="BT135" s="6">
        <f>AVERAGE(AY135:BA135)</f>
        <v>0</v>
      </c>
      <c r="BU135" s="6">
        <f>AVERAGE(BB135:BD135)</f>
        <v>0</v>
      </c>
    </row>
    <row r="136" spans="1:73" x14ac:dyDescent="0.2">
      <c r="A136" t="s">
        <v>912</v>
      </c>
      <c r="B136" s="3" t="s">
        <v>1110</v>
      </c>
      <c r="C136" s="3" t="s">
        <v>927</v>
      </c>
      <c r="D136" s="2">
        <v>49</v>
      </c>
      <c r="E136" s="3" t="s">
        <v>945</v>
      </c>
      <c r="F136" s="2">
        <v>9700</v>
      </c>
      <c r="G136" s="13">
        <v>37056</v>
      </c>
      <c r="H136" s="15" t="s">
        <v>1113</v>
      </c>
      <c r="I136" s="6">
        <f t="shared" si="103"/>
        <v>0</v>
      </c>
      <c r="J136" s="6">
        <f t="shared" si="103"/>
        <v>0</v>
      </c>
      <c r="K136" s="6">
        <f t="shared" si="103"/>
        <v>0</v>
      </c>
      <c r="L136" s="6">
        <f t="shared" si="103"/>
        <v>0</v>
      </c>
      <c r="M136" s="6">
        <f t="shared" si="103"/>
        <v>0</v>
      </c>
      <c r="N136" s="6">
        <f t="shared" si="103"/>
        <v>0</v>
      </c>
      <c r="O136" s="6">
        <f t="shared" si="103"/>
        <v>352.80000000000086</v>
      </c>
      <c r="P136" s="6">
        <f t="shared" si="103"/>
        <v>352.80000000000086</v>
      </c>
      <c r="Q136" s="6">
        <f t="shared" si="103"/>
        <v>352.80000000000086</v>
      </c>
      <c r="R136" s="6">
        <f t="shared" si="103"/>
        <v>282.24000000000069</v>
      </c>
      <c r="S136" s="6">
        <f t="shared" si="103"/>
        <v>317.52000000000078</v>
      </c>
      <c r="T136" s="6">
        <f t="shared" si="103"/>
        <v>352.80000000000086</v>
      </c>
      <c r="U136" s="6">
        <f t="shared" si="102"/>
        <v>352.80000000000086</v>
      </c>
      <c r="V136" s="6">
        <f t="shared" si="102"/>
        <v>352.80000000000086</v>
      </c>
      <c r="W136" s="6">
        <f t="shared" si="102"/>
        <v>352.80000000000086</v>
      </c>
      <c r="X136" s="6">
        <f t="shared" si="102"/>
        <v>352.80000000000086</v>
      </c>
      <c r="Y136" s="6">
        <f t="shared" si="102"/>
        <v>352.80000000000086</v>
      </c>
      <c r="Z136" s="6">
        <f t="shared" si="102"/>
        <v>352.80000000000086</v>
      </c>
      <c r="AA136" s="6">
        <f t="shared" si="102"/>
        <v>0</v>
      </c>
      <c r="AB136" s="6">
        <f t="shared" si="102"/>
        <v>0</v>
      </c>
      <c r="AC136" s="6">
        <f t="shared" si="102"/>
        <v>0</v>
      </c>
      <c r="AD136" s="6">
        <f t="shared" si="102"/>
        <v>0</v>
      </c>
      <c r="AE136" s="6">
        <f t="shared" si="102"/>
        <v>0</v>
      </c>
      <c r="AF136" s="6">
        <f t="shared" si="102"/>
        <v>0</v>
      </c>
      <c r="AG136" s="6">
        <f t="shared" si="102"/>
        <v>0</v>
      </c>
      <c r="AH136" s="6">
        <f t="shared" si="102"/>
        <v>0</v>
      </c>
      <c r="AI136" s="6">
        <f t="shared" si="102"/>
        <v>0</v>
      </c>
      <c r="AJ136" s="6">
        <f t="shared" si="102"/>
        <v>0</v>
      </c>
      <c r="AK136" s="6">
        <f t="shared" si="102"/>
        <v>0</v>
      </c>
      <c r="AL136" s="6">
        <f t="shared" si="102"/>
        <v>0</v>
      </c>
      <c r="AM136" s="6">
        <f t="shared" si="102"/>
        <v>0</v>
      </c>
      <c r="AN136" s="6">
        <f t="shared" si="102"/>
        <v>0</v>
      </c>
      <c r="AO136" s="6">
        <f t="shared" si="102"/>
        <v>0</v>
      </c>
      <c r="AP136" s="6">
        <f t="shared" si="102"/>
        <v>0</v>
      </c>
      <c r="AQ136" s="6">
        <f t="shared" si="102"/>
        <v>0</v>
      </c>
      <c r="AR136" s="6">
        <f t="shared" si="102"/>
        <v>0</v>
      </c>
      <c r="AS136" s="6">
        <f t="shared" si="100"/>
        <v>0</v>
      </c>
      <c r="AT136" s="6">
        <f t="shared" si="100"/>
        <v>0</v>
      </c>
      <c r="AU136" s="6">
        <f t="shared" si="100"/>
        <v>0</v>
      </c>
      <c r="AV136" s="6">
        <f t="shared" si="100"/>
        <v>0</v>
      </c>
      <c r="AW136" s="6">
        <f t="shared" si="100"/>
        <v>0</v>
      </c>
      <c r="AX136" s="6">
        <f t="shared" si="100"/>
        <v>0</v>
      </c>
      <c r="AY136" s="6">
        <f t="shared" si="100"/>
        <v>0</v>
      </c>
      <c r="AZ136" s="6">
        <f t="shared" si="100"/>
        <v>0</v>
      </c>
      <c r="BA136" s="6">
        <f t="shared" si="100"/>
        <v>0</v>
      </c>
      <c r="BB136" s="6">
        <f t="shared" si="100"/>
        <v>0</v>
      </c>
      <c r="BC136" s="6">
        <f t="shared" si="100"/>
        <v>0</v>
      </c>
      <c r="BD136" s="83">
        <f t="shared" si="100"/>
        <v>0</v>
      </c>
      <c r="BF136" s="6">
        <f>AVERAGE(I136:K136)</f>
        <v>0</v>
      </c>
      <c r="BG136" s="6">
        <f>AVERAGE(L136:N136)</f>
        <v>0</v>
      </c>
      <c r="BH136" s="6">
        <f>AVERAGE(O136:Q136)</f>
        <v>352.80000000000086</v>
      </c>
      <c r="BI136" s="6">
        <f>AVERAGE(R136:T136)</f>
        <v>317.52000000000078</v>
      </c>
      <c r="BJ136" s="6">
        <f>AVERAGE(U136:W136)</f>
        <v>352.80000000000086</v>
      </c>
      <c r="BK136" s="6">
        <f>AVERAGE(X136:Z136)</f>
        <v>352.80000000000086</v>
      </c>
      <c r="BL136" s="6">
        <f>AVERAGE(AA136:AC136)</f>
        <v>0</v>
      </c>
      <c r="BM136" s="6">
        <f>AVERAGE(AD136:AF136)</f>
        <v>0</v>
      </c>
      <c r="BN136" s="6">
        <f>AVERAGE(AG136:AI136)</f>
        <v>0</v>
      </c>
      <c r="BO136" s="6">
        <f>AVERAGE(AJ136:AL136)</f>
        <v>0</v>
      </c>
      <c r="BP136" s="6">
        <f>AVERAGE(AM136:AO136)</f>
        <v>0</v>
      </c>
      <c r="BQ136" s="6">
        <f>AVERAGE(AP136:AR136)</f>
        <v>0</v>
      </c>
      <c r="BR136" s="6">
        <f>AVERAGE(AS136:AU136)</f>
        <v>0</v>
      </c>
      <c r="BS136" s="6">
        <f>AVERAGE(AV136:AX136)</f>
        <v>0</v>
      </c>
      <c r="BT136" s="6">
        <f>AVERAGE(AY136:BA136)</f>
        <v>0</v>
      </c>
      <c r="BU136" s="6">
        <f>AVERAGE(BB136:BD136)</f>
        <v>0</v>
      </c>
    </row>
    <row r="137" spans="1:73" x14ac:dyDescent="0.2">
      <c r="A137" s="26" t="s">
        <v>926</v>
      </c>
      <c r="B137" s="3" t="s">
        <v>1110</v>
      </c>
      <c r="C137" s="3" t="s">
        <v>927</v>
      </c>
      <c r="D137" s="26">
        <v>95</v>
      </c>
      <c r="E137" s="3" t="s">
        <v>945</v>
      </c>
      <c r="F137" s="2">
        <v>9700</v>
      </c>
      <c r="G137" s="13">
        <v>37137</v>
      </c>
      <c r="H137" s="15" t="s">
        <v>1113</v>
      </c>
      <c r="I137" s="6">
        <f t="shared" ref="I137:T138" si="104">IF(AND($F137&lt;I$2,$G137&lt;I$4,(DATE(YEAR($G137)+1,MONTH($G137)+1,1))&gt;I$4),$D137*24*I$3*(I$2/1000-($F137/1000)),0)</f>
        <v>0</v>
      </c>
      <c r="J137" s="6">
        <f t="shared" si="104"/>
        <v>0</v>
      </c>
      <c r="K137" s="6">
        <f t="shared" si="104"/>
        <v>0</v>
      </c>
      <c r="L137" s="6">
        <f t="shared" si="104"/>
        <v>0</v>
      </c>
      <c r="M137" s="6">
        <f t="shared" si="104"/>
        <v>0</v>
      </c>
      <c r="N137" s="6">
        <f t="shared" si="104"/>
        <v>0</v>
      </c>
      <c r="O137" s="6">
        <f t="shared" si="104"/>
        <v>0</v>
      </c>
      <c r="P137" s="6">
        <f t="shared" si="104"/>
        <v>0</v>
      </c>
      <c r="Q137" s="6">
        <f t="shared" si="104"/>
        <v>0</v>
      </c>
      <c r="R137" s="6">
        <f t="shared" si="104"/>
        <v>547.2000000000013</v>
      </c>
      <c r="S137" s="6">
        <f t="shared" si="104"/>
        <v>615.6000000000015</v>
      </c>
      <c r="T137" s="6">
        <f t="shared" si="104"/>
        <v>684.00000000000159</v>
      </c>
      <c r="U137" s="6">
        <f t="shared" ref="U137:AG137" si="105">IF(AND($F137&lt;U$2,$G137&lt;U$4,(DATE(YEAR($G137)+1,MONTH($G137)+1,1))&gt;U$4),$D137*24*U$3*(U$2/1000-($F137/1000)),0)</f>
        <v>684.00000000000159</v>
      </c>
      <c r="V137" s="6">
        <f t="shared" si="105"/>
        <v>684.00000000000159</v>
      </c>
      <c r="W137" s="6">
        <f t="shared" si="105"/>
        <v>684.00000000000159</v>
      </c>
      <c r="X137" s="6">
        <f t="shared" si="105"/>
        <v>684.00000000000159</v>
      </c>
      <c r="Y137" s="6">
        <f t="shared" si="105"/>
        <v>684.00000000000159</v>
      </c>
      <c r="Z137" s="6">
        <f t="shared" si="105"/>
        <v>684.00000000000159</v>
      </c>
      <c r="AA137" s="6">
        <f t="shared" si="105"/>
        <v>684.00000000000159</v>
      </c>
      <c r="AB137" s="6">
        <f t="shared" si="105"/>
        <v>684.00000000000159</v>
      </c>
      <c r="AC137" s="6">
        <f t="shared" si="105"/>
        <v>684.00000000000159</v>
      </c>
      <c r="AD137" s="6">
        <f t="shared" si="105"/>
        <v>0</v>
      </c>
      <c r="AE137" s="6">
        <f t="shared" si="105"/>
        <v>0</v>
      </c>
      <c r="AF137" s="6">
        <f t="shared" si="105"/>
        <v>0</v>
      </c>
      <c r="AG137" s="6">
        <f t="shared" si="105"/>
        <v>0</v>
      </c>
      <c r="AH137" s="6">
        <f t="shared" ref="U137:AS138" si="106">IF(AND($F137&lt;AH$2,$G137&lt;AH$4,(DATE(YEAR($G137)+1,MONTH($G137)+1,1))&gt;AH$4),$D137*24*AH$3*(AH$2/1000-($F137/1000)),0)</f>
        <v>0</v>
      </c>
      <c r="AI137" s="6">
        <f t="shared" si="106"/>
        <v>0</v>
      </c>
      <c r="AJ137" s="6">
        <f t="shared" si="106"/>
        <v>0</v>
      </c>
      <c r="AK137" s="6">
        <f t="shared" si="106"/>
        <v>0</v>
      </c>
      <c r="AL137" s="6">
        <f t="shared" si="106"/>
        <v>0</v>
      </c>
      <c r="AM137" s="6">
        <f t="shared" si="106"/>
        <v>0</v>
      </c>
      <c r="AN137" s="6">
        <f t="shared" si="106"/>
        <v>0</v>
      </c>
      <c r="AO137" s="6">
        <f t="shared" si="106"/>
        <v>0</v>
      </c>
      <c r="AP137" s="6">
        <f t="shared" si="106"/>
        <v>0</v>
      </c>
      <c r="AQ137" s="6">
        <f t="shared" si="106"/>
        <v>0</v>
      </c>
      <c r="AR137" s="6">
        <f t="shared" si="106"/>
        <v>0</v>
      </c>
      <c r="AS137" s="6">
        <f t="shared" si="106"/>
        <v>0</v>
      </c>
      <c r="AT137" s="6">
        <f t="shared" si="100"/>
        <v>0</v>
      </c>
      <c r="AU137" s="6">
        <f t="shared" si="100"/>
        <v>0</v>
      </c>
      <c r="AV137" s="6">
        <f t="shared" si="100"/>
        <v>0</v>
      </c>
      <c r="AW137" s="6">
        <f t="shared" si="100"/>
        <v>0</v>
      </c>
      <c r="AX137" s="6">
        <f t="shared" si="100"/>
        <v>0</v>
      </c>
      <c r="AY137" s="6">
        <f t="shared" si="100"/>
        <v>0</v>
      </c>
      <c r="AZ137" s="6">
        <f t="shared" si="100"/>
        <v>0</v>
      </c>
      <c r="BA137" s="6">
        <f t="shared" si="100"/>
        <v>0</v>
      </c>
      <c r="BB137" s="6">
        <f t="shared" si="100"/>
        <v>0</v>
      </c>
      <c r="BC137" s="6">
        <f t="shared" si="100"/>
        <v>0</v>
      </c>
      <c r="BD137" s="83">
        <f t="shared" si="100"/>
        <v>0</v>
      </c>
      <c r="BF137" s="6">
        <f>AVERAGE(I137:K137)</f>
        <v>0</v>
      </c>
      <c r="BG137" s="6">
        <f>AVERAGE(L137:N137)</f>
        <v>0</v>
      </c>
      <c r="BH137" s="6">
        <f>AVERAGE(O137:Q137)</f>
        <v>0</v>
      </c>
      <c r="BI137" s="6">
        <f>AVERAGE(R137:T137)</f>
        <v>615.6000000000015</v>
      </c>
      <c r="BJ137" s="6">
        <f>AVERAGE(U137:W137)</f>
        <v>684.00000000000148</v>
      </c>
      <c r="BK137" s="6">
        <f>AVERAGE(X137:Z137)</f>
        <v>684.00000000000148</v>
      </c>
      <c r="BL137" s="6">
        <f>AVERAGE(AA137:AC137)</f>
        <v>684.00000000000148</v>
      </c>
      <c r="BM137" s="6">
        <f>AVERAGE(AD137:AF137)</f>
        <v>0</v>
      </c>
      <c r="BN137" s="6">
        <f>AVERAGE(AG137:AI137)</f>
        <v>0</v>
      </c>
      <c r="BO137" s="6">
        <f>AVERAGE(AJ137:AL137)</f>
        <v>0</v>
      </c>
      <c r="BP137" s="6">
        <f>AVERAGE(AM137:AO137)</f>
        <v>0</v>
      </c>
      <c r="BQ137" s="6">
        <f>AVERAGE(AP137:AR137)</f>
        <v>0</v>
      </c>
      <c r="BR137" s="6">
        <f>AVERAGE(AS137:AU137)</f>
        <v>0</v>
      </c>
      <c r="BS137" s="6">
        <f>AVERAGE(AV137:AX137)</f>
        <v>0</v>
      </c>
      <c r="BT137" s="6">
        <f>AVERAGE(AY137:BA137)</f>
        <v>0</v>
      </c>
      <c r="BU137" s="6">
        <f>AVERAGE(BB137:BD137)</f>
        <v>0</v>
      </c>
    </row>
    <row r="138" spans="1:73" x14ac:dyDescent="0.2">
      <c r="A138" s="26" t="s">
        <v>931</v>
      </c>
      <c r="B138" s="3" t="s">
        <v>1110</v>
      </c>
      <c r="C138" s="3" t="s">
        <v>927</v>
      </c>
      <c r="D138" s="26">
        <v>50</v>
      </c>
      <c r="E138" s="3" t="s">
        <v>945</v>
      </c>
      <c r="F138" s="2">
        <v>9700</v>
      </c>
      <c r="G138" s="13">
        <v>37270</v>
      </c>
      <c r="H138" s="15" t="s">
        <v>1113</v>
      </c>
      <c r="I138" s="6">
        <f t="shared" si="104"/>
        <v>0</v>
      </c>
      <c r="J138" s="6">
        <f t="shared" si="104"/>
        <v>0</v>
      </c>
      <c r="K138" s="6">
        <f t="shared" si="104"/>
        <v>0</v>
      </c>
      <c r="L138" s="6">
        <f t="shared" si="104"/>
        <v>0</v>
      </c>
      <c r="M138" s="6">
        <f t="shared" si="104"/>
        <v>0</v>
      </c>
      <c r="N138" s="6">
        <f t="shared" si="104"/>
        <v>0</v>
      </c>
      <c r="O138" s="6">
        <f t="shared" si="104"/>
        <v>0</v>
      </c>
      <c r="P138" s="6">
        <f t="shared" si="104"/>
        <v>0</v>
      </c>
      <c r="Q138" s="6">
        <f t="shared" si="104"/>
        <v>0</v>
      </c>
      <c r="R138" s="6">
        <f t="shared" si="104"/>
        <v>0</v>
      </c>
      <c r="S138" s="6">
        <f t="shared" si="104"/>
        <v>0</v>
      </c>
      <c r="T138" s="6">
        <f t="shared" si="104"/>
        <v>0</v>
      </c>
      <c r="U138" s="6">
        <f t="shared" si="106"/>
        <v>0</v>
      </c>
      <c r="V138" s="6">
        <f t="shared" si="106"/>
        <v>360.00000000000085</v>
      </c>
      <c r="W138" s="6">
        <f t="shared" si="106"/>
        <v>360.00000000000085</v>
      </c>
      <c r="X138" s="6">
        <f t="shared" si="106"/>
        <v>360.00000000000085</v>
      </c>
      <c r="Y138" s="6">
        <f t="shared" si="106"/>
        <v>360.00000000000085</v>
      </c>
      <c r="Z138" s="6">
        <f t="shared" si="106"/>
        <v>360.00000000000085</v>
      </c>
      <c r="AA138" s="6">
        <f t="shared" si="106"/>
        <v>360.00000000000085</v>
      </c>
      <c r="AB138" s="6">
        <f t="shared" si="106"/>
        <v>360.00000000000085</v>
      </c>
      <c r="AC138" s="6">
        <f t="shared" si="106"/>
        <v>360.00000000000085</v>
      </c>
      <c r="AD138" s="6">
        <f t="shared" si="106"/>
        <v>360.00000000000085</v>
      </c>
      <c r="AE138" s="6">
        <f t="shared" si="106"/>
        <v>360.00000000000085</v>
      </c>
      <c r="AF138" s="6">
        <f t="shared" si="106"/>
        <v>360.00000000000085</v>
      </c>
      <c r="AG138" s="6">
        <f t="shared" si="106"/>
        <v>360.00000000000085</v>
      </c>
      <c r="AH138" s="6">
        <f t="shared" si="106"/>
        <v>0</v>
      </c>
      <c r="AI138" s="6">
        <f t="shared" si="106"/>
        <v>0</v>
      </c>
      <c r="AJ138" s="6">
        <f t="shared" si="106"/>
        <v>0</v>
      </c>
      <c r="AK138" s="6">
        <f t="shared" si="106"/>
        <v>0</v>
      </c>
      <c r="AL138" s="6">
        <f t="shared" si="106"/>
        <v>0</v>
      </c>
      <c r="AM138" s="6">
        <f t="shared" si="106"/>
        <v>0</v>
      </c>
      <c r="AN138" s="6">
        <f t="shared" si="106"/>
        <v>0</v>
      </c>
      <c r="AO138" s="6">
        <f t="shared" si="106"/>
        <v>0</v>
      </c>
      <c r="AP138" s="6">
        <f t="shared" si="106"/>
        <v>0</v>
      </c>
      <c r="AQ138" s="6">
        <f t="shared" si="106"/>
        <v>0</v>
      </c>
      <c r="AR138" s="6">
        <f t="shared" si="106"/>
        <v>0</v>
      </c>
      <c r="AS138" s="6">
        <f t="shared" si="100"/>
        <v>0</v>
      </c>
      <c r="AT138" s="6">
        <f t="shared" si="100"/>
        <v>0</v>
      </c>
      <c r="AU138" s="6">
        <f t="shared" si="100"/>
        <v>0</v>
      </c>
      <c r="AV138" s="6">
        <f t="shared" si="100"/>
        <v>0</v>
      </c>
      <c r="AW138" s="6">
        <f t="shared" si="100"/>
        <v>0</v>
      </c>
      <c r="AX138" s="6">
        <f t="shared" si="100"/>
        <v>0</v>
      </c>
      <c r="AY138" s="6">
        <f t="shared" si="100"/>
        <v>0</v>
      </c>
      <c r="AZ138" s="6">
        <f t="shared" si="100"/>
        <v>0</v>
      </c>
      <c r="BA138" s="6">
        <f t="shared" si="100"/>
        <v>0</v>
      </c>
      <c r="BB138" s="6">
        <f t="shared" si="100"/>
        <v>0</v>
      </c>
      <c r="BC138" s="6">
        <f t="shared" si="100"/>
        <v>0</v>
      </c>
      <c r="BD138" s="83">
        <f t="shared" si="100"/>
        <v>0</v>
      </c>
      <c r="BF138" s="6">
        <f>AVERAGE(I138:K138)</f>
        <v>0</v>
      </c>
      <c r="BG138" s="6">
        <f>AVERAGE(L138:N138)</f>
        <v>0</v>
      </c>
      <c r="BH138" s="6">
        <f>AVERAGE(O138:Q138)</f>
        <v>0</v>
      </c>
      <c r="BI138" s="6">
        <f>AVERAGE(R138:T138)</f>
        <v>0</v>
      </c>
      <c r="BJ138" s="6">
        <f>AVERAGE(U138:W138)</f>
        <v>240.00000000000057</v>
      </c>
      <c r="BK138" s="6">
        <f>AVERAGE(X138:Z138)</f>
        <v>360.00000000000085</v>
      </c>
      <c r="BL138" s="6">
        <f>AVERAGE(AA138:AC138)</f>
        <v>360.00000000000085</v>
      </c>
      <c r="BM138" s="6">
        <f>AVERAGE(AD138:AF138)</f>
        <v>360.00000000000085</v>
      </c>
      <c r="BN138" s="6">
        <f>AVERAGE(AG138:AI138)</f>
        <v>120.00000000000028</v>
      </c>
      <c r="BO138" s="6">
        <f>AVERAGE(AJ138:AL138)</f>
        <v>0</v>
      </c>
      <c r="BP138" s="6">
        <f>AVERAGE(AM138:AO138)</f>
        <v>0</v>
      </c>
      <c r="BQ138" s="6">
        <f>AVERAGE(AP138:AR138)</f>
        <v>0</v>
      </c>
      <c r="BR138" s="6">
        <f>AVERAGE(AS138:AU138)</f>
        <v>0</v>
      </c>
      <c r="BS138" s="6">
        <f>AVERAGE(AV138:AX138)</f>
        <v>0</v>
      </c>
      <c r="BT138" s="6">
        <f>AVERAGE(AY138:BA138)</f>
        <v>0</v>
      </c>
      <c r="BU138" s="6">
        <f>AVERAGE(BB138:BD138)</f>
        <v>0</v>
      </c>
    </row>
    <row r="139" spans="1:73" ht="13.5" thickBot="1" x14ac:dyDescent="0.25">
      <c r="A139" s="11" t="s">
        <v>876</v>
      </c>
      <c r="D139" s="7">
        <f>SUM(D5:D138)</f>
        <v>30164.900000000005</v>
      </c>
      <c r="H139" s="11" t="s">
        <v>876</v>
      </c>
      <c r="I139" s="7">
        <f t="shared" ref="I139:AR139" si="107">SUM(I5:I138)</f>
        <v>0</v>
      </c>
      <c r="J139" s="7">
        <f t="shared" si="107"/>
        <v>12180.000000000002</v>
      </c>
      <c r="K139" s="7">
        <f t="shared" si="107"/>
        <v>9744.0000000000018</v>
      </c>
      <c r="L139" s="7">
        <f t="shared" si="107"/>
        <v>9854.8800000000028</v>
      </c>
      <c r="M139" s="7">
        <f t="shared" si="107"/>
        <v>8837.095680000004</v>
      </c>
      <c r="N139" s="7">
        <f t="shared" si="107"/>
        <v>12520.074240000007</v>
      </c>
      <c r="O139" s="7">
        <f t="shared" si="107"/>
        <v>122555.33279999999</v>
      </c>
      <c r="P139" s="7">
        <f t="shared" si="107"/>
        <v>234030.53279999999</v>
      </c>
      <c r="Q139" s="7">
        <f t="shared" si="107"/>
        <v>278886.2928</v>
      </c>
      <c r="R139" s="7">
        <f t="shared" si="107"/>
        <v>251519.91168000002</v>
      </c>
      <c r="S139" s="7">
        <f t="shared" si="107"/>
        <v>286848.98064000002</v>
      </c>
      <c r="T139" s="7">
        <f t="shared" si="107"/>
        <v>343517.84640000004</v>
      </c>
      <c r="U139" s="7">
        <f t="shared" si="107"/>
        <v>376051.86240000004</v>
      </c>
      <c r="V139" s="7">
        <f t="shared" si="107"/>
        <v>367815.06240000005</v>
      </c>
      <c r="W139" s="7">
        <f t="shared" si="107"/>
        <v>368009.46240000008</v>
      </c>
      <c r="X139" s="7">
        <f t="shared" si="107"/>
        <v>366111.06240000005</v>
      </c>
      <c r="Y139" s="7">
        <f t="shared" si="107"/>
        <v>425370.96960000013</v>
      </c>
      <c r="Z139" s="7">
        <f t="shared" si="107"/>
        <v>424518.96960000013</v>
      </c>
      <c r="AA139" s="7">
        <f t="shared" si="107"/>
        <v>484908.71760000009</v>
      </c>
      <c r="AB139" s="7">
        <f t="shared" si="107"/>
        <v>567392.01360000006</v>
      </c>
      <c r="AC139" s="7">
        <f t="shared" si="107"/>
        <v>583410.81360000011</v>
      </c>
      <c r="AD139" s="7">
        <f t="shared" si="107"/>
        <v>563626.81680000015</v>
      </c>
      <c r="AE139" s="7">
        <f t="shared" si="107"/>
        <v>602712.0168000001</v>
      </c>
      <c r="AF139" s="7">
        <f t="shared" si="107"/>
        <v>584179.26000000013</v>
      </c>
      <c r="AG139" s="7">
        <f t="shared" si="107"/>
        <v>551645.24400000006</v>
      </c>
      <c r="AH139" s="7">
        <f t="shared" si="107"/>
        <v>621336.44400000013</v>
      </c>
      <c r="AI139" s="7">
        <f t="shared" si="107"/>
        <v>621142.04400000011</v>
      </c>
      <c r="AJ139" s="7">
        <f t="shared" si="107"/>
        <v>740422.04399999999</v>
      </c>
      <c r="AK139" s="7">
        <f t="shared" si="107"/>
        <v>761152.04400000011</v>
      </c>
      <c r="AL139" s="7">
        <f t="shared" si="107"/>
        <v>845194.64400000009</v>
      </c>
      <c r="AM139" s="7">
        <f t="shared" si="107"/>
        <v>1024241.8080000003</v>
      </c>
      <c r="AN139" s="7">
        <f t="shared" si="107"/>
        <v>931299.31200000003</v>
      </c>
      <c r="AO139" s="7">
        <f t="shared" si="107"/>
        <v>934948.152</v>
      </c>
      <c r="AP139" s="7">
        <f t="shared" si="107"/>
        <v>923394.55200000003</v>
      </c>
      <c r="AQ139" s="7">
        <f t="shared" si="107"/>
        <v>965031.55200000003</v>
      </c>
      <c r="AR139" s="7">
        <f t="shared" si="107"/>
        <v>996207.55200000003</v>
      </c>
      <c r="AS139" s="7">
        <f t="shared" ref="AS139:BD139" si="108">SUM(AS5:AS138)</f>
        <v>996207.55200000003</v>
      </c>
      <c r="AT139" s="7">
        <f t="shared" si="108"/>
        <v>969073.15200000012</v>
      </c>
      <c r="AU139" s="7">
        <f t="shared" si="108"/>
        <v>969073.15200000012</v>
      </c>
      <c r="AV139" s="7">
        <f t="shared" si="108"/>
        <v>849793.152</v>
      </c>
      <c r="AW139" s="7">
        <f t="shared" si="108"/>
        <v>769153.152</v>
      </c>
      <c r="AX139" s="7">
        <f t="shared" si="108"/>
        <v>685040.95200000005</v>
      </c>
      <c r="AY139" s="7">
        <f t="shared" si="108"/>
        <v>338698.8</v>
      </c>
      <c r="AZ139" s="7">
        <f t="shared" si="108"/>
        <v>237682.8</v>
      </c>
      <c r="BA139" s="7">
        <f t="shared" si="108"/>
        <v>173159.4</v>
      </c>
      <c r="BB139" s="7">
        <f t="shared" si="108"/>
        <v>168983.4</v>
      </c>
      <c r="BC139" s="7">
        <f t="shared" si="108"/>
        <v>83940</v>
      </c>
      <c r="BD139" s="84">
        <f t="shared" si="108"/>
        <v>46499.999999999993</v>
      </c>
    </row>
    <row r="140" spans="1:73" ht="13.5" thickTop="1" x14ac:dyDescent="0.2">
      <c r="A140" s="11"/>
      <c r="H140" s="11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73" x14ac:dyDescent="0.2">
      <c r="A141" s="19" t="s">
        <v>1526</v>
      </c>
      <c r="D141" s="6">
        <f t="shared" ref="D141:D147" si="109">SUMIF($B$5:$B$138,$H141,D$5:D$138)</f>
        <v>1426.9</v>
      </c>
      <c r="H141" s="19" t="s">
        <v>1526</v>
      </c>
      <c r="I141" s="6">
        <f t="shared" ref="I141:T147" si="110">SUMIF($B$5:$B$138,$H141,I$5:I$138)</f>
        <v>0</v>
      </c>
      <c r="J141" s="6">
        <f t="shared" si="110"/>
        <v>12180.000000000002</v>
      </c>
      <c r="K141" s="6">
        <f t="shared" si="110"/>
        <v>9744.0000000000018</v>
      </c>
      <c r="L141" s="6">
        <f t="shared" si="110"/>
        <v>9744.0000000000018</v>
      </c>
      <c r="M141" s="6">
        <f t="shared" si="110"/>
        <v>8553.6000000000022</v>
      </c>
      <c r="N141" s="6">
        <f t="shared" si="110"/>
        <v>11404.800000000003</v>
      </c>
      <c r="O141" s="6">
        <f t="shared" si="110"/>
        <v>30960.000000000007</v>
      </c>
      <c r="P141" s="6">
        <f t="shared" si="110"/>
        <v>30960.000000000007</v>
      </c>
      <c r="Q141" s="6">
        <f t="shared" si="110"/>
        <v>32400.000000000007</v>
      </c>
      <c r="R141" s="6">
        <f t="shared" si="110"/>
        <v>30374.400000000009</v>
      </c>
      <c r="S141" s="6">
        <f t="shared" si="110"/>
        <v>34819.200000000004</v>
      </c>
      <c r="T141" s="6">
        <f t="shared" si="110"/>
        <v>42821.760000000009</v>
      </c>
      <c r="U141" s="6">
        <f t="shared" ref="U141:BD147" si="111">SUMIF($B$5:$B$138,$H141,U$5:U$138)</f>
        <v>51946.896000000015</v>
      </c>
      <c r="V141" s="6">
        <f t="shared" si="111"/>
        <v>39766.896000000008</v>
      </c>
      <c r="W141" s="6">
        <f t="shared" si="111"/>
        <v>39766.896000000008</v>
      </c>
      <c r="X141" s="6">
        <f t="shared" si="111"/>
        <v>38026.896000000008</v>
      </c>
      <c r="Y141" s="6">
        <f t="shared" si="111"/>
        <v>37690.896000000008</v>
      </c>
      <c r="Z141" s="6">
        <f t="shared" si="111"/>
        <v>37690.896000000008</v>
      </c>
      <c r="AA141" s="6">
        <f t="shared" si="111"/>
        <v>20986.896000000004</v>
      </c>
      <c r="AB141" s="6">
        <f t="shared" si="111"/>
        <v>20986.896000000004</v>
      </c>
      <c r="AC141" s="6">
        <f t="shared" si="111"/>
        <v>34366.896000000008</v>
      </c>
      <c r="AD141" s="6">
        <f t="shared" si="111"/>
        <v>28798.896000000004</v>
      </c>
      <c r="AE141" s="6">
        <f t="shared" si="111"/>
        <v>31558.896000000004</v>
      </c>
      <c r="AF141" s="6">
        <f t="shared" si="111"/>
        <v>27425.136000000002</v>
      </c>
      <c r="AG141" s="6">
        <f t="shared" si="111"/>
        <v>18300</v>
      </c>
      <c r="AH141" s="6">
        <f t="shared" si="111"/>
        <v>37934.400000000001</v>
      </c>
      <c r="AI141" s="6">
        <f t="shared" si="111"/>
        <v>37934.400000000001</v>
      </c>
      <c r="AJ141" s="6">
        <f t="shared" si="111"/>
        <v>37934.400000000001</v>
      </c>
      <c r="AK141" s="6">
        <f t="shared" si="111"/>
        <v>37934.400000000001</v>
      </c>
      <c r="AL141" s="6">
        <f t="shared" si="111"/>
        <v>37934.400000000001</v>
      </c>
      <c r="AM141" s="6">
        <f t="shared" si="111"/>
        <v>37934.400000000001</v>
      </c>
      <c r="AN141" s="6">
        <f t="shared" si="111"/>
        <v>37934.400000000001</v>
      </c>
      <c r="AO141" s="6">
        <f t="shared" si="111"/>
        <v>23114.400000000001</v>
      </c>
      <c r="AP141" s="6">
        <f t="shared" si="111"/>
        <v>27290.400000000001</v>
      </c>
      <c r="AQ141" s="6">
        <f t="shared" si="111"/>
        <v>23810.400000000001</v>
      </c>
      <c r="AR141" s="6">
        <f t="shared" si="111"/>
        <v>23810.400000000001</v>
      </c>
      <c r="AS141" s="6">
        <f t="shared" si="111"/>
        <v>23810.400000000001</v>
      </c>
      <c r="AT141" s="6">
        <f t="shared" si="111"/>
        <v>4176.0000000000009</v>
      </c>
      <c r="AU141" s="6">
        <f t="shared" si="111"/>
        <v>4176.0000000000009</v>
      </c>
      <c r="AV141" s="6">
        <f t="shared" si="111"/>
        <v>4176.0000000000009</v>
      </c>
      <c r="AW141" s="6">
        <f t="shared" si="111"/>
        <v>4176.0000000000009</v>
      </c>
      <c r="AX141" s="6">
        <f t="shared" si="111"/>
        <v>4176.0000000000009</v>
      </c>
      <c r="AY141" s="6">
        <f t="shared" si="111"/>
        <v>4176.0000000000009</v>
      </c>
      <c r="AZ141" s="6">
        <f t="shared" si="111"/>
        <v>4176.0000000000009</v>
      </c>
      <c r="BA141" s="6">
        <f t="shared" si="111"/>
        <v>4176.0000000000009</v>
      </c>
      <c r="BB141" s="6">
        <f t="shared" si="111"/>
        <v>0</v>
      </c>
      <c r="BC141" s="6">
        <f t="shared" si="111"/>
        <v>0</v>
      </c>
      <c r="BD141" s="83">
        <f t="shared" si="111"/>
        <v>0</v>
      </c>
    </row>
    <row r="142" spans="1:73" x14ac:dyDescent="0.2">
      <c r="A142" s="19" t="s">
        <v>1589</v>
      </c>
      <c r="D142" s="6">
        <f t="shared" si="109"/>
        <v>11956</v>
      </c>
      <c r="H142" s="19" t="s">
        <v>1589</v>
      </c>
      <c r="I142" s="6">
        <f t="shared" si="110"/>
        <v>0</v>
      </c>
      <c r="J142" s="6">
        <f t="shared" si="110"/>
        <v>0</v>
      </c>
      <c r="K142" s="6">
        <f t="shared" si="110"/>
        <v>0</v>
      </c>
      <c r="L142" s="6">
        <f t="shared" si="110"/>
        <v>0</v>
      </c>
      <c r="M142" s="6">
        <f t="shared" si="110"/>
        <v>0</v>
      </c>
      <c r="N142" s="6">
        <f t="shared" si="110"/>
        <v>0</v>
      </c>
      <c r="O142" s="6">
        <f t="shared" si="110"/>
        <v>80886.84</v>
      </c>
      <c r="P142" s="6">
        <f t="shared" si="110"/>
        <v>80886.84</v>
      </c>
      <c r="Q142" s="6">
        <f t="shared" si="110"/>
        <v>121596.84</v>
      </c>
      <c r="R142" s="6">
        <f t="shared" si="110"/>
        <v>97277.472000000009</v>
      </c>
      <c r="S142" s="6">
        <f t="shared" si="110"/>
        <v>109437.156</v>
      </c>
      <c r="T142" s="6">
        <f t="shared" si="110"/>
        <v>121596.84</v>
      </c>
      <c r="U142" s="6">
        <f t="shared" si="111"/>
        <v>121596.84</v>
      </c>
      <c r="V142" s="6">
        <f t="shared" si="111"/>
        <v>121596.84</v>
      </c>
      <c r="W142" s="6">
        <f t="shared" si="111"/>
        <v>121596.84</v>
      </c>
      <c r="X142" s="6">
        <f t="shared" si="111"/>
        <v>121596.84</v>
      </c>
      <c r="Y142" s="6">
        <f t="shared" si="111"/>
        <v>121596.84</v>
      </c>
      <c r="Z142" s="6">
        <f t="shared" si="111"/>
        <v>121596.84</v>
      </c>
      <c r="AA142" s="6">
        <f t="shared" si="111"/>
        <v>107550.00000000001</v>
      </c>
      <c r="AB142" s="6">
        <f t="shared" si="111"/>
        <v>148664.88000000003</v>
      </c>
      <c r="AC142" s="6">
        <f t="shared" si="111"/>
        <v>153793.44000000003</v>
      </c>
      <c r="AD142" s="6">
        <f t="shared" si="111"/>
        <v>169523.04000000004</v>
      </c>
      <c r="AE142" s="6">
        <f t="shared" si="111"/>
        <v>169523.04000000004</v>
      </c>
      <c r="AF142" s="6">
        <f t="shared" si="111"/>
        <v>175787.04000000004</v>
      </c>
      <c r="AG142" s="6">
        <f t="shared" si="111"/>
        <v>175787.04000000004</v>
      </c>
      <c r="AH142" s="6">
        <f t="shared" si="111"/>
        <v>175787.04000000004</v>
      </c>
      <c r="AI142" s="6">
        <f t="shared" si="111"/>
        <v>175787.04000000004</v>
      </c>
      <c r="AJ142" s="6">
        <f t="shared" si="111"/>
        <v>256787.04</v>
      </c>
      <c r="AK142" s="6">
        <f t="shared" si="111"/>
        <v>299987.03999999998</v>
      </c>
      <c r="AL142" s="6">
        <f t="shared" si="111"/>
        <v>345430.44</v>
      </c>
      <c r="AM142" s="6">
        <f t="shared" si="111"/>
        <v>487733.04</v>
      </c>
      <c r="AN142" s="6">
        <f t="shared" si="111"/>
        <v>446618.16</v>
      </c>
      <c r="AO142" s="6">
        <f t="shared" si="111"/>
        <v>446223</v>
      </c>
      <c r="AP142" s="6">
        <f t="shared" si="111"/>
        <v>430493.4</v>
      </c>
      <c r="AQ142" s="6">
        <f t="shared" si="111"/>
        <v>515536.8</v>
      </c>
      <c r="AR142" s="6">
        <f t="shared" si="111"/>
        <v>509272.8</v>
      </c>
      <c r="AS142" s="6">
        <f t="shared" si="111"/>
        <v>509272.8</v>
      </c>
      <c r="AT142" s="6">
        <f t="shared" si="111"/>
        <v>555772.80000000005</v>
      </c>
      <c r="AU142" s="6">
        <f t="shared" si="111"/>
        <v>555772.80000000005</v>
      </c>
      <c r="AV142" s="6">
        <f t="shared" si="111"/>
        <v>474772.8</v>
      </c>
      <c r="AW142" s="6">
        <f t="shared" si="111"/>
        <v>431572.8</v>
      </c>
      <c r="AX142" s="6">
        <f t="shared" si="111"/>
        <v>386129.4</v>
      </c>
      <c r="AY142" s="6">
        <f t="shared" si="111"/>
        <v>176986.8</v>
      </c>
      <c r="AZ142" s="6">
        <f t="shared" si="111"/>
        <v>176986.8</v>
      </c>
      <c r="BA142" s="6">
        <f t="shared" si="111"/>
        <v>131543.4</v>
      </c>
      <c r="BB142" s="6">
        <f t="shared" si="111"/>
        <v>131543.4</v>
      </c>
      <c r="BC142" s="6">
        <f t="shared" si="111"/>
        <v>46499.999999999993</v>
      </c>
      <c r="BD142" s="83">
        <f t="shared" si="111"/>
        <v>46499.999999999993</v>
      </c>
    </row>
    <row r="143" spans="1:73" x14ac:dyDescent="0.2">
      <c r="A143" s="19" t="s">
        <v>1547</v>
      </c>
      <c r="D143" s="6">
        <f t="shared" si="109"/>
        <v>4044.9</v>
      </c>
      <c r="H143" s="19" t="s">
        <v>1547</v>
      </c>
      <c r="I143" s="6">
        <f t="shared" si="110"/>
        <v>0</v>
      </c>
      <c r="J143" s="6">
        <f t="shared" si="110"/>
        <v>0</v>
      </c>
      <c r="K143" s="6">
        <f t="shared" si="110"/>
        <v>0</v>
      </c>
      <c r="L143" s="6">
        <f t="shared" si="110"/>
        <v>110.88000000000025</v>
      </c>
      <c r="M143" s="6">
        <f t="shared" si="110"/>
        <v>95.040000000000234</v>
      </c>
      <c r="N143" s="6">
        <f t="shared" si="110"/>
        <v>380.16000000000093</v>
      </c>
      <c r="O143" s="6">
        <f t="shared" si="110"/>
        <v>475.20000000000113</v>
      </c>
      <c r="P143" s="6">
        <f t="shared" si="110"/>
        <v>72998.400000000009</v>
      </c>
      <c r="Q143" s="6">
        <f t="shared" si="110"/>
        <v>73151.760000000009</v>
      </c>
      <c r="R143" s="6">
        <f t="shared" si="110"/>
        <v>59011.699200000017</v>
      </c>
      <c r="S143" s="6">
        <f t="shared" si="110"/>
        <v>66388.161600000007</v>
      </c>
      <c r="T143" s="6">
        <f t="shared" si="110"/>
        <v>73764.624000000011</v>
      </c>
      <c r="U143" s="6">
        <f t="shared" si="111"/>
        <v>74829.504000000015</v>
      </c>
      <c r="V143" s="6">
        <f t="shared" si="111"/>
        <v>74829.504000000015</v>
      </c>
      <c r="W143" s="6">
        <f t="shared" si="111"/>
        <v>74829.504000000015</v>
      </c>
      <c r="X143" s="6">
        <f t="shared" si="111"/>
        <v>74671.104000000021</v>
      </c>
      <c r="Y143" s="6">
        <f t="shared" si="111"/>
        <v>134527.10399999996</v>
      </c>
      <c r="Z143" s="6">
        <f t="shared" si="111"/>
        <v>134210.30399999997</v>
      </c>
      <c r="AA143" s="6">
        <f t="shared" si="111"/>
        <v>137013.74399999998</v>
      </c>
      <c r="AB143" s="6">
        <f t="shared" si="111"/>
        <v>140841.74399999998</v>
      </c>
      <c r="AC143" s="6">
        <f t="shared" si="111"/>
        <v>140688.38399999999</v>
      </c>
      <c r="AD143" s="6">
        <f t="shared" si="111"/>
        <v>140075.51999999999</v>
      </c>
      <c r="AE143" s="6">
        <f t="shared" si="111"/>
        <v>140075.51999999999</v>
      </c>
      <c r="AF143" s="6">
        <f t="shared" si="111"/>
        <v>140075.51999999999</v>
      </c>
      <c r="AG143" s="6">
        <f t="shared" si="111"/>
        <v>139010.64000000001</v>
      </c>
      <c r="AH143" s="6">
        <f t="shared" si="111"/>
        <v>139010.64000000001</v>
      </c>
      <c r="AI143" s="6">
        <f t="shared" si="111"/>
        <v>139010.64000000001</v>
      </c>
      <c r="AJ143" s="6">
        <f t="shared" si="111"/>
        <v>139010.64000000001</v>
      </c>
      <c r="AK143" s="6">
        <f t="shared" si="111"/>
        <v>79154.640000000014</v>
      </c>
      <c r="AL143" s="6">
        <f t="shared" si="111"/>
        <v>79154.640000000014</v>
      </c>
      <c r="AM143" s="6">
        <f t="shared" si="111"/>
        <v>76351.200000000012</v>
      </c>
      <c r="AN143" s="6">
        <f t="shared" si="111"/>
        <v>0</v>
      </c>
      <c r="AO143" s="6">
        <f t="shared" si="111"/>
        <v>0</v>
      </c>
      <c r="AP143" s="6">
        <f t="shared" si="111"/>
        <v>0</v>
      </c>
      <c r="AQ143" s="6">
        <f t="shared" si="111"/>
        <v>0</v>
      </c>
      <c r="AR143" s="6">
        <f t="shared" si="111"/>
        <v>0</v>
      </c>
      <c r="AS143" s="6">
        <f t="shared" si="111"/>
        <v>0</v>
      </c>
      <c r="AT143" s="6">
        <f t="shared" si="111"/>
        <v>0</v>
      </c>
      <c r="AU143" s="6">
        <f t="shared" si="111"/>
        <v>0</v>
      </c>
      <c r="AV143" s="6">
        <f t="shared" si="111"/>
        <v>0</v>
      </c>
      <c r="AW143" s="6">
        <f t="shared" si="111"/>
        <v>0</v>
      </c>
      <c r="AX143" s="6">
        <f t="shared" si="111"/>
        <v>0</v>
      </c>
      <c r="AY143" s="6">
        <f t="shared" si="111"/>
        <v>0</v>
      </c>
      <c r="AZ143" s="6">
        <f t="shared" si="111"/>
        <v>0</v>
      </c>
      <c r="BA143" s="6">
        <f t="shared" si="111"/>
        <v>0</v>
      </c>
      <c r="BB143" s="6">
        <f t="shared" si="111"/>
        <v>0</v>
      </c>
      <c r="BC143" s="6">
        <f t="shared" si="111"/>
        <v>0</v>
      </c>
      <c r="BD143" s="83">
        <f t="shared" si="111"/>
        <v>0</v>
      </c>
    </row>
    <row r="144" spans="1:73" x14ac:dyDescent="0.2">
      <c r="A144" s="19" t="s">
        <v>1555</v>
      </c>
      <c r="D144" s="6">
        <f t="shared" si="109"/>
        <v>5107.5</v>
      </c>
      <c r="H144" s="19" t="s">
        <v>1555</v>
      </c>
      <c r="I144" s="6">
        <f t="shared" si="110"/>
        <v>0</v>
      </c>
      <c r="J144" s="6">
        <f t="shared" si="110"/>
        <v>0</v>
      </c>
      <c r="K144" s="6">
        <f t="shared" si="110"/>
        <v>0</v>
      </c>
      <c r="L144" s="6">
        <f t="shared" si="110"/>
        <v>0</v>
      </c>
      <c r="M144" s="6">
        <f t="shared" si="110"/>
        <v>188.45568000000006</v>
      </c>
      <c r="N144" s="6">
        <f t="shared" si="110"/>
        <v>481.67424000000062</v>
      </c>
      <c r="O144" s="6">
        <f t="shared" si="110"/>
        <v>674.09280000000103</v>
      </c>
      <c r="P144" s="6">
        <f t="shared" si="110"/>
        <v>36242.092799999999</v>
      </c>
      <c r="Q144" s="6">
        <f t="shared" si="110"/>
        <v>36422.092799999999</v>
      </c>
      <c r="R144" s="6">
        <f t="shared" si="110"/>
        <v>47362.836479999998</v>
      </c>
      <c r="S144" s="6">
        <f t="shared" si="110"/>
        <v>54281.111040000011</v>
      </c>
      <c r="T144" s="6">
        <f t="shared" si="110"/>
        <v>63312.345600000001</v>
      </c>
      <c r="U144" s="6">
        <f t="shared" si="111"/>
        <v>85656.345600000001</v>
      </c>
      <c r="V144" s="6">
        <f t="shared" si="111"/>
        <v>89239.545599999998</v>
      </c>
      <c r="W144" s="6">
        <f t="shared" si="111"/>
        <v>89433.945599999992</v>
      </c>
      <c r="X144" s="6">
        <f t="shared" si="111"/>
        <v>89433.945599999992</v>
      </c>
      <c r="Y144" s="6">
        <f t="shared" si="111"/>
        <v>89173.852799999993</v>
      </c>
      <c r="Z144" s="6">
        <f t="shared" si="111"/>
        <v>88885.852799999993</v>
      </c>
      <c r="AA144" s="6">
        <f t="shared" si="111"/>
        <v>176990.20079999999</v>
      </c>
      <c r="AB144" s="6">
        <f t="shared" si="111"/>
        <v>181444.21679999999</v>
      </c>
      <c r="AC144" s="6">
        <f t="shared" si="111"/>
        <v>181480.21679999999</v>
      </c>
      <c r="AD144" s="6">
        <f t="shared" si="111"/>
        <v>158698.764</v>
      </c>
      <c r="AE144" s="6">
        <f t="shared" si="111"/>
        <v>161045.96400000001</v>
      </c>
      <c r="AF144" s="6">
        <f t="shared" si="111"/>
        <v>158045.96400000001</v>
      </c>
      <c r="AG144" s="6">
        <f t="shared" si="111"/>
        <v>135701.96400000001</v>
      </c>
      <c r="AH144" s="6">
        <f t="shared" si="111"/>
        <v>132118.764</v>
      </c>
      <c r="AI144" s="6">
        <f t="shared" si="111"/>
        <v>131924.364</v>
      </c>
      <c r="AJ144" s="6">
        <f t="shared" si="111"/>
        <v>131924.364</v>
      </c>
      <c r="AK144" s="6">
        <f t="shared" si="111"/>
        <v>131870.364</v>
      </c>
      <c r="AL144" s="6">
        <f t="shared" si="111"/>
        <v>131870.364</v>
      </c>
      <c r="AM144" s="6">
        <f t="shared" si="111"/>
        <v>101861.56800000001</v>
      </c>
      <c r="AN144" s="6">
        <f t="shared" si="111"/>
        <v>67407.552000000011</v>
      </c>
      <c r="AO144" s="6">
        <f t="shared" si="111"/>
        <v>67191.552000000011</v>
      </c>
      <c r="AP144" s="6">
        <f t="shared" si="111"/>
        <v>67191.552000000011</v>
      </c>
      <c r="AQ144" s="6">
        <f t="shared" si="111"/>
        <v>63735.552000000003</v>
      </c>
      <c r="AR144" s="6">
        <f t="shared" si="111"/>
        <v>101175.552</v>
      </c>
      <c r="AS144" s="6">
        <f t="shared" si="111"/>
        <v>101175.552</v>
      </c>
      <c r="AT144" s="6">
        <f t="shared" si="111"/>
        <v>101175.552</v>
      </c>
      <c r="AU144" s="6">
        <f t="shared" si="111"/>
        <v>101175.552</v>
      </c>
      <c r="AV144" s="6">
        <f t="shared" si="111"/>
        <v>101175.552</v>
      </c>
      <c r="AW144" s="6">
        <f t="shared" si="111"/>
        <v>101175.552</v>
      </c>
      <c r="AX144" s="6">
        <f t="shared" si="111"/>
        <v>101175.552</v>
      </c>
      <c r="AY144" s="6">
        <f t="shared" si="111"/>
        <v>43008</v>
      </c>
      <c r="AZ144" s="6">
        <f t="shared" si="111"/>
        <v>37440</v>
      </c>
      <c r="BA144" s="6">
        <f t="shared" si="111"/>
        <v>37440</v>
      </c>
      <c r="BB144" s="6">
        <f t="shared" si="111"/>
        <v>37440</v>
      </c>
      <c r="BC144" s="6">
        <f t="shared" si="111"/>
        <v>37440</v>
      </c>
      <c r="BD144" s="83">
        <f t="shared" si="111"/>
        <v>0</v>
      </c>
    </row>
    <row r="145" spans="1:56" x14ac:dyDescent="0.2">
      <c r="A145" s="19" t="s">
        <v>1566</v>
      </c>
      <c r="D145" s="6">
        <f t="shared" si="109"/>
        <v>1000.9</v>
      </c>
      <c r="H145" s="19" t="s">
        <v>1566</v>
      </c>
      <c r="I145" s="6">
        <f t="shared" si="110"/>
        <v>0</v>
      </c>
      <c r="J145" s="6">
        <f t="shared" si="110"/>
        <v>0</v>
      </c>
      <c r="K145" s="6">
        <f t="shared" si="110"/>
        <v>0</v>
      </c>
      <c r="L145" s="6">
        <f t="shared" si="110"/>
        <v>0</v>
      </c>
      <c r="M145" s="6">
        <f t="shared" si="110"/>
        <v>0</v>
      </c>
      <c r="N145" s="6">
        <f t="shared" si="110"/>
        <v>0</v>
      </c>
      <c r="O145" s="6">
        <f t="shared" si="110"/>
        <v>8889.6000000000022</v>
      </c>
      <c r="P145" s="6">
        <f t="shared" si="110"/>
        <v>8889.6000000000022</v>
      </c>
      <c r="Q145" s="6">
        <f t="shared" si="110"/>
        <v>10617.600000000006</v>
      </c>
      <c r="R145" s="6">
        <f t="shared" si="110"/>
        <v>8494.0800000000054</v>
      </c>
      <c r="S145" s="6">
        <f t="shared" si="110"/>
        <v>11478.240000000005</v>
      </c>
      <c r="T145" s="6">
        <f t="shared" si="110"/>
        <v>12753.600000000006</v>
      </c>
      <c r="U145" s="6">
        <f t="shared" si="111"/>
        <v>12753.600000000006</v>
      </c>
      <c r="V145" s="6">
        <f t="shared" si="111"/>
        <v>12753.600000000006</v>
      </c>
      <c r="W145" s="6">
        <f t="shared" si="111"/>
        <v>12753.600000000006</v>
      </c>
      <c r="X145" s="6">
        <f t="shared" si="111"/>
        <v>12753.600000000006</v>
      </c>
      <c r="Y145" s="6">
        <f t="shared" si="111"/>
        <v>12753.600000000006</v>
      </c>
      <c r="Z145" s="6">
        <f t="shared" si="111"/>
        <v>12753.600000000006</v>
      </c>
      <c r="AA145" s="6">
        <f t="shared" si="111"/>
        <v>13051.200000000004</v>
      </c>
      <c r="AB145" s="6">
        <f t="shared" si="111"/>
        <v>13051.200000000004</v>
      </c>
      <c r="AC145" s="6">
        <f t="shared" si="111"/>
        <v>11323.2</v>
      </c>
      <c r="AD145" s="6">
        <f t="shared" si="111"/>
        <v>11323.2</v>
      </c>
      <c r="AE145" s="6">
        <f t="shared" si="111"/>
        <v>9187.2000000000007</v>
      </c>
      <c r="AF145" s="6">
        <f t="shared" si="111"/>
        <v>9187.2000000000007</v>
      </c>
      <c r="AG145" s="6">
        <f t="shared" si="111"/>
        <v>9187.2000000000007</v>
      </c>
      <c r="AH145" s="6">
        <f t="shared" si="111"/>
        <v>9187.2000000000007</v>
      </c>
      <c r="AI145" s="6">
        <f t="shared" si="111"/>
        <v>9187.2000000000007</v>
      </c>
      <c r="AJ145" s="6">
        <f t="shared" si="111"/>
        <v>9187.2000000000007</v>
      </c>
      <c r="AK145" s="6">
        <f t="shared" si="111"/>
        <v>9187.2000000000007</v>
      </c>
      <c r="AL145" s="6">
        <f t="shared" si="111"/>
        <v>43747.199999999997</v>
      </c>
      <c r="AM145" s="6">
        <f t="shared" si="111"/>
        <v>34560</v>
      </c>
      <c r="AN145" s="6">
        <f t="shared" si="111"/>
        <v>34560</v>
      </c>
      <c r="AO145" s="6">
        <f t="shared" si="111"/>
        <v>34560</v>
      </c>
      <c r="AP145" s="6">
        <f t="shared" si="111"/>
        <v>34560</v>
      </c>
      <c r="AQ145" s="6">
        <f t="shared" si="111"/>
        <v>34560</v>
      </c>
      <c r="AR145" s="6">
        <f t="shared" si="111"/>
        <v>34560</v>
      </c>
      <c r="AS145" s="6">
        <f t="shared" si="111"/>
        <v>34560</v>
      </c>
      <c r="AT145" s="6">
        <f t="shared" si="111"/>
        <v>34560</v>
      </c>
      <c r="AU145" s="6">
        <f t="shared" si="111"/>
        <v>34560</v>
      </c>
      <c r="AV145" s="6">
        <f t="shared" si="111"/>
        <v>34560</v>
      </c>
      <c r="AW145" s="6">
        <f t="shared" si="111"/>
        <v>34560</v>
      </c>
      <c r="AX145" s="6">
        <f t="shared" si="111"/>
        <v>0</v>
      </c>
      <c r="AY145" s="6">
        <f t="shared" si="111"/>
        <v>0</v>
      </c>
      <c r="AZ145" s="6">
        <f t="shared" si="111"/>
        <v>0</v>
      </c>
      <c r="BA145" s="6">
        <f t="shared" si="111"/>
        <v>0</v>
      </c>
      <c r="BB145" s="6">
        <f t="shared" si="111"/>
        <v>0</v>
      </c>
      <c r="BC145" s="6">
        <f t="shared" si="111"/>
        <v>0</v>
      </c>
      <c r="BD145" s="83">
        <f t="shared" si="111"/>
        <v>0</v>
      </c>
    </row>
    <row r="146" spans="1:56" x14ac:dyDescent="0.2">
      <c r="A146" s="19" t="s">
        <v>1559</v>
      </c>
      <c r="D146" s="6">
        <f t="shared" si="109"/>
        <v>4571.7</v>
      </c>
      <c r="H146" s="19" t="s">
        <v>1559</v>
      </c>
      <c r="I146" s="6">
        <f t="shared" si="110"/>
        <v>0</v>
      </c>
      <c r="J146" s="6">
        <f t="shared" si="110"/>
        <v>0</v>
      </c>
      <c r="K146" s="6">
        <f t="shared" si="110"/>
        <v>0</v>
      </c>
      <c r="L146" s="6">
        <f t="shared" si="110"/>
        <v>0</v>
      </c>
      <c r="M146" s="6">
        <f t="shared" si="110"/>
        <v>0</v>
      </c>
      <c r="N146" s="6">
        <f t="shared" si="110"/>
        <v>253.44000000000062</v>
      </c>
      <c r="O146" s="6">
        <f t="shared" si="110"/>
        <v>316.80000000000075</v>
      </c>
      <c r="P146" s="6">
        <f t="shared" si="110"/>
        <v>3700.8000000000047</v>
      </c>
      <c r="Q146" s="6">
        <f t="shared" si="110"/>
        <v>4345.2000000000062</v>
      </c>
      <c r="R146" s="6">
        <f t="shared" si="110"/>
        <v>8169.9840000000077</v>
      </c>
      <c r="S146" s="6">
        <f t="shared" si="110"/>
        <v>9511.9920000000075</v>
      </c>
      <c r="T146" s="6">
        <f t="shared" si="110"/>
        <v>28231.876800000009</v>
      </c>
      <c r="U146" s="6">
        <f t="shared" si="111"/>
        <v>28231.876800000009</v>
      </c>
      <c r="V146" s="6">
        <f t="shared" si="111"/>
        <v>28231.876800000009</v>
      </c>
      <c r="W146" s="6">
        <f t="shared" si="111"/>
        <v>28231.876800000009</v>
      </c>
      <c r="X146" s="6">
        <f t="shared" si="111"/>
        <v>28231.876800000009</v>
      </c>
      <c r="Y146" s="6">
        <f t="shared" si="111"/>
        <v>28231.876800000009</v>
      </c>
      <c r="Z146" s="6">
        <f t="shared" si="111"/>
        <v>27984.676800000008</v>
      </c>
      <c r="AA146" s="6">
        <f t="shared" si="111"/>
        <v>28272.676800000008</v>
      </c>
      <c r="AB146" s="6">
        <f t="shared" si="111"/>
        <v>24888.676800000008</v>
      </c>
      <c r="AC146" s="6">
        <f t="shared" si="111"/>
        <v>24244.276800000007</v>
      </c>
      <c r="AD146" s="6">
        <f t="shared" si="111"/>
        <v>18376.996800000004</v>
      </c>
      <c r="AE146" s="6">
        <f t="shared" si="111"/>
        <v>18020.596800000003</v>
      </c>
      <c r="AF146" s="6">
        <f t="shared" si="111"/>
        <v>357.6000000000007</v>
      </c>
      <c r="AG146" s="6">
        <f t="shared" si="111"/>
        <v>357.6000000000007</v>
      </c>
      <c r="AH146" s="6">
        <f t="shared" si="111"/>
        <v>54357.599999999999</v>
      </c>
      <c r="AI146" s="6">
        <f t="shared" si="111"/>
        <v>54357.599999999999</v>
      </c>
      <c r="AJ146" s="6">
        <f t="shared" si="111"/>
        <v>54357.599999999999</v>
      </c>
      <c r="AK146" s="6">
        <f t="shared" si="111"/>
        <v>91797.6</v>
      </c>
      <c r="AL146" s="6">
        <f t="shared" si="111"/>
        <v>95836.800000000003</v>
      </c>
      <c r="AM146" s="6">
        <f t="shared" si="111"/>
        <v>174580.8</v>
      </c>
      <c r="AN146" s="6">
        <f t="shared" si="111"/>
        <v>270028.79999999999</v>
      </c>
      <c r="AO146" s="6">
        <f t="shared" si="111"/>
        <v>270028.79999999999</v>
      </c>
      <c r="AP146" s="6">
        <f t="shared" si="111"/>
        <v>270028.79999999999</v>
      </c>
      <c r="AQ146" s="6">
        <f t="shared" si="111"/>
        <v>270028.79999999999</v>
      </c>
      <c r="AR146" s="6">
        <f t="shared" si="111"/>
        <v>270028.79999999999</v>
      </c>
      <c r="AS146" s="6">
        <f t="shared" si="111"/>
        <v>270028.79999999999</v>
      </c>
      <c r="AT146" s="6">
        <f t="shared" si="111"/>
        <v>216028.79999999999</v>
      </c>
      <c r="AU146" s="6">
        <f t="shared" si="111"/>
        <v>216028.79999999999</v>
      </c>
      <c r="AV146" s="6">
        <f t="shared" si="111"/>
        <v>216028.79999999999</v>
      </c>
      <c r="AW146" s="6">
        <f t="shared" si="111"/>
        <v>178588.79999999999</v>
      </c>
      <c r="AX146" s="6">
        <f t="shared" si="111"/>
        <v>174480</v>
      </c>
      <c r="AY146" s="6">
        <f t="shared" si="111"/>
        <v>95448</v>
      </c>
      <c r="AZ146" s="6">
        <f t="shared" si="111"/>
        <v>0</v>
      </c>
      <c r="BA146" s="6">
        <f t="shared" si="111"/>
        <v>0</v>
      </c>
      <c r="BB146" s="6">
        <f t="shared" si="111"/>
        <v>0</v>
      </c>
      <c r="BC146" s="6">
        <f t="shared" si="111"/>
        <v>0</v>
      </c>
      <c r="BD146" s="83">
        <f t="shared" si="111"/>
        <v>0</v>
      </c>
    </row>
    <row r="147" spans="1:56" x14ac:dyDescent="0.2">
      <c r="A147" s="19" t="s">
        <v>1645</v>
      </c>
      <c r="D147" s="6">
        <f t="shared" si="109"/>
        <v>2057</v>
      </c>
      <c r="H147" s="19" t="s">
        <v>1645</v>
      </c>
      <c r="I147" s="6">
        <f t="shared" si="110"/>
        <v>0</v>
      </c>
      <c r="J147" s="6">
        <f t="shared" si="110"/>
        <v>0</v>
      </c>
      <c r="K147" s="6">
        <f t="shared" si="110"/>
        <v>0</v>
      </c>
      <c r="L147" s="6">
        <f t="shared" si="110"/>
        <v>0</v>
      </c>
      <c r="M147" s="6">
        <f t="shared" si="110"/>
        <v>0</v>
      </c>
      <c r="N147" s="6">
        <f t="shared" si="110"/>
        <v>0</v>
      </c>
      <c r="O147" s="6">
        <f t="shared" si="110"/>
        <v>352.80000000000086</v>
      </c>
      <c r="P147" s="6">
        <f t="shared" si="110"/>
        <v>352.80000000000086</v>
      </c>
      <c r="Q147" s="6">
        <f t="shared" si="110"/>
        <v>352.80000000000086</v>
      </c>
      <c r="R147" s="6">
        <f t="shared" si="110"/>
        <v>829.44000000000199</v>
      </c>
      <c r="S147" s="6">
        <f t="shared" si="110"/>
        <v>933.12000000000228</v>
      </c>
      <c r="T147" s="6">
        <f t="shared" si="110"/>
        <v>1036.8000000000025</v>
      </c>
      <c r="U147" s="6">
        <f t="shared" si="111"/>
        <v>1036.8000000000025</v>
      </c>
      <c r="V147" s="6">
        <f t="shared" si="111"/>
        <v>1396.8000000000034</v>
      </c>
      <c r="W147" s="6">
        <f t="shared" si="111"/>
        <v>1396.8000000000034</v>
      </c>
      <c r="X147" s="6">
        <f t="shared" si="111"/>
        <v>1396.8000000000034</v>
      </c>
      <c r="Y147" s="6">
        <f t="shared" si="111"/>
        <v>1396.8000000000034</v>
      </c>
      <c r="Z147" s="6">
        <f t="shared" si="111"/>
        <v>1396.8000000000034</v>
      </c>
      <c r="AA147" s="6">
        <f t="shared" si="111"/>
        <v>1044.0000000000025</v>
      </c>
      <c r="AB147" s="6">
        <f t="shared" si="111"/>
        <v>37514.400000000001</v>
      </c>
      <c r="AC147" s="6">
        <f t="shared" si="111"/>
        <v>37514.400000000001</v>
      </c>
      <c r="AD147" s="6">
        <f t="shared" si="111"/>
        <v>36830.400000000001</v>
      </c>
      <c r="AE147" s="6">
        <f t="shared" si="111"/>
        <v>73300.800000000003</v>
      </c>
      <c r="AF147" s="6">
        <f t="shared" si="111"/>
        <v>73300.800000000003</v>
      </c>
      <c r="AG147" s="6">
        <f t="shared" si="111"/>
        <v>73300.800000000003</v>
      </c>
      <c r="AH147" s="6">
        <f t="shared" si="111"/>
        <v>72940.800000000003</v>
      </c>
      <c r="AI147" s="6">
        <f t="shared" si="111"/>
        <v>72940.800000000003</v>
      </c>
      <c r="AJ147" s="6">
        <f t="shared" si="111"/>
        <v>111220.80000000002</v>
      </c>
      <c r="AK147" s="6">
        <f t="shared" si="111"/>
        <v>111220.80000000002</v>
      </c>
      <c r="AL147" s="6">
        <f t="shared" si="111"/>
        <v>111220.80000000002</v>
      </c>
      <c r="AM147" s="6">
        <f t="shared" si="111"/>
        <v>111220.80000000002</v>
      </c>
      <c r="AN147" s="6">
        <f t="shared" si="111"/>
        <v>74750.400000000009</v>
      </c>
      <c r="AO147" s="6">
        <f t="shared" si="111"/>
        <v>93830.400000000009</v>
      </c>
      <c r="AP147" s="6">
        <f t="shared" si="111"/>
        <v>93830.400000000009</v>
      </c>
      <c r="AQ147" s="6">
        <f t="shared" si="111"/>
        <v>57360.000000000007</v>
      </c>
      <c r="AR147" s="6">
        <f t="shared" si="111"/>
        <v>57360.000000000007</v>
      </c>
      <c r="AS147" s="6">
        <f t="shared" si="111"/>
        <v>57360.000000000007</v>
      </c>
      <c r="AT147" s="6">
        <f t="shared" si="111"/>
        <v>57360.000000000007</v>
      </c>
      <c r="AU147" s="6">
        <f t="shared" si="111"/>
        <v>57360.000000000007</v>
      </c>
      <c r="AV147" s="6">
        <f t="shared" si="111"/>
        <v>19080</v>
      </c>
      <c r="AW147" s="6">
        <f t="shared" si="111"/>
        <v>19080</v>
      </c>
      <c r="AX147" s="6">
        <f t="shared" si="111"/>
        <v>19080</v>
      </c>
      <c r="AY147" s="6">
        <f t="shared" si="111"/>
        <v>19080</v>
      </c>
      <c r="AZ147" s="6">
        <f t="shared" si="111"/>
        <v>19080</v>
      </c>
      <c r="BA147" s="6">
        <f t="shared" si="111"/>
        <v>0</v>
      </c>
      <c r="BB147" s="6">
        <f t="shared" si="111"/>
        <v>0</v>
      </c>
      <c r="BC147" s="6">
        <f t="shared" si="111"/>
        <v>0</v>
      </c>
      <c r="BD147" s="83">
        <f t="shared" si="111"/>
        <v>0</v>
      </c>
    </row>
    <row r="148" spans="1:56" ht="13.5" thickBot="1" x14ac:dyDescent="0.25">
      <c r="A148" s="19" t="s">
        <v>885</v>
      </c>
      <c r="D148" s="17">
        <f>SUM(D141:D147)</f>
        <v>30164.9</v>
      </c>
      <c r="H148" s="19" t="s">
        <v>885</v>
      </c>
      <c r="I148" s="18">
        <f>SUM(I141:I147)</f>
        <v>0</v>
      </c>
      <c r="J148" s="18">
        <f t="shared" ref="J148:BD148" si="112">SUM(J141:J147)</f>
        <v>12180.000000000002</v>
      </c>
      <c r="K148" s="18">
        <f t="shared" si="112"/>
        <v>9744.0000000000018</v>
      </c>
      <c r="L148" s="18">
        <f t="shared" si="112"/>
        <v>9854.8800000000028</v>
      </c>
      <c r="M148" s="18">
        <f t="shared" si="112"/>
        <v>8837.095680000004</v>
      </c>
      <c r="N148" s="18">
        <f t="shared" si="112"/>
        <v>12520.074240000005</v>
      </c>
      <c r="O148" s="18">
        <f t="shared" si="112"/>
        <v>122555.3328</v>
      </c>
      <c r="P148" s="18">
        <f t="shared" si="112"/>
        <v>234030.53279999999</v>
      </c>
      <c r="Q148" s="18">
        <f t="shared" si="112"/>
        <v>278886.29280000005</v>
      </c>
      <c r="R148" s="18">
        <f t="shared" si="112"/>
        <v>251519.91168000005</v>
      </c>
      <c r="S148" s="18">
        <f t="shared" si="112"/>
        <v>286848.98064000002</v>
      </c>
      <c r="T148" s="18">
        <f t="shared" si="112"/>
        <v>343517.84640000004</v>
      </c>
      <c r="U148" s="18">
        <f t="shared" si="112"/>
        <v>376051.86239999998</v>
      </c>
      <c r="V148" s="18">
        <f t="shared" si="112"/>
        <v>367815.06240000005</v>
      </c>
      <c r="W148" s="18">
        <f t="shared" si="112"/>
        <v>368009.46240000008</v>
      </c>
      <c r="X148" s="18">
        <f t="shared" si="112"/>
        <v>366111.06240000005</v>
      </c>
      <c r="Y148" s="18">
        <f t="shared" si="112"/>
        <v>425370.96959999995</v>
      </c>
      <c r="Z148" s="18">
        <f t="shared" si="112"/>
        <v>424518.96960000001</v>
      </c>
      <c r="AA148" s="18">
        <f t="shared" si="112"/>
        <v>484908.71760000003</v>
      </c>
      <c r="AB148" s="18">
        <f t="shared" si="112"/>
        <v>567392.01360000006</v>
      </c>
      <c r="AC148" s="18">
        <f t="shared" si="112"/>
        <v>583410.81360000011</v>
      </c>
      <c r="AD148" s="18">
        <f t="shared" si="112"/>
        <v>563626.81680000003</v>
      </c>
      <c r="AE148" s="18">
        <f t="shared" si="112"/>
        <v>602712.0168000001</v>
      </c>
      <c r="AF148" s="18">
        <f t="shared" si="112"/>
        <v>584179.26</v>
      </c>
      <c r="AG148" s="18">
        <f t="shared" si="112"/>
        <v>551645.24400000006</v>
      </c>
      <c r="AH148" s="18">
        <f t="shared" si="112"/>
        <v>621336.44400000013</v>
      </c>
      <c r="AI148" s="18">
        <f t="shared" si="112"/>
        <v>621142.04400000011</v>
      </c>
      <c r="AJ148" s="18">
        <f t="shared" si="112"/>
        <v>740422.04399999999</v>
      </c>
      <c r="AK148" s="18">
        <f t="shared" si="112"/>
        <v>761152.04399999999</v>
      </c>
      <c r="AL148" s="18">
        <f t="shared" si="112"/>
        <v>845194.64400000009</v>
      </c>
      <c r="AM148" s="18">
        <f t="shared" si="112"/>
        <v>1024241.808</v>
      </c>
      <c r="AN148" s="18">
        <f t="shared" si="112"/>
        <v>931299.31200000003</v>
      </c>
      <c r="AO148" s="18">
        <f t="shared" si="112"/>
        <v>934948.15200000012</v>
      </c>
      <c r="AP148" s="18">
        <f t="shared" si="112"/>
        <v>923394.55200000003</v>
      </c>
      <c r="AQ148" s="18">
        <f t="shared" si="112"/>
        <v>965031.55199999991</v>
      </c>
      <c r="AR148" s="18">
        <f t="shared" si="112"/>
        <v>996207.55199999991</v>
      </c>
      <c r="AS148" s="18">
        <f t="shared" si="112"/>
        <v>996207.55199999991</v>
      </c>
      <c r="AT148" s="18">
        <f t="shared" si="112"/>
        <v>969073.152</v>
      </c>
      <c r="AU148" s="18">
        <f t="shared" si="112"/>
        <v>969073.152</v>
      </c>
      <c r="AV148" s="18">
        <f t="shared" si="112"/>
        <v>849793.152</v>
      </c>
      <c r="AW148" s="18">
        <f t="shared" si="112"/>
        <v>769153.152</v>
      </c>
      <c r="AX148" s="18">
        <f t="shared" si="112"/>
        <v>685040.95200000005</v>
      </c>
      <c r="AY148" s="18">
        <f t="shared" si="112"/>
        <v>338698.8</v>
      </c>
      <c r="AZ148" s="18">
        <f t="shared" si="112"/>
        <v>237682.8</v>
      </c>
      <c r="BA148" s="18">
        <f t="shared" si="112"/>
        <v>173159.4</v>
      </c>
      <c r="BB148" s="18">
        <f t="shared" si="112"/>
        <v>168983.4</v>
      </c>
      <c r="BC148" s="18">
        <f t="shared" si="112"/>
        <v>83940</v>
      </c>
      <c r="BD148" s="85">
        <f t="shared" si="112"/>
        <v>46499.999999999993</v>
      </c>
    </row>
    <row r="149" spans="1:56" ht="13.5" thickTop="1" x14ac:dyDescent="0.2">
      <c r="H149" s="20"/>
      <c r="I149" s="8"/>
      <c r="J149" s="8"/>
      <c r="K149" s="8"/>
      <c r="L149" s="8"/>
      <c r="M149" s="8"/>
      <c r="N149" s="8"/>
      <c r="O149" s="8"/>
      <c r="P149" s="8"/>
    </row>
    <row r="150" spans="1:56" x14ac:dyDescent="0.2">
      <c r="H150" s="11"/>
    </row>
    <row r="151" spans="1:56" x14ac:dyDescent="0.2">
      <c r="H151" s="11"/>
    </row>
    <row r="152" spans="1:56" x14ac:dyDescent="0.2">
      <c r="H152" s="11"/>
    </row>
    <row r="153" spans="1:56" x14ac:dyDescent="0.2">
      <c r="H153" s="11"/>
    </row>
    <row r="154" spans="1:56" x14ac:dyDescent="0.2">
      <c r="H154" s="11"/>
    </row>
    <row r="155" spans="1:56" x14ac:dyDescent="0.2">
      <c r="H155" s="11"/>
    </row>
    <row r="156" spans="1:56" x14ac:dyDescent="0.2">
      <c r="H156" s="11"/>
    </row>
    <row r="157" spans="1:56" x14ac:dyDescent="0.2">
      <c r="H157" s="11"/>
    </row>
    <row r="158" spans="1:56" x14ac:dyDescent="0.2">
      <c r="H158" s="11"/>
    </row>
    <row r="159" spans="1:56" x14ac:dyDescent="0.2">
      <c r="H159" s="11"/>
    </row>
    <row r="160" spans="1:56" x14ac:dyDescent="0.2">
      <c r="H160" s="11"/>
    </row>
    <row r="161" spans="8:8" x14ac:dyDescent="0.2">
      <c r="H161" s="11"/>
    </row>
    <row r="162" spans="8:8" x14ac:dyDescent="0.2">
      <c r="H162" s="11"/>
    </row>
    <row r="163" spans="8:8" x14ac:dyDescent="0.2">
      <c r="H163" s="11"/>
    </row>
    <row r="164" spans="8:8" x14ac:dyDescent="0.2">
      <c r="H164" s="11"/>
    </row>
    <row r="165" spans="8:8" x14ac:dyDescent="0.2">
      <c r="H165" s="11"/>
    </row>
    <row r="166" spans="8:8" x14ac:dyDescent="0.2">
      <c r="H166" s="11"/>
    </row>
    <row r="167" spans="8:8" x14ac:dyDescent="0.2">
      <c r="H167" s="11"/>
    </row>
    <row r="168" spans="8:8" x14ac:dyDescent="0.2">
      <c r="H168" s="11"/>
    </row>
    <row r="169" spans="8:8" x14ac:dyDescent="0.2">
      <c r="H169" s="11"/>
    </row>
    <row r="170" spans="8:8" x14ac:dyDescent="0.2">
      <c r="H170" s="11"/>
    </row>
    <row r="171" spans="8:8" x14ac:dyDescent="0.2">
      <c r="H171" s="11"/>
    </row>
    <row r="172" spans="8:8" x14ac:dyDescent="0.2">
      <c r="H172" s="11"/>
    </row>
    <row r="173" spans="8:8" x14ac:dyDescent="0.2">
      <c r="H173" s="11"/>
    </row>
    <row r="174" spans="8:8" x14ac:dyDescent="0.2">
      <c r="H174" s="11"/>
    </row>
    <row r="175" spans="8:8" x14ac:dyDescent="0.2">
      <c r="H175" s="11"/>
    </row>
    <row r="176" spans="8:8" x14ac:dyDescent="0.2">
      <c r="H176" s="11"/>
    </row>
    <row r="177" spans="8:8" x14ac:dyDescent="0.2">
      <c r="H177" s="11"/>
    </row>
    <row r="178" spans="8:8" x14ac:dyDescent="0.2">
      <c r="H178" s="11"/>
    </row>
    <row r="179" spans="8:8" x14ac:dyDescent="0.2">
      <c r="H179" s="11"/>
    </row>
    <row r="180" spans="8:8" x14ac:dyDescent="0.2">
      <c r="H180" s="11"/>
    </row>
    <row r="181" spans="8:8" x14ac:dyDescent="0.2">
      <c r="H181" s="11"/>
    </row>
    <row r="182" spans="8:8" x14ac:dyDescent="0.2">
      <c r="H182" s="11"/>
    </row>
    <row r="183" spans="8:8" x14ac:dyDescent="0.2">
      <c r="H183" s="11"/>
    </row>
    <row r="184" spans="8:8" x14ac:dyDescent="0.2">
      <c r="H184" s="11"/>
    </row>
    <row r="185" spans="8:8" x14ac:dyDescent="0.2">
      <c r="H185" s="11"/>
    </row>
    <row r="186" spans="8:8" x14ac:dyDescent="0.2">
      <c r="H186" s="11"/>
    </row>
    <row r="187" spans="8:8" x14ac:dyDescent="0.2">
      <c r="H187" s="11"/>
    </row>
    <row r="188" spans="8:8" x14ac:dyDescent="0.2">
      <c r="H188" s="11"/>
    </row>
    <row r="189" spans="8:8" x14ac:dyDescent="0.2">
      <c r="H189" s="11"/>
    </row>
    <row r="190" spans="8:8" x14ac:dyDescent="0.2">
      <c r="H190" s="11"/>
    </row>
    <row r="191" spans="8:8" x14ac:dyDescent="0.2">
      <c r="H191" s="11"/>
    </row>
    <row r="192" spans="8:8" x14ac:dyDescent="0.2">
      <c r="H192" s="11"/>
    </row>
    <row r="193" spans="8:8" x14ac:dyDescent="0.2">
      <c r="H193" s="11"/>
    </row>
    <row r="194" spans="8:8" x14ac:dyDescent="0.2">
      <c r="H194" s="11"/>
    </row>
    <row r="195" spans="8:8" x14ac:dyDescent="0.2">
      <c r="H195" s="11"/>
    </row>
    <row r="196" spans="8:8" x14ac:dyDescent="0.2">
      <c r="H196" s="11"/>
    </row>
    <row r="197" spans="8:8" x14ac:dyDescent="0.2">
      <c r="H197" s="11"/>
    </row>
    <row r="198" spans="8:8" x14ac:dyDescent="0.2">
      <c r="H198" s="11"/>
    </row>
    <row r="199" spans="8:8" x14ac:dyDescent="0.2">
      <c r="H199" s="11"/>
    </row>
    <row r="200" spans="8:8" x14ac:dyDescent="0.2">
      <c r="H200" s="11"/>
    </row>
    <row r="201" spans="8:8" x14ac:dyDescent="0.2">
      <c r="H201" s="11"/>
    </row>
    <row r="202" spans="8:8" x14ac:dyDescent="0.2">
      <c r="H202" s="11"/>
    </row>
    <row r="203" spans="8:8" x14ac:dyDescent="0.2">
      <c r="H203" s="11"/>
    </row>
    <row r="204" spans="8:8" x14ac:dyDescent="0.2">
      <c r="H204" s="11"/>
    </row>
    <row r="205" spans="8:8" x14ac:dyDescent="0.2">
      <c r="H205" s="11"/>
    </row>
    <row r="206" spans="8:8" x14ac:dyDescent="0.2">
      <c r="H206" s="11"/>
    </row>
    <row r="207" spans="8:8" x14ac:dyDescent="0.2">
      <c r="H207" s="11"/>
    </row>
    <row r="208" spans="8:8" x14ac:dyDescent="0.2">
      <c r="H208" s="11"/>
    </row>
    <row r="209" spans="8:8" x14ac:dyDescent="0.2">
      <c r="H209" s="11"/>
    </row>
    <row r="210" spans="8:8" x14ac:dyDescent="0.2">
      <c r="H210" s="11"/>
    </row>
    <row r="211" spans="8:8" x14ac:dyDescent="0.2">
      <c r="H211" s="11"/>
    </row>
    <row r="212" spans="8:8" x14ac:dyDescent="0.2">
      <c r="H212" s="11"/>
    </row>
    <row r="213" spans="8:8" x14ac:dyDescent="0.2">
      <c r="H213" s="11"/>
    </row>
    <row r="214" spans="8:8" x14ac:dyDescent="0.2">
      <c r="H214" s="11"/>
    </row>
    <row r="215" spans="8:8" x14ac:dyDescent="0.2">
      <c r="H215" s="11"/>
    </row>
    <row r="216" spans="8:8" x14ac:dyDescent="0.2">
      <c r="H216" s="11"/>
    </row>
    <row r="217" spans="8:8" x14ac:dyDescent="0.2">
      <c r="H217" s="11"/>
    </row>
    <row r="218" spans="8:8" x14ac:dyDescent="0.2">
      <c r="H218" s="11"/>
    </row>
    <row r="219" spans="8:8" x14ac:dyDescent="0.2">
      <c r="H219" s="11"/>
    </row>
    <row r="220" spans="8:8" x14ac:dyDescent="0.2">
      <c r="H220" s="11"/>
    </row>
    <row r="221" spans="8:8" x14ac:dyDescent="0.2">
      <c r="H221" s="11"/>
    </row>
    <row r="222" spans="8:8" x14ac:dyDescent="0.2">
      <c r="H222" s="11"/>
    </row>
    <row r="223" spans="8:8" x14ac:dyDescent="0.2">
      <c r="H223" s="11"/>
    </row>
    <row r="224" spans="8:8" x14ac:dyDescent="0.2">
      <c r="H224" s="11"/>
    </row>
    <row r="225" spans="8:8" x14ac:dyDescent="0.2">
      <c r="H225" s="11"/>
    </row>
    <row r="226" spans="8:8" x14ac:dyDescent="0.2">
      <c r="H226" s="11"/>
    </row>
    <row r="227" spans="8:8" x14ac:dyDescent="0.2">
      <c r="H227" s="11"/>
    </row>
    <row r="228" spans="8:8" x14ac:dyDescent="0.2">
      <c r="H228" s="11"/>
    </row>
    <row r="229" spans="8:8" x14ac:dyDescent="0.2">
      <c r="H229" s="11"/>
    </row>
    <row r="230" spans="8:8" x14ac:dyDescent="0.2">
      <c r="H230" s="11"/>
    </row>
    <row r="231" spans="8:8" x14ac:dyDescent="0.2">
      <c r="H231" s="11"/>
    </row>
    <row r="232" spans="8:8" x14ac:dyDescent="0.2">
      <c r="H232" s="11"/>
    </row>
    <row r="233" spans="8:8" x14ac:dyDescent="0.2">
      <c r="H233" s="11"/>
    </row>
    <row r="234" spans="8:8" x14ac:dyDescent="0.2">
      <c r="H234" s="11"/>
    </row>
    <row r="235" spans="8:8" x14ac:dyDescent="0.2">
      <c r="H235" s="11"/>
    </row>
    <row r="236" spans="8:8" x14ac:dyDescent="0.2">
      <c r="H236" s="11"/>
    </row>
    <row r="237" spans="8:8" x14ac:dyDescent="0.2">
      <c r="H237" s="11"/>
    </row>
    <row r="238" spans="8:8" x14ac:dyDescent="0.2">
      <c r="H238" s="11"/>
    </row>
    <row r="239" spans="8:8" x14ac:dyDescent="0.2">
      <c r="H239" s="11"/>
    </row>
    <row r="240" spans="8:8" x14ac:dyDescent="0.2">
      <c r="H240" s="11"/>
    </row>
    <row r="241" spans="8:8" x14ac:dyDescent="0.2">
      <c r="H241" s="11"/>
    </row>
    <row r="242" spans="8:8" x14ac:dyDescent="0.2">
      <c r="H242" s="11"/>
    </row>
    <row r="243" spans="8:8" x14ac:dyDescent="0.2">
      <c r="H243" s="11"/>
    </row>
    <row r="244" spans="8:8" x14ac:dyDescent="0.2">
      <c r="H244" s="11"/>
    </row>
    <row r="245" spans="8:8" x14ac:dyDescent="0.2">
      <c r="H245" s="11"/>
    </row>
    <row r="246" spans="8:8" x14ac:dyDescent="0.2">
      <c r="H246" s="11"/>
    </row>
    <row r="247" spans="8:8" x14ac:dyDescent="0.2">
      <c r="H247" s="11"/>
    </row>
    <row r="248" spans="8:8" x14ac:dyDescent="0.2">
      <c r="H248" s="11"/>
    </row>
    <row r="249" spans="8:8" x14ac:dyDescent="0.2">
      <c r="H249" s="11"/>
    </row>
    <row r="250" spans="8:8" x14ac:dyDescent="0.2">
      <c r="H250" s="11"/>
    </row>
    <row r="251" spans="8:8" x14ac:dyDescent="0.2">
      <c r="H251" s="11"/>
    </row>
    <row r="252" spans="8:8" x14ac:dyDescent="0.2">
      <c r="H252" s="11"/>
    </row>
    <row r="253" spans="8:8" x14ac:dyDescent="0.2">
      <c r="H253" s="11"/>
    </row>
    <row r="254" spans="8:8" x14ac:dyDescent="0.2">
      <c r="H254" s="11"/>
    </row>
    <row r="255" spans="8:8" x14ac:dyDescent="0.2">
      <c r="H255" s="11"/>
    </row>
    <row r="256" spans="8:8" x14ac:dyDescent="0.2">
      <c r="H256" s="11"/>
    </row>
    <row r="257" spans="8:8" x14ac:dyDescent="0.2">
      <c r="H257" s="11"/>
    </row>
    <row r="258" spans="8:8" x14ac:dyDescent="0.2">
      <c r="H258" s="11"/>
    </row>
    <row r="259" spans="8:8" x14ac:dyDescent="0.2">
      <c r="H259" s="11"/>
    </row>
    <row r="260" spans="8:8" x14ac:dyDescent="0.2">
      <c r="H260" s="11"/>
    </row>
    <row r="261" spans="8:8" x14ac:dyDescent="0.2">
      <c r="H261" s="11"/>
    </row>
    <row r="262" spans="8:8" x14ac:dyDescent="0.2">
      <c r="H262" s="11"/>
    </row>
    <row r="263" spans="8:8" x14ac:dyDescent="0.2">
      <c r="H263" s="11"/>
    </row>
    <row r="264" spans="8:8" x14ac:dyDescent="0.2">
      <c r="H264" s="11"/>
    </row>
    <row r="265" spans="8:8" x14ac:dyDescent="0.2">
      <c r="H265" s="11"/>
    </row>
    <row r="266" spans="8:8" x14ac:dyDescent="0.2">
      <c r="H266" s="11"/>
    </row>
    <row r="267" spans="8:8" x14ac:dyDescent="0.2">
      <c r="H267" s="11"/>
    </row>
    <row r="268" spans="8:8" x14ac:dyDescent="0.2">
      <c r="H268" s="11"/>
    </row>
    <row r="269" spans="8:8" x14ac:dyDescent="0.2">
      <c r="H269" s="11"/>
    </row>
    <row r="270" spans="8:8" x14ac:dyDescent="0.2">
      <c r="H270" s="11"/>
    </row>
    <row r="271" spans="8:8" x14ac:dyDescent="0.2">
      <c r="H271" s="11"/>
    </row>
    <row r="272" spans="8:8" x14ac:dyDescent="0.2">
      <c r="H272" s="11"/>
    </row>
    <row r="273" spans="8:8" x14ac:dyDescent="0.2">
      <c r="H273" s="11"/>
    </row>
    <row r="274" spans="8:8" x14ac:dyDescent="0.2">
      <c r="H274" s="11"/>
    </row>
    <row r="275" spans="8:8" x14ac:dyDescent="0.2">
      <c r="H275" s="11"/>
    </row>
    <row r="276" spans="8:8" x14ac:dyDescent="0.2">
      <c r="H276" s="11"/>
    </row>
    <row r="277" spans="8:8" x14ac:dyDescent="0.2">
      <c r="H277" s="11"/>
    </row>
    <row r="278" spans="8:8" x14ac:dyDescent="0.2">
      <c r="H278" s="11"/>
    </row>
    <row r="279" spans="8:8" x14ac:dyDescent="0.2">
      <c r="H279" s="11"/>
    </row>
    <row r="280" spans="8:8" x14ac:dyDescent="0.2">
      <c r="H280" s="11"/>
    </row>
    <row r="281" spans="8:8" x14ac:dyDescent="0.2">
      <c r="H281" s="11"/>
    </row>
    <row r="282" spans="8:8" x14ac:dyDescent="0.2">
      <c r="H282" s="11"/>
    </row>
    <row r="283" spans="8:8" x14ac:dyDescent="0.2">
      <c r="H283" s="11"/>
    </row>
    <row r="284" spans="8:8" x14ac:dyDescent="0.2">
      <c r="H284" s="11"/>
    </row>
    <row r="285" spans="8:8" x14ac:dyDescent="0.2">
      <c r="H285" s="11"/>
    </row>
    <row r="286" spans="8:8" x14ac:dyDescent="0.2">
      <c r="H286" s="11"/>
    </row>
    <row r="287" spans="8:8" x14ac:dyDescent="0.2">
      <c r="H287" s="11"/>
    </row>
    <row r="288" spans="8:8" x14ac:dyDescent="0.2">
      <c r="H288" s="11"/>
    </row>
    <row r="289" spans="8:8" x14ac:dyDescent="0.2">
      <c r="H289" s="11"/>
    </row>
    <row r="290" spans="8:8" x14ac:dyDescent="0.2">
      <c r="H290" s="11"/>
    </row>
    <row r="291" spans="8:8" x14ac:dyDescent="0.2">
      <c r="H291" s="11"/>
    </row>
    <row r="292" spans="8:8" x14ac:dyDescent="0.2">
      <c r="H292" s="11"/>
    </row>
    <row r="293" spans="8:8" x14ac:dyDescent="0.2">
      <c r="H293" s="11"/>
    </row>
    <row r="294" spans="8:8" x14ac:dyDescent="0.2">
      <c r="H294" s="11"/>
    </row>
    <row r="295" spans="8:8" x14ac:dyDescent="0.2">
      <c r="H295" s="11"/>
    </row>
    <row r="296" spans="8:8" x14ac:dyDescent="0.2">
      <c r="H296" s="11"/>
    </row>
    <row r="297" spans="8:8" x14ac:dyDescent="0.2">
      <c r="H297" s="11"/>
    </row>
    <row r="298" spans="8:8" x14ac:dyDescent="0.2">
      <c r="H298" s="11"/>
    </row>
    <row r="299" spans="8:8" x14ac:dyDescent="0.2">
      <c r="H299" s="11"/>
    </row>
    <row r="300" spans="8:8" x14ac:dyDescent="0.2">
      <c r="H300" s="11"/>
    </row>
    <row r="301" spans="8:8" x14ac:dyDescent="0.2">
      <c r="H301" s="11"/>
    </row>
    <row r="302" spans="8:8" x14ac:dyDescent="0.2">
      <c r="H302" s="11"/>
    </row>
    <row r="303" spans="8:8" x14ac:dyDescent="0.2">
      <c r="H303" s="11"/>
    </row>
    <row r="304" spans="8:8" x14ac:dyDescent="0.2">
      <c r="H304" s="11"/>
    </row>
    <row r="305" spans="8:8" x14ac:dyDescent="0.2">
      <c r="H305" s="11"/>
    </row>
    <row r="306" spans="8:8" x14ac:dyDescent="0.2">
      <c r="H306" s="11"/>
    </row>
    <row r="307" spans="8:8" x14ac:dyDescent="0.2">
      <c r="H307" s="11"/>
    </row>
    <row r="308" spans="8:8" x14ac:dyDescent="0.2">
      <c r="H308" s="11"/>
    </row>
    <row r="309" spans="8:8" x14ac:dyDescent="0.2">
      <c r="H309" s="11"/>
    </row>
    <row r="310" spans="8:8" x14ac:dyDescent="0.2">
      <c r="H310" s="11"/>
    </row>
    <row r="311" spans="8:8" x14ac:dyDescent="0.2">
      <c r="H311" s="11"/>
    </row>
    <row r="312" spans="8:8" x14ac:dyDescent="0.2">
      <c r="H312" s="11"/>
    </row>
    <row r="313" spans="8:8" x14ac:dyDescent="0.2">
      <c r="H313" s="11"/>
    </row>
    <row r="314" spans="8:8" x14ac:dyDescent="0.2">
      <c r="H314" s="11"/>
    </row>
    <row r="315" spans="8:8" x14ac:dyDescent="0.2">
      <c r="H315" s="11"/>
    </row>
    <row r="316" spans="8:8" x14ac:dyDescent="0.2">
      <c r="H316" s="11"/>
    </row>
    <row r="317" spans="8:8" x14ac:dyDescent="0.2">
      <c r="H317" s="11"/>
    </row>
    <row r="318" spans="8:8" x14ac:dyDescent="0.2">
      <c r="H318" s="11"/>
    </row>
    <row r="319" spans="8:8" x14ac:dyDescent="0.2">
      <c r="H319" s="11"/>
    </row>
    <row r="320" spans="8:8" x14ac:dyDescent="0.2">
      <c r="H320" s="11"/>
    </row>
    <row r="321" spans="8:8" x14ac:dyDescent="0.2">
      <c r="H321" s="11"/>
    </row>
    <row r="322" spans="8:8" x14ac:dyDescent="0.2">
      <c r="H322" s="11"/>
    </row>
    <row r="323" spans="8:8" x14ac:dyDescent="0.2">
      <c r="H323" s="11"/>
    </row>
    <row r="324" spans="8:8" x14ac:dyDescent="0.2">
      <c r="H324" s="11"/>
    </row>
    <row r="325" spans="8:8" x14ac:dyDescent="0.2">
      <c r="H325" s="11"/>
    </row>
    <row r="326" spans="8:8" x14ac:dyDescent="0.2">
      <c r="H326" s="11"/>
    </row>
    <row r="327" spans="8:8" x14ac:dyDescent="0.2">
      <c r="H327" s="11"/>
    </row>
    <row r="328" spans="8:8" x14ac:dyDescent="0.2">
      <c r="H328" s="11"/>
    </row>
    <row r="329" spans="8:8" x14ac:dyDescent="0.2">
      <c r="H329" s="11"/>
    </row>
    <row r="330" spans="8:8" x14ac:dyDescent="0.2">
      <c r="H330" s="11"/>
    </row>
    <row r="331" spans="8:8" x14ac:dyDescent="0.2">
      <c r="H331" s="11"/>
    </row>
    <row r="332" spans="8:8" x14ac:dyDescent="0.2">
      <c r="H332" s="11"/>
    </row>
    <row r="333" spans="8:8" x14ac:dyDescent="0.2">
      <c r="H333" s="11"/>
    </row>
    <row r="334" spans="8:8" x14ac:dyDescent="0.2">
      <c r="H334" s="11"/>
    </row>
    <row r="335" spans="8:8" x14ac:dyDescent="0.2">
      <c r="H335" s="11"/>
    </row>
    <row r="336" spans="8:8" x14ac:dyDescent="0.2">
      <c r="H336" s="11"/>
    </row>
    <row r="337" spans="8:8" x14ac:dyDescent="0.2">
      <c r="H337" s="11"/>
    </row>
    <row r="338" spans="8:8" x14ac:dyDescent="0.2">
      <c r="H338" s="11"/>
    </row>
    <row r="339" spans="8:8" x14ac:dyDescent="0.2">
      <c r="H339" s="11"/>
    </row>
    <row r="340" spans="8:8" x14ac:dyDescent="0.2">
      <c r="H340" s="11"/>
    </row>
    <row r="341" spans="8:8" x14ac:dyDescent="0.2">
      <c r="H341" s="11"/>
    </row>
    <row r="342" spans="8:8" x14ac:dyDescent="0.2">
      <c r="H342" s="11"/>
    </row>
    <row r="343" spans="8:8" x14ac:dyDescent="0.2">
      <c r="H343" s="11"/>
    </row>
    <row r="344" spans="8:8" x14ac:dyDescent="0.2">
      <c r="H344" s="11"/>
    </row>
    <row r="345" spans="8:8" x14ac:dyDescent="0.2">
      <c r="H345" s="11"/>
    </row>
    <row r="346" spans="8:8" x14ac:dyDescent="0.2">
      <c r="H346" s="11"/>
    </row>
    <row r="347" spans="8:8" x14ac:dyDescent="0.2">
      <c r="H347" s="11"/>
    </row>
    <row r="348" spans="8:8" x14ac:dyDescent="0.2">
      <c r="H348" s="11"/>
    </row>
    <row r="349" spans="8:8" x14ac:dyDescent="0.2">
      <c r="H349" s="11"/>
    </row>
    <row r="350" spans="8:8" x14ac:dyDescent="0.2">
      <c r="H350" s="11"/>
    </row>
    <row r="351" spans="8:8" x14ac:dyDescent="0.2">
      <c r="H351" s="11"/>
    </row>
    <row r="352" spans="8:8" x14ac:dyDescent="0.2">
      <c r="H352" s="11"/>
    </row>
    <row r="353" spans="8:8" x14ac:dyDescent="0.2">
      <c r="H353" s="11"/>
    </row>
    <row r="354" spans="8:8" x14ac:dyDescent="0.2">
      <c r="H354" s="11"/>
    </row>
    <row r="355" spans="8:8" x14ac:dyDescent="0.2">
      <c r="H355" s="11"/>
    </row>
    <row r="356" spans="8:8" x14ac:dyDescent="0.2">
      <c r="H356" s="11"/>
    </row>
    <row r="357" spans="8:8" x14ac:dyDescent="0.2">
      <c r="H357" s="11"/>
    </row>
    <row r="358" spans="8:8" x14ac:dyDescent="0.2">
      <c r="H358" s="11"/>
    </row>
    <row r="359" spans="8:8" x14ac:dyDescent="0.2">
      <c r="H359" s="11"/>
    </row>
    <row r="360" spans="8:8" x14ac:dyDescent="0.2">
      <c r="H360" s="11"/>
    </row>
    <row r="361" spans="8:8" x14ac:dyDescent="0.2">
      <c r="H361" s="11"/>
    </row>
    <row r="362" spans="8:8" x14ac:dyDescent="0.2">
      <c r="H362" s="11"/>
    </row>
    <row r="363" spans="8:8" x14ac:dyDescent="0.2">
      <c r="H363" s="11"/>
    </row>
    <row r="364" spans="8:8" x14ac:dyDescent="0.2">
      <c r="H364" s="11"/>
    </row>
    <row r="365" spans="8:8" x14ac:dyDescent="0.2">
      <c r="H365" s="11"/>
    </row>
    <row r="366" spans="8:8" x14ac:dyDescent="0.2">
      <c r="H366" s="11"/>
    </row>
    <row r="367" spans="8:8" x14ac:dyDescent="0.2">
      <c r="H367" s="11"/>
    </row>
    <row r="368" spans="8:8" x14ac:dyDescent="0.2">
      <c r="H368" s="11"/>
    </row>
    <row r="369" spans="8:8" x14ac:dyDescent="0.2">
      <c r="H369" s="11"/>
    </row>
    <row r="370" spans="8:8" x14ac:dyDescent="0.2">
      <c r="H370" s="11"/>
    </row>
    <row r="371" spans="8:8" x14ac:dyDescent="0.2">
      <c r="H371" s="11"/>
    </row>
    <row r="372" spans="8:8" x14ac:dyDescent="0.2">
      <c r="H372" s="11"/>
    </row>
    <row r="373" spans="8:8" x14ac:dyDescent="0.2">
      <c r="H373" s="11"/>
    </row>
    <row r="374" spans="8:8" x14ac:dyDescent="0.2">
      <c r="H374" s="11"/>
    </row>
    <row r="375" spans="8:8" x14ac:dyDescent="0.2">
      <c r="H375" s="11"/>
    </row>
    <row r="376" spans="8:8" x14ac:dyDescent="0.2">
      <c r="H376" s="11"/>
    </row>
    <row r="377" spans="8:8" x14ac:dyDescent="0.2">
      <c r="H377" s="11"/>
    </row>
    <row r="378" spans="8:8" x14ac:dyDescent="0.2">
      <c r="H378" s="11"/>
    </row>
    <row r="379" spans="8:8" x14ac:dyDescent="0.2">
      <c r="H379" s="11"/>
    </row>
    <row r="380" spans="8:8" x14ac:dyDescent="0.2">
      <c r="H380" s="11"/>
    </row>
    <row r="381" spans="8:8" x14ac:dyDescent="0.2">
      <c r="H381" s="11"/>
    </row>
    <row r="382" spans="8:8" x14ac:dyDescent="0.2">
      <c r="H382" s="11"/>
    </row>
    <row r="383" spans="8:8" x14ac:dyDescent="0.2">
      <c r="H383" s="11"/>
    </row>
    <row r="384" spans="8:8" x14ac:dyDescent="0.2">
      <c r="H384" s="11"/>
    </row>
    <row r="385" spans="8:8" x14ac:dyDescent="0.2">
      <c r="H385" s="11"/>
    </row>
    <row r="386" spans="8:8" x14ac:dyDescent="0.2">
      <c r="H386" s="11"/>
    </row>
    <row r="387" spans="8:8" x14ac:dyDescent="0.2">
      <c r="H387" s="11"/>
    </row>
    <row r="388" spans="8:8" x14ac:dyDescent="0.2">
      <c r="H388" s="11"/>
    </row>
    <row r="389" spans="8:8" x14ac:dyDescent="0.2">
      <c r="H389" s="11"/>
    </row>
    <row r="390" spans="8:8" x14ac:dyDescent="0.2">
      <c r="H390" s="11"/>
    </row>
    <row r="391" spans="8:8" x14ac:dyDescent="0.2">
      <c r="H391" s="11"/>
    </row>
    <row r="392" spans="8:8" x14ac:dyDescent="0.2">
      <c r="H392" s="11"/>
    </row>
    <row r="393" spans="8:8" x14ac:dyDescent="0.2">
      <c r="H393" s="11"/>
    </row>
    <row r="394" spans="8:8" x14ac:dyDescent="0.2">
      <c r="H394" s="11"/>
    </row>
    <row r="395" spans="8:8" x14ac:dyDescent="0.2">
      <c r="H395" s="11"/>
    </row>
    <row r="396" spans="8:8" x14ac:dyDescent="0.2">
      <c r="H396" s="11"/>
    </row>
    <row r="397" spans="8:8" x14ac:dyDescent="0.2">
      <c r="H397" s="11"/>
    </row>
    <row r="398" spans="8:8" x14ac:dyDescent="0.2">
      <c r="H398" s="11"/>
    </row>
    <row r="399" spans="8:8" x14ac:dyDescent="0.2">
      <c r="H399" s="11"/>
    </row>
    <row r="400" spans="8:8" x14ac:dyDescent="0.2">
      <c r="H400" s="11"/>
    </row>
    <row r="401" spans="8:8" x14ac:dyDescent="0.2">
      <c r="H401" s="11"/>
    </row>
    <row r="402" spans="8:8" x14ac:dyDescent="0.2">
      <c r="H402" s="11"/>
    </row>
    <row r="403" spans="8:8" x14ac:dyDescent="0.2">
      <c r="H403" s="11"/>
    </row>
    <row r="404" spans="8:8" x14ac:dyDescent="0.2">
      <c r="H404" s="11"/>
    </row>
    <row r="405" spans="8:8" x14ac:dyDescent="0.2">
      <c r="H405" s="11"/>
    </row>
    <row r="406" spans="8:8" x14ac:dyDescent="0.2">
      <c r="H406" s="11"/>
    </row>
    <row r="407" spans="8:8" x14ac:dyDescent="0.2">
      <c r="H407" s="11"/>
    </row>
    <row r="408" spans="8:8" x14ac:dyDescent="0.2">
      <c r="H408" s="11"/>
    </row>
    <row r="409" spans="8:8" x14ac:dyDescent="0.2">
      <c r="H409" s="11"/>
    </row>
    <row r="410" spans="8:8" x14ac:dyDescent="0.2">
      <c r="H410" s="11"/>
    </row>
    <row r="411" spans="8:8" x14ac:dyDescent="0.2">
      <c r="H411" s="11"/>
    </row>
    <row r="412" spans="8:8" x14ac:dyDescent="0.2">
      <c r="H412" s="11"/>
    </row>
    <row r="413" spans="8:8" x14ac:dyDescent="0.2">
      <c r="H413" s="11"/>
    </row>
    <row r="414" spans="8:8" x14ac:dyDescent="0.2">
      <c r="H414" s="11"/>
    </row>
    <row r="415" spans="8:8" x14ac:dyDescent="0.2">
      <c r="H415" s="11"/>
    </row>
    <row r="416" spans="8:8" x14ac:dyDescent="0.2">
      <c r="H416" s="11"/>
    </row>
    <row r="417" spans="8:8" x14ac:dyDescent="0.2">
      <c r="H417" s="11"/>
    </row>
    <row r="418" spans="8:8" x14ac:dyDescent="0.2">
      <c r="H418" s="11"/>
    </row>
    <row r="419" spans="8:8" x14ac:dyDescent="0.2">
      <c r="H419" s="11"/>
    </row>
    <row r="420" spans="8:8" x14ac:dyDescent="0.2">
      <c r="H420" s="11"/>
    </row>
    <row r="421" spans="8:8" x14ac:dyDescent="0.2">
      <c r="H421" s="11"/>
    </row>
    <row r="422" spans="8:8" x14ac:dyDescent="0.2">
      <c r="H422" s="11"/>
    </row>
    <row r="423" spans="8:8" x14ac:dyDescent="0.2">
      <c r="H423" s="11"/>
    </row>
    <row r="424" spans="8:8" x14ac:dyDescent="0.2">
      <c r="H424" s="11"/>
    </row>
    <row r="425" spans="8:8" x14ac:dyDescent="0.2">
      <c r="H425" s="11"/>
    </row>
    <row r="426" spans="8:8" x14ac:dyDescent="0.2">
      <c r="H426" s="11"/>
    </row>
    <row r="427" spans="8:8" x14ac:dyDescent="0.2">
      <c r="H427" s="11"/>
    </row>
    <row r="428" spans="8:8" x14ac:dyDescent="0.2">
      <c r="H428" s="11"/>
    </row>
    <row r="429" spans="8:8" x14ac:dyDescent="0.2">
      <c r="H429" s="11"/>
    </row>
    <row r="430" spans="8:8" x14ac:dyDescent="0.2">
      <c r="H430" s="11"/>
    </row>
    <row r="431" spans="8:8" x14ac:dyDescent="0.2">
      <c r="H431" s="11"/>
    </row>
    <row r="432" spans="8:8" x14ac:dyDescent="0.2">
      <c r="H432" s="11"/>
    </row>
    <row r="433" spans="8:8" x14ac:dyDescent="0.2">
      <c r="H433" s="11"/>
    </row>
    <row r="434" spans="8:8" x14ac:dyDescent="0.2">
      <c r="H434" s="11"/>
    </row>
    <row r="435" spans="8:8" x14ac:dyDescent="0.2">
      <c r="H435" s="11"/>
    </row>
    <row r="436" spans="8:8" x14ac:dyDescent="0.2">
      <c r="H436" s="11"/>
    </row>
    <row r="437" spans="8:8" x14ac:dyDescent="0.2">
      <c r="H437" s="11"/>
    </row>
    <row r="438" spans="8:8" x14ac:dyDescent="0.2">
      <c r="H438" s="11"/>
    </row>
    <row r="439" spans="8:8" x14ac:dyDescent="0.2">
      <c r="H439" s="11"/>
    </row>
    <row r="440" spans="8:8" x14ac:dyDescent="0.2">
      <c r="H440" s="11"/>
    </row>
    <row r="441" spans="8:8" x14ac:dyDescent="0.2">
      <c r="H441" s="11"/>
    </row>
    <row r="442" spans="8:8" x14ac:dyDescent="0.2">
      <c r="H442" s="11"/>
    </row>
    <row r="443" spans="8:8" x14ac:dyDescent="0.2">
      <c r="H443" s="11"/>
    </row>
    <row r="444" spans="8:8" x14ac:dyDescent="0.2">
      <c r="H444" s="11"/>
    </row>
    <row r="445" spans="8:8" x14ac:dyDescent="0.2">
      <c r="H445" s="11"/>
    </row>
    <row r="446" spans="8:8" x14ac:dyDescent="0.2">
      <c r="H446" s="11"/>
    </row>
    <row r="447" spans="8:8" x14ac:dyDescent="0.2">
      <c r="H447" s="11"/>
    </row>
    <row r="448" spans="8:8" x14ac:dyDescent="0.2">
      <c r="H448" s="11"/>
    </row>
    <row r="449" spans="8:8" x14ac:dyDescent="0.2">
      <c r="H449" s="11"/>
    </row>
    <row r="450" spans="8:8" x14ac:dyDescent="0.2">
      <c r="H450" s="11"/>
    </row>
    <row r="451" spans="8:8" x14ac:dyDescent="0.2">
      <c r="H451" s="11"/>
    </row>
    <row r="452" spans="8:8" x14ac:dyDescent="0.2">
      <c r="H452" s="11"/>
    </row>
    <row r="453" spans="8:8" x14ac:dyDescent="0.2">
      <c r="H453" s="11"/>
    </row>
    <row r="454" spans="8:8" x14ac:dyDescent="0.2">
      <c r="H454" s="11"/>
    </row>
    <row r="455" spans="8:8" x14ac:dyDescent="0.2">
      <c r="H455" s="11"/>
    </row>
    <row r="456" spans="8:8" x14ac:dyDescent="0.2">
      <c r="H456" s="11"/>
    </row>
    <row r="457" spans="8:8" x14ac:dyDescent="0.2">
      <c r="H457" s="11"/>
    </row>
    <row r="458" spans="8:8" x14ac:dyDescent="0.2">
      <c r="H458" s="11"/>
    </row>
    <row r="459" spans="8:8" x14ac:dyDescent="0.2">
      <c r="H459" s="11"/>
    </row>
    <row r="460" spans="8:8" x14ac:dyDescent="0.2">
      <c r="H460" s="11"/>
    </row>
    <row r="461" spans="8:8" x14ac:dyDescent="0.2">
      <c r="H461" s="11"/>
    </row>
    <row r="462" spans="8:8" x14ac:dyDescent="0.2">
      <c r="H462" s="11"/>
    </row>
    <row r="463" spans="8:8" x14ac:dyDescent="0.2">
      <c r="H463" s="11"/>
    </row>
    <row r="464" spans="8:8" x14ac:dyDescent="0.2">
      <c r="H464" s="11"/>
    </row>
    <row r="465" spans="8:8" x14ac:dyDescent="0.2">
      <c r="H465" s="11"/>
    </row>
    <row r="466" spans="8:8" x14ac:dyDescent="0.2">
      <c r="H466" s="11"/>
    </row>
    <row r="467" spans="8:8" x14ac:dyDescent="0.2">
      <c r="H467" s="11"/>
    </row>
    <row r="468" spans="8:8" x14ac:dyDescent="0.2">
      <c r="H468" s="11"/>
    </row>
    <row r="469" spans="8:8" x14ac:dyDescent="0.2">
      <c r="H469" s="11"/>
    </row>
    <row r="470" spans="8:8" x14ac:dyDescent="0.2">
      <c r="H470" s="11"/>
    </row>
    <row r="471" spans="8:8" x14ac:dyDescent="0.2">
      <c r="H471" s="11"/>
    </row>
    <row r="472" spans="8:8" x14ac:dyDescent="0.2">
      <c r="H472" s="11"/>
    </row>
    <row r="473" spans="8:8" x14ac:dyDescent="0.2">
      <c r="H473" s="11"/>
    </row>
    <row r="474" spans="8:8" x14ac:dyDescent="0.2">
      <c r="H474" s="11"/>
    </row>
    <row r="475" spans="8:8" x14ac:dyDescent="0.2">
      <c r="H475" s="11"/>
    </row>
    <row r="476" spans="8:8" x14ac:dyDescent="0.2">
      <c r="H476" s="11"/>
    </row>
    <row r="477" spans="8:8" x14ac:dyDescent="0.2">
      <c r="H477" s="11"/>
    </row>
    <row r="478" spans="8:8" x14ac:dyDescent="0.2">
      <c r="H478" s="11"/>
    </row>
    <row r="479" spans="8:8" x14ac:dyDescent="0.2">
      <c r="H479" s="11"/>
    </row>
    <row r="480" spans="8:8" x14ac:dyDescent="0.2">
      <c r="H480" s="11"/>
    </row>
    <row r="481" spans="8:8" x14ac:dyDescent="0.2">
      <c r="H481" s="11"/>
    </row>
    <row r="482" spans="8:8" x14ac:dyDescent="0.2">
      <c r="H482" s="11"/>
    </row>
    <row r="483" spans="8:8" x14ac:dyDescent="0.2">
      <c r="H483" s="11"/>
    </row>
    <row r="484" spans="8:8" x14ac:dyDescent="0.2">
      <c r="H484" s="11"/>
    </row>
    <row r="485" spans="8:8" x14ac:dyDescent="0.2">
      <c r="H485" s="11"/>
    </row>
    <row r="486" spans="8:8" x14ac:dyDescent="0.2">
      <c r="H486" s="11"/>
    </row>
    <row r="487" spans="8:8" x14ac:dyDescent="0.2">
      <c r="H487" s="11"/>
    </row>
    <row r="488" spans="8:8" x14ac:dyDescent="0.2">
      <c r="H488" s="11"/>
    </row>
    <row r="489" spans="8:8" x14ac:dyDescent="0.2">
      <c r="H489" s="11"/>
    </row>
    <row r="490" spans="8:8" x14ac:dyDescent="0.2">
      <c r="H490" s="11"/>
    </row>
    <row r="491" spans="8:8" x14ac:dyDescent="0.2">
      <c r="H491" s="11"/>
    </row>
    <row r="492" spans="8:8" x14ac:dyDescent="0.2">
      <c r="H492" s="11"/>
    </row>
    <row r="493" spans="8:8" x14ac:dyDescent="0.2">
      <c r="H493" s="11"/>
    </row>
    <row r="494" spans="8:8" x14ac:dyDescent="0.2">
      <c r="H494" s="11"/>
    </row>
    <row r="495" spans="8:8" x14ac:dyDescent="0.2">
      <c r="H495" s="11"/>
    </row>
    <row r="496" spans="8:8" x14ac:dyDescent="0.2">
      <c r="H496" s="11"/>
    </row>
    <row r="497" spans="8:8" x14ac:dyDescent="0.2">
      <c r="H497" s="11"/>
    </row>
    <row r="498" spans="8:8" x14ac:dyDescent="0.2">
      <c r="H498" s="11"/>
    </row>
    <row r="499" spans="8:8" x14ac:dyDescent="0.2">
      <c r="H499" s="11"/>
    </row>
    <row r="500" spans="8:8" x14ac:dyDescent="0.2">
      <c r="H500" s="11"/>
    </row>
    <row r="501" spans="8:8" x14ac:dyDescent="0.2">
      <c r="H501" s="11"/>
    </row>
    <row r="502" spans="8:8" x14ac:dyDescent="0.2">
      <c r="H502" s="11"/>
    </row>
    <row r="503" spans="8:8" x14ac:dyDescent="0.2">
      <c r="H503" s="11"/>
    </row>
    <row r="504" spans="8:8" x14ac:dyDescent="0.2">
      <c r="H504" s="11"/>
    </row>
    <row r="505" spans="8:8" x14ac:dyDescent="0.2">
      <c r="H505" s="11"/>
    </row>
    <row r="506" spans="8:8" x14ac:dyDescent="0.2">
      <c r="H506" s="11"/>
    </row>
    <row r="507" spans="8:8" x14ac:dyDescent="0.2">
      <c r="H507" s="11"/>
    </row>
    <row r="508" spans="8:8" x14ac:dyDescent="0.2">
      <c r="H508" s="11"/>
    </row>
    <row r="509" spans="8:8" x14ac:dyDescent="0.2">
      <c r="H509" s="11"/>
    </row>
    <row r="510" spans="8:8" x14ac:dyDescent="0.2">
      <c r="H510" s="11"/>
    </row>
    <row r="511" spans="8:8" x14ac:dyDescent="0.2">
      <c r="H511" s="11"/>
    </row>
    <row r="512" spans="8:8" x14ac:dyDescent="0.2">
      <c r="H512" s="11"/>
    </row>
    <row r="513" spans="8:8" x14ac:dyDescent="0.2">
      <c r="H513" s="11"/>
    </row>
    <row r="514" spans="8:8" x14ac:dyDescent="0.2">
      <c r="H514" s="11"/>
    </row>
    <row r="515" spans="8:8" x14ac:dyDescent="0.2">
      <c r="H515" s="11"/>
    </row>
    <row r="516" spans="8:8" x14ac:dyDescent="0.2">
      <c r="H516" s="11"/>
    </row>
    <row r="517" spans="8:8" x14ac:dyDescent="0.2">
      <c r="H517" s="11"/>
    </row>
    <row r="518" spans="8:8" x14ac:dyDescent="0.2">
      <c r="H518" s="11"/>
    </row>
    <row r="519" spans="8:8" x14ac:dyDescent="0.2">
      <c r="H519" s="11"/>
    </row>
    <row r="520" spans="8:8" x14ac:dyDescent="0.2">
      <c r="H520" s="11"/>
    </row>
    <row r="521" spans="8:8" x14ac:dyDescent="0.2">
      <c r="H521" s="11"/>
    </row>
    <row r="522" spans="8:8" x14ac:dyDescent="0.2">
      <c r="H522" s="11"/>
    </row>
    <row r="523" spans="8:8" x14ac:dyDescent="0.2">
      <c r="H523" s="11"/>
    </row>
    <row r="524" spans="8:8" x14ac:dyDescent="0.2">
      <c r="H524" s="11"/>
    </row>
    <row r="525" spans="8:8" x14ac:dyDescent="0.2">
      <c r="H525" s="11"/>
    </row>
    <row r="526" spans="8:8" x14ac:dyDescent="0.2">
      <c r="H526" s="11"/>
    </row>
    <row r="527" spans="8:8" x14ac:dyDescent="0.2">
      <c r="H527" s="11"/>
    </row>
    <row r="528" spans="8:8" x14ac:dyDescent="0.2">
      <c r="H528" s="11"/>
    </row>
    <row r="529" spans="8:8" x14ac:dyDescent="0.2">
      <c r="H529" s="11"/>
    </row>
    <row r="530" spans="8:8" x14ac:dyDescent="0.2">
      <c r="H530" s="11"/>
    </row>
    <row r="531" spans="8:8" x14ac:dyDescent="0.2">
      <c r="H531" s="11"/>
    </row>
    <row r="532" spans="8:8" x14ac:dyDescent="0.2">
      <c r="H532" s="11"/>
    </row>
    <row r="533" spans="8:8" x14ac:dyDescent="0.2">
      <c r="H533" s="11"/>
    </row>
    <row r="534" spans="8:8" x14ac:dyDescent="0.2">
      <c r="H534" s="11"/>
    </row>
    <row r="535" spans="8:8" x14ac:dyDescent="0.2">
      <c r="H535" s="11"/>
    </row>
    <row r="536" spans="8:8" x14ac:dyDescent="0.2">
      <c r="H536" s="11"/>
    </row>
    <row r="537" spans="8:8" x14ac:dyDescent="0.2">
      <c r="H537" s="11"/>
    </row>
    <row r="538" spans="8:8" x14ac:dyDescent="0.2">
      <c r="H538" s="11"/>
    </row>
    <row r="539" spans="8:8" x14ac:dyDescent="0.2">
      <c r="H539" s="11"/>
    </row>
    <row r="540" spans="8:8" x14ac:dyDescent="0.2">
      <c r="H540" s="11"/>
    </row>
    <row r="541" spans="8:8" x14ac:dyDescent="0.2">
      <c r="H541" s="11"/>
    </row>
    <row r="542" spans="8:8" x14ac:dyDescent="0.2">
      <c r="H542" s="11"/>
    </row>
    <row r="543" spans="8:8" x14ac:dyDescent="0.2">
      <c r="H543" s="11"/>
    </row>
    <row r="544" spans="8:8" x14ac:dyDescent="0.2">
      <c r="H544" s="11"/>
    </row>
    <row r="545" spans="8:8" x14ac:dyDescent="0.2">
      <c r="H545" s="11"/>
    </row>
    <row r="546" spans="8:8" x14ac:dyDescent="0.2">
      <c r="H546" s="11"/>
    </row>
    <row r="547" spans="8:8" x14ac:dyDescent="0.2">
      <c r="H547" s="11"/>
    </row>
    <row r="548" spans="8:8" x14ac:dyDescent="0.2">
      <c r="H548" s="11"/>
    </row>
    <row r="549" spans="8:8" x14ac:dyDescent="0.2">
      <c r="H549" s="11"/>
    </row>
    <row r="550" spans="8:8" x14ac:dyDescent="0.2">
      <c r="H550" s="11"/>
    </row>
    <row r="551" spans="8:8" x14ac:dyDescent="0.2">
      <c r="H551" s="11"/>
    </row>
    <row r="552" spans="8:8" x14ac:dyDescent="0.2">
      <c r="H552" s="11"/>
    </row>
    <row r="553" spans="8:8" x14ac:dyDescent="0.2">
      <c r="H553" s="11"/>
    </row>
    <row r="554" spans="8:8" x14ac:dyDescent="0.2">
      <c r="H554" s="11"/>
    </row>
    <row r="555" spans="8:8" x14ac:dyDescent="0.2">
      <c r="H555" s="11"/>
    </row>
    <row r="556" spans="8:8" x14ac:dyDescent="0.2">
      <c r="H556" s="11"/>
    </row>
    <row r="557" spans="8:8" x14ac:dyDescent="0.2">
      <c r="H557" s="11"/>
    </row>
    <row r="558" spans="8:8" x14ac:dyDescent="0.2">
      <c r="H558" s="11"/>
    </row>
    <row r="559" spans="8:8" x14ac:dyDescent="0.2">
      <c r="H559" s="11"/>
    </row>
    <row r="560" spans="8:8" x14ac:dyDescent="0.2">
      <c r="H560" s="11"/>
    </row>
    <row r="561" spans="8:8" x14ac:dyDescent="0.2">
      <c r="H561" s="11"/>
    </row>
    <row r="562" spans="8:8" x14ac:dyDescent="0.2">
      <c r="H562" s="11"/>
    </row>
    <row r="563" spans="8:8" x14ac:dyDescent="0.2">
      <c r="H563" s="11"/>
    </row>
    <row r="564" spans="8:8" x14ac:dyDescent="0.2">
      <c r="H564" s="11"/>
    </row>
    <row r="565" spans="8:8" x14ac:dyDescent="0.2">
      <c r="H565" s="11"/>
    </row>
    <row r="566" spans="8:8" x14ac:dyDescent="0.2">
      <c r="H566" s="11"/>
    </row>
    <row r="567" spans="8:8" x14ac:dyDescent="0.2">
      <c r="H567" s="11"/>
    </row>
    <row r="568" spans="8:8" x14ac:dyDescent="0.2">
      <c r="H568" s="11"/>
    </row>
    <row r="569" spans="8:8" x14ac:dyDescent="0.2">
      <c r="H569" s="11"/>
    </row>
    <row r="570" spans="8:8" x14ac:dyDescent="0.2">
      <c r="H570" s="11"/>
    </row>
    <row r="571" spans="8:8" x14ac:dyDescent="0.2">
      <c r="H571" s="11"/>
    </row>
    <row r="572" spans="8:8" x14ac:dyDescent="0.2">
      <c r="H572" s="11"/>
    </row>
    <row r="573" spans="8:8" x14ac:dyDescent="0.2">
      <c r="H573" s="11"/>
    </row>
    <row r="574" spans="8:8" x14ac:dyDescent="0.2">
      <c r="H574" s="11"/>
    </row>
    <row r="575" spans="8:8" x14ac:dyDescent="0.2">
      <c r="H575" s="11"/>
    </row>
    <row r="576" spans="8:8" x14ac:dyDescent="0.2">
      <c r="H576" s="11"/>
    </row>
    <row r="577" spans="8:8" x14ac:dyDescent="0.2">
      <c r="H577" s="11"/>
    </row>
    <row r="578" spans="8:8" x14ac:dyDescent="0.2">
      <c r="H578" s="11"/>
    </row>
    <row r="579" spans="8:8" x14ac:dyDescent="0.2">
      <c r="H579" s="11"/>
    </row>
    <row r="580" spans="8:8" x14ac:dyDescent="0.2">
      <c r="H580" s="11"/>
    </row>
    <row r="581" spans="8:8" x14ac:dyDescent="0.2">
      <c r="H581" s="11"/>
    </row>
    <row r="582" spans="8:8" x14ac:dyDescent="0.2">
      <c r="H582" s="11"/>
    </row>
    <row r="583" spans="8:8" x14ac:dyDescent="0.2">
      <c r="H583" s="11"/>
    </row>
    <row r="584" spans="8:8" x14ac:dyDescent="0.2">
      <c r="H584" s="11"/>
    </row>
    <row r="585" spans="8:8" x14ac:dyDescent="0.2">
      <c r="H585" s="11"/>
    </row>
    <row r="586" spans="8:8" x14ac:dyDescent="0.2">
      <c r="H586" s="11"/>
    </row>
    <row r="587" spans="8:8" x14ac:dyDescent="0.2">
      <c r="H587" s="11"/>
    </row>
    <row r="588" spans="8:8" x14ac:dyDescent="0.2">
      <c r="H588" s="11"/>
    </row>
    <row r="589" spans="8:8" x14ac:dyDescent="0.2">
      <c r="H589" s="11"/>
    </row>
    <row r="590" spans="8:8" x14ac:dyDescent="0.2">
      <c r="H590" s="11"/>
    </row>
    <row r="591" spans="8:8" x14ac:dyDescent="0.2">
      <c r="H591" s="11"/>
    </row>
    <row r="592" spans="8:8" x14ac:dyDescent="0.2">
      <c r="H592" s="11"/>
    </row>
    <row r="593" spans="8:8" x14ac:dyDescent="0.2">
      <c r="H593" s="11"/>
    </row>
    <row r="594" spans="8:8" x14ac:dyDescent="0.2">
      <c r="H594" s="11"/>
    </row>
    <row r="595" spans="8:8" x14ac:dyDescent="0.2">
      <c r="H595" s="11"/>
    </row>
    <row r="596" spans="8:8" x14ac:dyDescent="0.2">
      <c r="H596" s="11"/>
    </row>
    <row r="597" spans="8:8" x14ac:dyDescent="0.2">
      <c r="H597" s="11"/>
    </row>
    <row r="598" spans="8:8" x14ac:dyDescent="0.2">
      <c r="H598" s="11"/>
    </row>
    <row r="599" spans="8:8" x14ac:dyDescent="0.2">
      <c r="H599" s="11"/>
    </row>
    <row r="600" spans="8:8" x14ac:dyDescent="0.2">
      <c r="H600" s="11"/>
    </row>
    <row r="601" spans="8:8" x14ac:dyDescent="0.2">
      <c r="H601" s="11"/>
    </row>
  </sheetData>
  <phoneticPr fontId="0" type="noConversion"/>
  <pageMargins left="0.17" right="0.18" top="0.49" bottom="0.17" header="0.5" footer="0.17"/>
  <pageSetup paperSize="5" scale="8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581"/>
  <sheetViews>
    <sheetView workbookViewId="0">
      <pane xSplit="2" ySplit="4" topLeftCell="D68" activePane="bottomRight" state="frozen"/>
      <selection pane="topRight" activeCell="C1" sqref="C1"/>
      <selection pane="bottomLeft" activeCell="A4" sqref="A4"/>
      <selection pane="bottomRight" activeCell="I71" sqref="I71"/>
    </sheetView>
  </sheetViews>
  <sheetFormatPr defaultRowHeight="12.75" x14ac:dyDescent="0.2"/>
  <cols>
    <col min="1" max="1" width="23.5703125" customWidth="1"/>
    <col min="3" max="3" width="5.42578125" customWidth="1"/>
    <col min="4" max="4" width="8.140625" customWidth="1"/>
    <col min="5" max="5" width="6.5703125" customWidth="1"/>
    <col min="6" max="6" width="8.5703125" customWidth="1"/>
    <col min="7" max="7" width="10.5703125" customWidth="1"/>
    <col min="8" max="8" width="10.28515625" customWidth="1"/>
    <col min="9" max="16" width="10.5703125" customWidth="1"/>
    <col min="39" max="39" width="9.85546875" customWidth="1"/>
  </cols>
  <sheetData>
    <row r="1" spans="1:56" x14ac:dyDescent="0.2">
      <c r="A1" s="33" t="s">
        <v>996</v>
      </c>
      <c r="H1" s="14" t="s">
        <v>888</v>
      </c>
      <c r="I1" s="9">
        <v>10000</v>
      </c>
      <c r="J1" s="9">
        <v>10000</v>
      </c>
      <c r="K1" s="9">
        <v>10000</v>
      </c>
      <c r="L1" s="9">
        <v>10000</v>
      </c>
      <c r="M1" s="9">
        <v>10000</v>
      </c>
      <c r="N1" s="9">
        <v>10000</v>
      </c>
      <c r="O1" s="9">
        <v>10000</v>
      </c>
      <c r="P1" s="9">
        <v>10000</v>
      </c>
      <c r="Q1" s="9">
        <v>10000</v>
      </c>
      <c r="R1" s="9">
        <v>10000</v>
      </c>
      <c r="S1" s="9">
        <v>10000</v>
      </c>
      <c r="T1" s="9">
        <v>10000</v>
      </c>
      <c r="U1" s="9">
        <v>10000</v>
      </c>
      <c r="V1" s="9">
        <v>10000</v>
      </c>
      <c r="W1" s="9">
        <v>10000</v>
      </c>
      <c r="X1" s="9">
        <v>10000</v>
      </c>
      <c r="Y1" s="9">
        <v>10000</v>
      </c>
      <c r="Z1" s="9">
        <v>10000</v>
      </c>
      <c r="AA1" s="9">
        <v>10000</v>
      </c>
      <c r="AB1" s="9">
        <v>10000</v>
      </c>
      <c r="AC1" s="9">
        <v>10000</v>
      </c>
      <c r="AD1" s="9">
        <v>10000</v>
      </c>
      <c r="AE1" s="9">
        <v>10000</v>
      </c>
      <c r="AF1" s="9">
        <v>10000</v>
      </c>
      <c r="AG1" s="9">
        <v>10000</v>
      </c>
      <c r="AH1" s="9">
        <v>10000</v>
      </c>
      <c r="AI1" s="9">
        <v>10000</v>
      </c>
      <c r="AJ1" s="9">
        <v>10000</v>
      </c>
      <c r="AK1" s="9">
        <v>10000</v>
      </c>
      <c r="AL1" s="9">
        <v>10000</v>
      </c>
      <c r="AM1" s="9">
        <v>10000</v>
      </c>
      <c r="AN1" s="9">
        <v>10000</v>
      </c>
      <c r="AO1" s="9">
        <v>10000</v>
      </c>
      <c r="AP1" s="9">
        <v>10000</v>
      </c>
      <c r="AQ1" s="9">
        <v>10000</v>
      </c>
      <c r="AR1" s="9">
        <v>10000</v>
      </c>
      <c r="AS1" s="9">
        <v>10000</v>
      </c>
      <c r="AT1" s="9">
        <v>10000</v>
      </c>
      <c r="AU1" s="9">
        <v>10000</v>
      </c>
      <c r="AV1" s="9">
        <v>10000</v>
      </c>
      <c r="AW1" s="9">
        <v>10000</v>
      </c>
      <c r="AX1" s="9">
        <v>10000</v>
      </c>
      <c r="AY1" s="9">
        <v>10000</v>
      </c>
      <c r="AZ1" s="9">
        <v>10000</v>
      </c>
      <c r="BA1" s="9">
        <v>10000</v>
      </c>
      <c r="BB1" s="9">
        <v>10000</v>
      </c>
      <c r="BC1" s="9">
        <v>10000</v>
      </c>
      <c r="BD1" s="9">
        <v>10000</v>
      </c>
    </row>
    <row r="2" spans="1:56" x14ac:dyDescent="0.2">
      <c r="A2" t="s">
        <v>991</v>
      </c>
      <c r="H2" s="14" t="s">
        <v>382</v>
      </c>
      <c r="I2" s="10">
        <v>0.95</v>
      </c>
      <c r="J2" s="10">
        <v>0.95</v>
      </c>
      <c r="K2" s="10">
        <v>0.95</v>
      </c>
      <c r="L2" s="10">
        <v>0.95</v>
      </c>
      <c r="M2" s="10">
        <v>0.95</v>
      </c>
      <c r="N2" s="10">
        <v>0.95</v>
      </c>
      <c r="O2" s="10">
        <v>0.95</v>
      </c>
      <c r="P2" s="10">
        <v>0.95</v>
      </c>
      <c r="Q2" s="10">
        <v>0.95</v>
      </c>
      <c r="R2" s="10">
        <v>0.95</v>
      </c>
      <c r="S2" s="10">
        <v>0.95</v>
      </c>
      <c r="T2" s="10">
        <v>0.95</v>
      </c>
      <c r="U2" s="10">
        <v>0.95</v>
      </c>
      <c r="V2" s="10">
        <v>0.95</v>
      </c>
      <c r="W2" s="10">
        <v>0.95</v>
      </c>
      <c r="X2" s="10">
        <v>0.95</v>
      </c>
      <c r="Y2" s="10">
        <v>0.95</v>
      </c>
      <c r="Z2" s="10">
        <v>0.95</v>
      </c>
      <c r="AA2" s="10">
        <v>0.95</v>
      </c>
      <c r="AB2" s="10">
        <v>0.95</v>
      </c>
      <c r="AC2" s="10">
        <v>0.95</v>
      </c>
      <c r="AD2" s="10">
        <v>0.95</v>
      </c>
      <c r="AE2" s="10">
        <v>0.95</v>
      </c>
      <c r="AF2" s="10">
        <v>0.95</v>
      </c>
      <c r="AG2" s="10">
        <v>0.95</v>
      </c>
      <c r="AH2" s="10">
        <v>0.95</v>
      </c>
      <c r="AI2" s="10">
        <v>0.95</v>
      </c>
      <c r="AJ2" s="10">
        <v>0.95</v>
      </c>
      <c r="AK2" s="10">
        <v>0.95</v>
      </c>
      <c r="AL2" s="10">
        <v>0.95</v>
      </c>
      <c r="AM2" s="10">
        <v>0.95</v>
      </c>
      <c r="AN2" s="10">
        <v>0.95</v>
      </c>
      <c r="AO2" s="10">
        <v>0.95</v>
      </c>
      <c r="AP2" s="10">
        <v>0.95</v>
      </c>
      <c r="AQ2" s="10">
        <v>0.95</v>
      </c>
      <c r="AR2" s="10">
        <v>0.95</v>
      </c>
      <c r="AS2" s="10">
        <v>0.95</v>
      </c>
      <c r="AT2" s="10">
        <v>0.95</v>
      </c>
      <c r="AU2" s="10">
        <v>0.95</v>
      </c>
      <c r="AV2" s="10">
        <v>0.95</v>
      </c>
      <c r="AW2" s="10">
        <v>0.95</v>
      </c>
      <c r="AX2" s="10">
        <v>0.95</v>
      </c>
      <c r="AY2" s="10">
        <v>0.95</v>
      </c>
      <c r="AZ2" s="10">
        <v>0.95</v>
      </c>
      <c r="BA2" s="10">
        <v>0.95</v>
      </c>
      <c r="BB2" s="10">
        <v>0.95</v>
      </c>
      <c r="BC2" s="10">
        <v>0.95</v>
      </c>
      <c r="BD2" s="10">
        <v>0.95</v>
      </c>
    </row>
    <row r="3" spans="1:56" x14ac:dyDescent="0.2">
      <c r="H3" s="14" t="s">
        <v>381</v>
      </c>
      <c r="I3" s="10">
        <v>0.4</v>
      </c>
      <c r="J3" s="10">
        <v>0.4</v>
      </c>
      <c r="K3" s="10">
        <v>0.4</v>
      </c>
      <c r="L3" s="10">
        <v>0.4</v>
      </c>
      <c r="M3" s="10">
        <v>0.4</v>
      </c>
      <c r="N3" s="10">
        <v>0.4</v>
      </c>
      <c r="O3" s="10">
        <v>0.4</v>
      </c>
      <c r="P3" s="10">
        <v>0.4</v>
      </c>
      <c r="Q3" s="10">
        <v>0.4</v>
      </c>
      <c r="R3" s="10">
        <v>0.4</v>
      </c>
      <c r="S3" s="10">
        <v>0.4</v>
      </c>
      <c r="T3" s="10">
        <v>0.4</v>
      </c>
      <c r="U3" s="10">
        <v>0.4</v>
      </c>
      <c r="V3" s="10">
        <v>0.4</v>
      </c>
      <c r="W3" s="10">
        <v>0.4</v>
      </c>
      <c r="X3" s="10">
        <v>0.4</v>
      </c>
      <c r="Y3" s="10">
        <v>0.4</v>
      </c>
      <c r="Z3" s="10">
        <v>0.4</v>
      </c>
      <c r="AA3" s="10">
        <v>0.4</v>
      </c>
      <c r="AB3" s="10">
        <v>0.4</v>
      </c>
      <c r="AC3" s="10">
        <v>0.4</v>
      </c>
      <c r="AD3" s="10">
        <v>0.4</v>
      </c>
      <c r="AE3" s="10">
        <v>0.4</v>
      </c>
      <c r="AF3" s="10">
        <v>0.4</v>
      </c>
      <c r="AG3" s="10">
        <v>0.4</v>
      </c>
      <c r="AH3" s="10">
        <v>0.4</v>
      </c>
      <c r="AI3" s="10">
        <v>0.4</v>
      </c>
      <c r="AJ3" s="10">
        <v>0.4</v>
      </c>
      <c r="AK3" s="10">
        <v>0.4</v>
      </c>
      <c r="AL3" s="10">
        <v>0.4</v>
      </c>
      <c r="AM3" s="10">
        <v>0.4</v>
      </c>
      <c r="AN3" s="10">
        <v>0.4</v>
      </c>
      <c r="AO3" s="10">
        <v>0.4</v>
      </c>
      <c r="AP3" s="10">
        <v>0.4</v>
      </c>
      <c r="AQ3" s="10">
        <v>0.4</v>
      </c>
      <c r="AR3" s="10">
        <v>0.4</v>
      </c>
      <c r="AS3" s="10">
        <v>0.4</v>
      </c>
      <c r="AT3" s="10">
        <v>0.4</v>
      </c>
      <c r="AU3" s="10">
        <v>0.4</v>
      </c>
      <c r="AV3" s="10">
        <v>0.4</v>
      </c>
      <c r="AW3" s="10">
        <v>0.4</v>
      </c>
      <c r="AX3" s="10">
        <v>0.4</v>
      </c>
      <c r="AY3" s="10">
        <v>0.4</v>
      </c>
      <c r="AZ3" s="10">
        <v>0.4</v>
      </c>
      <c r="BA3" s="10">
        <v>0.4</v>
      </c>
      <c r="BB3" s="10">
        <v>0.4</v>
      </c>
      <c r="BC3" s="10">
        <v>0.4</v>
      </c>
      <c r="BD3" s="10">
        <v>0.4</v>
      </c>
    </row>
    <row r="4" spans="1:56" x14ac:dyDescent="0.2">
      <c r="A4" s="1" t="s">
        <v>1528</v>
      </c>
      <c r="B4" s="1" t="s">
        <v>886</v>
      </c>
      <c r="C4" s="1" t="s">
        <v>1532</v>
      </c>
      <c r="D4" s="1" t="s">
        <v>875</v>
      </c>
      <c r="E4" s="1" t="s">
        <v>887</v>
      </c>
      <c r="F4" s="1" t="s">
        <v>1539</v>
      </c>
      <c r="G4" s="12" t="s">
        <v>1543</v>
      </c>
      <c r="H4" s="15"/>
      <c r="I4" s="5">
        <v>36892</v>
      </c>
      <c r="J4" s="5">
        <v>36923</v>
      </c>
      <c r="K4" s="5">
        <v>36951</v>
      </c>
      <c r="L4" s="5">
        <v>36982</v>
      </c>
      <c r="M4" s="5">
        <v>37012</v>
      </c>
      <c r="N4" s="5">
        <v>37043</v>
      </c>
      <c r="O4" s="5">
        <v>37073</v>
      </c>
      <c r="P4" s="5">
        <v>37104</v>
      </c>
      <c r="Q4" s="5">
        <v>37135</v>
      </c>
      <c r="R4" s="5">
        <v>37165</v>
      </c>
      <c r="S4" s="5">
        <v>37196</v>
      </c>
      <c r="T4" s="5">
        <v>37226</v>
      </c>
      <c r="U4" s="5">
        <v>37257</v>
      </c>
      <c r="V4" s="5">
        <v>37288</v>
      </c>
      <c r="W4" s="5">
        <v>37316</v>
      </c>
      <c r="X4" s="5">
        <v>37347</v>
      </c>
      <c r="Y4" s="5">
        <v>37377</v>
      </c>
      <c r="Z4" s="5">
        <v>37408</v>
      </c>
      <c r="AA4" s="5">
        <v>37438</v>
      </c>
      <c r="AB4" s="5">
        <v>37469</v>
      </c>
      <c r="AC4" s="5">
        <v>37500</v>
      </c>
      <c r="AD4" s="5">
        <v>37530</v>
      </c>
      <c r="AE4" s="5">
        <v>37561</v>
      </c>
      <c r="AF4" s="5">
        <v>37591</v>
      </c>
      <c r="AG4" s="5">
        <v>37622</v>
      </c>
      <c r="AH4" s="5">
        <v>37653</v>
      </c>
      <c r="AI4" s="5">
        <v>37681</v>
      </c>
      <c r="AJ4" s="5">
        <v>37712</v>
      </c>
      <c r="AK4" s="5">
        <v>37742</v>
      </c>
      <c r="AL4" s="5">
        <v>37773</v>
      </c>
      <c r="AM4" s="5">
        <v>37803</v>
      </c>
      <c r="AN4" s="5">
        <v>37834</v>
      </c>
      <c r="AO4" s="5">
        <v>37865</v>
      </c>
      <c r="AP4" s="5">
        <v>37895</v>
      </c>
      <c r="AQ4" s="5">
        <v>37926</v>
      </c>
      <c r="AR4" s="5">
        <v>37956</v>
      </c>
      <c r="AS4" s="5">
        <v>37987</v>
      </c>
      <c r="AT4" s="5">
        <v>38018</v>
      </c>
      <c r="AU4" s="5">
        <v>38047</v>
      </c>
      <c r="AV4" s="5">
        <v>38078</v>
      </c>
      <c r="AW4" s="5">
        <v>38108</v>
      </c>
      <c r="AX4" s="5">
        <v>38139</v>
      </c>
      <c r="AY4" s="5">
        <v>38169</v>
      </c>
      <c r="AZ4" s="5">
        <v>38200</v>
      </c>
      <c r="BA4" s="5">
        <v>38231</v>
      </c>
      <c r="BB4" s="5">
        <v>38261</v>
      </c>
      <c r="BC4" s="5">
        <v>38292</v>
      </c>
      <c r="BD4" s="5">
        <v>38322</v>
      </c>
    </row>
    <row r="5" spans="1:56" x14ac:dyDescent="0.2">
      <c r="A5" s="8" t="s">
        <v>881</v>
      </c>
      <c r="B5" s="3" t="s">
        <v>976</v>
      </c>
      <c r="C5" s="8" t="s">
        <v>917</v>
      </c>
      <c r="D5" s="27">
        <v>580</v>
      </c>
      <c r="E5" s="3" t="s">
        <v>945</v>
      </c>
      <c r="F5" s="27">
        <v>6707</v>
      </c>
      <c r="G5" s="29">
        <v>37469</v>
      </c>
      <c r="H5" s="15" t="s">
        <v>1113</v>
      </c>
      <c r="I5" s="6">
        <f t="shared" ref="I5:I36" si="0">IF(AND($F5&lt;I$1,$G5&lt;I$4,(DATE(YEAR($G5)+1,MONTH($G5)+1,1))&gt;I$4),(($D5*13.44*I$2)+($D5*10.56*I$3))*(I$1/1000-($F5/1000)),0)</f>
        <v>0</v>
      </c>
      <c r="J5" s="6">
        <f t="shared" ref="J5:BD10" si="1">IF(AND($F5&lt;J$1,$G5&lt;J$4,(DATE(YEAR($G5)+1,MONTH($G5)+1,1))&gt;J$4),(($D5*13.44*J$2)+($D5*10.56*J$3))*(J$1/1000-($F5/1000)),0)</f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 t="shared" si="1"/>
        <v>0</v>
      </c>
      <c r="Q5" s="6">
        <f t="shared" si="1"/>
        <v>0</v>
      </c>
      <c r="R5" s="6">
        <f t="shared" si="1"/>
        <v>0</v>
      </c>
      <c r="S5" s="6">
        <f t="shared" si="1"/>
        <v>0</v>
      </c>
      <c r="T5" s="6">
        <f t="shared" si="1"/>
        <v>0</v>
      </c>
      <c r="U5" s="6">
        <f t="shared" si="1"/>
        <v>0</v>
      </c>
      <c r="V5" s="6">
        <f t="shared" si="1"/>
        <v>0</v>
      </c>
      <c r="W5" s="6">
        <f t="shared" si="1"/>
        <v>0</v>
      </c>
      <c r="X5" s="6">
        <f t="shared" si="1"/>
        <v>0</v>
      </c>
      <c r="Y5" s="6">
        <f t="shared" si="1"/>
        <v>0</v>
      </c>
      <c r="Z5" s="6">
        <f t="shared" si="1"/>
        <v>0</v>
      </c>
      <c r="AA5" s="6">
        <f t="shared" si="1"/>
        <v>0</v>
      </c>
      <c r="AB5" s="6">
        <f t="shared" si="1"/>
        <v>0</v>
      </c>
      <c r="AC5" s="6">
        <f t="shared" si="1"/>
        <v>32453.700480000003</v>
      </c>
      <c r="AD5" s="6">
        <f t="shared" si="1"/>
        <v>32453.700480000003</v>
      </c>
      <c r="AE5" s="6">
        <f t="shared" si="1"/>
        <v>32453.700480000003</v>
      </c>
      <c r="AF5" s="6">
        <f t="shared" si="1"/>
        <v>32453.700480000003</v>
      </c>
      <c r="AG5" s="6">
        <f t="shared" si="1"/>
        <v>32453.700480000003</v>
      </c>
      <c r="AH5" s="6">
        <f t="shared" si="1"/>
        <v>32453.700480000003</v>
      </c>
      <c r="AI5" s="6">
        <f t="shared" si="1"/>
        <v>32453.700480000003</v>
      </c>
      <c r="AJ5" s="6">
        <f t="shared" si="1"/>
        <v>32453.700480000003</v>
      </c>
      <c r="AK5" s="6">
        <f t="shared" si="1"/>
        <v>32453.700480000003</v>
      </c>
      <c r="AL5" s="6">
        <f t="shared" si="1"/>
        <v>32453.700480000003</v>
      </c>
      <c r="AM5" s="6">
        <f t="shared" si="1"/>
        <v>32453.700480000003</v>
      </c>
      <c r="AN5" s="6">
        <f t="shared" si="1"/>
        <v>32453.700480000003</v>
      </c>
      <c r="AO5" s="6">
        <f t="shared" si="1"/>
        <v>0</v>
      </c>
      <c r="AP5" s="6">
        <f t="shared" si="1"/>
        <v>0</v>
      </c>
      <c r="AQ5" s="6">
        <f t="shared" si="1"/>
        <v>0</v>
      </c>
      <c r="AR5" s="6">
        <f t="shared" si="1"/>
        <v>0</v>
      </c>
      <c r="AS5" s="6">
        <f t="shared" si="1"/>
        <v>0</v>
      </c>
      <c r="AT5" s="6">
        <f t="shared" si="1"/>
        <v>0</v>
      </c>
      <c r="AU5" s="6">
        <f t="shared" si="1"/>
        <v>0</v>
      </c>
      <c r="AV5" s="6">
        <f t="shared" si="1"/>
        <v>0</v>
      </c>
      <c r="AW5" s="6">
        <f t="shared" si="1"/>
        <v>0</v>
      </c>
      <c r="AX5" s="6">
        <f t="shared" si="1"/>
        <v>0</v>
      </c>
      <c r="AY5" s="6">
        <f t="shared" si="1"/>
        <v>0</v>
      </c>
      <c r="AZ5" s="6">
        <f t="shared" si="1"/>
        <v>0</v>
      </c>
      <c r="BA5" s="6">
        <f t="shared" si="1"/>
        <v>0</v>
      </c>
      <c r="BB5" s="6">
        <f t="shared" si="1"/>
        <v>0</v>
      </c>
      <c r="BC5" s="6">
        <f t="shared" si="1"/>
        <v>0</v>
      </c>
      <c r="BD5" s="6">
        <f t="shared" si="1"/>
        <v>0</v>
      </c>
    </row>
    <row r="6" spans="1:56" x14ac:dyDescent="0.2">
      <c r="A6" s="8" t="s">
        <v>882</v>
      </c>
      <c r="B6" s="3" t="s">
        <v>976</v>
      </c>
      <c r="C6" s="8" t="s">
        <v>917</v>
      </c>
      <c r="D6" s="27">
        <v>575</v>
      </c>
      <c r="E6" s="3" t="s">
        <v>945</v>
      </c>
      <c r="F6" s="27">
        <v>6707</v>
      </c>
      <c r="G6" s="29">
        <v>37742</v>
      </c>
      <c r="H6" s="15" t="s">
        <v>1113</v>
      </c>
      <c r="I6" s="6">
        <f t="shared" si="0"/>
        <v>0</v>
      </c>
      <c r="J6" s="6">
        <f t="shared" ref="J6:X6" si="2">IF(AND($F6&lt;J$1,$G6&lt;J$4,(DATE(YEAR($G6)+1,MONTH($G6)+1,1))&gt;J$4),(($D6*13.44*J$2)+($D6*10.56*J$3))*(J$1/1000-($F6/1000)),0)</f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6">
        <f t="shared" si="2"/>
        <v>0</v>
      </c>
      <c r="Q6" s="6">
        <f t="shared" si="2"/>
        <v>0</v>
      </c>
      <c r="R6" s="6">
        <f t="shared" si="2"/>
        <v>0</v>
      </c>
      <c r="S6" s="6">
        <f t="shared" si="2"/>
        <v>0</v>
      </c>
      <c r="T6" s="6">
        <f t="shared" si="2"/>
        <v>0</v>
      </c>
      <c r="U6" s="6">
        <f t="shared" si="2"/>
        <v>0</v>
      </c>
      <c r="V6" s="6">
        <f t="shared" si="2"/>
        <v>0</v>
      </c>
      <c r="W6" s="6">
        <f t="shared" si="2"/>
        <v>0</v>
      </c>
      <c r="X6" s="6">
        <f t="shared" si="2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1"/>
        <v>32173.927200000002</v>
      </c>
      <c r="AM6" s="6">
        <f t="shared" si="1"/>
        <v>32173.927200000002</v>
      </c>
      <c r="AN6" s="6">
        <f t="shared" si="1"/>
        <v>32173.927200000002</v>
      </c>
      <c r="AO6" s="6">
        <f t="shared" si="1"/>
        <v>32173.927200000002</v>
      </c>
      <c r="AP6" s="6">
        <f t="shared" si="1"/>
        <v>32173.927200000002</v>
      </c>
      <c r="AQ6" s="6">
        <f t="shared" si="1"/>
        <v>32173.927200000002</v>
      </c>
      <c r="AR6" s="6">
        <f t="shared" si="1"/>
        <v>32173.927200000002</v>
      </c>
      <c r="AS6" s="6">
        <f t="shared" si="1"/>
        <v>32173.927200000002</v>
      </c>
      <c r="AT6" s="6">
        <f t="shared" si="1"/>
        <v>32173.927200000002</v>
      </c>
      <c r="AU6" s="6">
        <f t="shared" si="1"/>
        <v>32173.927200000002</v>
      </c>
      <c r="AV6" s="6">
        <f t="shared" si="1"/>
        <v>32173.927200000002</v>
      </c>
      <c r="AW6" s="6">
        <f t="shared" si="1"/>
        <v>32173.927200000002</v>
      </c>
      <c r="AX6" s="6">
        <f t="shared" si="1"/>
        <v>0</v>
      </c>
      <c r="AY6" s="6">
        <f t="shared" si="1"/>
        <v>0</v>
      </c>
      <c r="AZ6" s="6">
        <f t="shared" si="1"/>
        <v>0</v>
      </c>
      <c r="BA6" s="6">
        <f t="shared" si="1"/>
        <v>0</v>
      </c>
      <c r="BB6" s="6">
        <f t="shared" si="1"/>
        <v>0</v>
      </c>
      <c r="BC6" s="6">
        <f t="shared" si="1"/>
        <v>0</v>
      </c>
      <c r="BD6" s="6">
        <f t="shared" si="1"/>
        <v>0</v>
      </c>
    </row>
    <row r="7" spans="1:56" x14ac:dyDescent="0.2">
      <c r="A7" s="8" t="s">
        <v>1118</v>
      </c>
      <c r="B7" s="3" t="s">
        <v>976</v>
      </c>
      <c r="C7" s="8" t="s">
        <v>969</v>
      </c>
      <c r="D7" s="27">
        <v>600</v>
      </c>
      <c r="E7" s="3" t="s">
        <v>945</v>
      </c>
      <c r="F7" s="27">
        <v>6707</v>
      </c>
      <c r="G7" s="29">
        <v>37773</v>
      </c>
      <c r="H7" s="15" t="s">
        <v>1113</v>
      </c>
      <c r="I7" s="6">
        <f t="shared" si="0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  <c r="AJ7" s="6">
        <f t="shared" si="1"/>
        <v>0</v>
      </c>
      <c r="AK7" s="6">
        <f t="shared" si="1"/>
        <v>0</v>
      </c>
      <c r="AL7" s="6">
        <f t="shared" si="1"/>
        <v>0</v>
      </c>
      <c r="AM7" s="6">
        <f t="shared" si="1"/>
        <v>33572.793599999997</v>
      </c>
      <c r="AN7" s="6">
        <f t="shared" si="1"/>
        <v>33572.793599999997</v>
      </c>
      <c r="AO7" s="6">
        <f t="shared" si="1"/>
        <v>33572.793599999997</v>
      </c>
      <c r="AP7" s="6">
        <f t="shared" si="1"/>
        <v>33572.793599999997</v>
      </c>
      <c r="AQ7" s="6">
        <f t="shared" si="1"/>
        <v>33572.793599999997</v>
      </c>
      <c r="AR7" s="6">
        <f t="shared" si="1"/>
        <v>33572.793599999997</v>
      </c>
      <c r="AS7" s="6">
        <f t="shared" si="1"/>
        <v>33572.793599999997</v>
      </c>
      <c r="AT7" s="6">
        <f t="shared" si="1"/>
        <v>33572.793599999997</v>
      </c>
      <c r="AU7" s="6">
        <f t="shared" si="1"/>
        <v>33572.793599999997</v>
      </c>
      <c r="AV7" s="6">
        <f t="shared" si="1"/>
        <v>33572.793599999997</v>
      </c>
      <c r="AW7" s="6">
        <f t="shared" si="1"/>
        <v>33572.793599999997</v>
      </c>
      <c r="AX7" s="6">
        <f t="shared" si="1"/>
        <v>33572.793599999997</v>
      </c>
      <c r="AY7" s="6">
        <f t="shared" si="1"/>
        <v>0</v>
      </c>
      <c r="AZ7" s="6">
        <f t="shared" si="1"/>
        <v>0</v>
      </c>
      <c r="BA7" s="6">
        <f t="shared" si="1"/>
        <v>0</v>
      </c>
      <c r="BB7" s="6">
        <f t="shared" si="1"/>
        <v>0</v>
      </c>
      <c r="BC7" s="6">
        <f t="shared" si="1"/>
        <v>0</v>
      </c>
      <c r="BD7" s="6">
        <f t="shared" si="1"/>
        <v>0</v>
      </c>
    </row>
    <row r="8" spans="1:56" x14ac:dyDescent="0.2">
      <c r="A8" s="8" t="s">
        <v>1114</v>
      </c>
      <c r="B8" s="3" t="s">
        <v>976</v>
      </c>
      <c r="C8" s="8" t="s">
        <v>917</v>
      </c>
      <c r="D8" s="27">
        <v>575</v>
      </c>
      <c r="E8" s="3" t="s">
        <v>945</v>
      </c>
      <c r="F8" s="27">
        <v>6707</v>
      </c>
      <c r="G8" s="29">
        <v>37787</v>
      </c>
      <c r="H8" s="15" t="s">
        <v>1113</v>
      </c>
      <c r="I8" s="6">
        <f t="shared" si="0"/>
        <v>0</v>
      </c>
      <c r="J8" s="6">
        <f t="shared" si="1"/>
        <v>0</v>
      </c>
      <c r="K8" s="6">
        <f t="shared" si="1"/>
        <v>0</v>
      </c>
      <c r="L8" s="6">
        <f t="shared" si="1"/>
        <v>0</v>
      </c>
      <c r="M8" s="6">
        <f t="shared" si="1"/>
        <v>0</v>
      </c>
      <c r="N8" s="6">
        <f t="shared" si="1"/>
        <v>0</v>
      </c>
      <c r="O8" s="6">
        <f t="shared" si="1"/>
        <v>0</v>
      </c>
      <c r="P8" s="6">
        <f t="shared" si="1"/>
        <v>0</v>
      </c>
      <c r="Q8" s="6">
        <f t="shared" si="1"/>
        <v>0</v>
      </c>
      <c r="R8" s="6">
        <f t="shared" si="1"/>
        <v>0</v>
      </c>
      <c r="S8" s="6">
        <f t="shared" si="1"/>
        <v>0</v>
      </c>
      <c r="T8" s="6">
        <f t="shared" si="1"/>
        <v>0</v>
      </c>
      <c r="U8" s="6">
        <f t="shared" si="1"/>
        <v>0</v>
      </c>
      <c r="V8" s="6">
        <f t="shared" si="1"/>
        <v>0</v>
      </c>
      <c r="W8" s="6">
        <f t="shared" si="1"/>
        <v>0</v>
      </c>
      <c r="X8" s="6">
        <f t="shared" si="1"/>
        <v>0</v>
      </c>
      <c r="Y8" s="6">
        <f t="shared" si="1"/>
        <v>0</v>
      </c>
      <c r="Z8" s="6">
        <f t="shared" si="1"/>
        <v>0</v>
      </c>
      <c r="AA8" s="6">
        <f t="shared" si="1"/>
        <v>0</v>
      </c>
      <c r="AB8" s="6">
        <f t="shared" si="1"/>
        <v>0</v>
      </c>
      <c r="AC8" s="6">
        <f t="shared" si="1"/>
        <v>0</v>
      </c>
      <c r="AD8" s="6">
        <f t="shared" si="1"/>
        <v>0</v>
      </c>
      <c r="AE8" s="6">
        <f t="shared" si="1"/>
        <v>0</v>
      </c>
      <c r="AF8" s="6">
        <f t="shared" si="1"/>
        <v>0</v>
      </c>
      <c r="AG8" s="6">
        <f t="shared" si="1"/>
        <v>0</v>
      </c>
      <c r="AH8" s="6">
        <f t="shared" si="1"/>
        <v>0</v>
      </c>
      <c r="AI8" s="6">
        <f t="shared" si="1"/>
        <v>0</v>
      </c>
      <c r="AJ8" s="6">
        <f t="shared" si="1"/>
        <v>0</v>
      </c>
      <c r="AK8" s="6">
        <f t="shared" si="1"/>
        <v>0</v>
      </c>
      <c r="AL8" s="6">
        <f t="shared" si="1"/>
        <v>0</v>
      </c>
      <c r="AM8" s="6">
        <f t="shared" si="1"/>
        <v>32173.927200000002</v>
      </c>
      <c r="AN8" s="6">
        <f t="shared" si="1"/>
        <v>32173.927200000002</v>
      </c>
      <c r="AO8" s="6">
        <f t="shared" si="1"/>
        <v>32173.927200000002</v>
      </c>
      <c r="AP8" s="6">
        <f t="shared" si="1"/>
        <v>32173.927200000002</v>
      </c>
      <c r="AQ8" s="6">
        <f t="shared" si="1"/>
        <v>32173.927200000002</v>
      </c>
      <c r="AR8" s="6">
        <f t="shared" si="1"/>
        <v>32173.927200000002</v>
      </c>
      <c r="AS8" s="6">
        <f t="shared" si="1"/>
        <v>32173.927200000002</v>
      </c>
      <c r="AT8" s="6">
        <f t="shared" si="1"/>
        <v>32173.927200000002</v>
      </c>
      <c r="AU8" s="6">
        <f t="shared" si="1"/>
        <v>32173.927200000002</v>
      </c>
      <c r="AV8" s="6">
        <f t="shared" si="1"/>
        <v>32173.927200000002</v>
      </c>
      <c r="AW8" s="6">
        <f t="shared" si="1"/>
        <v>32173.927200000002</v>
      </c>
      <c r="AX8" s="6">
        <f t="shared" si="1"/>
        <v>32173.927200000002</v>
      </c>
      <c r="AY8" s="6">
        <f t="shared" si="1"/>
        <v>0</v>
      </c>
      <c r="AZ8" s="6">
        <f t="shared" si="1"/>
        <v>0</v>
      </c>
      <c r="BA8" s="6">
        <f t="shared" si="1"/>
        <v>0</v>
      </c>
      <c r="BB8" s="6">
        <f t="shared" si="1"/>
        <v>0</v>
      </c>
      <c r="BC8" s="6">
        <f t="shared" si="1"/>
        <v>0</v>
      </c>
      <c r="BD8" s="6">
        <f t="shared" si="1"/>
        <v>0</v>
      </c>
    </row>
    <row r="9" spans="1:56" x14ac:dyDescent="0.2">
      <c r="A9" s="8" t="s">
        <v>1116</v>
      </c>
      <c r="B9" s="3" t="s">
        <v>976</v>
      </c>
      <c r="C9" s="8" t="s">
        <v>917</v>
      </c>
      <c r="D9" s="27">
        <v>575</v>
      </c>
      <c r="E9" s="3" t="s">
        <v>945</v>
      </c>
      <c r="F9" s="2">
        <v>6707</v>
      </c>
      <c r="G9" s="29">
        <v>37848</v>
      </c>
      <c r="H9" s="15" t="s">
        <v>1113</v>
      </c>
      <c r="I9" s="6">
        <f t="shared" si="0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  <c r="R9" s="6">
        <f t="shared" si="1"/>
        <v>0</v>
      </c>
      <c r="S9" s="6">
        <f t="shared" si="1"/>
        <v>0</v>
      </c>
      <c r="T9" s="6">
        <f t="shared" si="1"/>
        <v>0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6">
        <f t="shared" si="1"/>
        <v>0</v>
      </c>
      <c r="AB9" s="6">
        <f t="shared" si="1"/>
        <v>0</v>
      </c>
      <c r="AC9" s="6">
        <f t="shared" si="1"/>
        <v>0</v>
      </c>
      <c r="AD9" s="6">
        <f t="shared" si="1"/>
        <v>0</v>
      </c>
      <c r="AE9" s="6">
        <f t="shared" si="1"/>
        <v>0</v>
      </c>
      <c r="AF9" s="6">
        <f t="shared" si="1"/>
        <v>0</v>
      </c>
      <c r="AG9" s="6">
        <f t="shared" si="1"/>
        <v>0</v>
      </c>
      <c r="AH9" s="6">
        <f t="shared" si="1"/>
        <v>0</v>
      </c>
      <c r="AI9" s="6">
        <f t="shared" si="1"/>
        <v>0</v>
      </c>
      <c r="AJ9" s="6">
        <f t="shared" si="1"/>
        <v>0</v>
      </c>
      <c r="AK9" s="6">
        <f t="shared" si="1"/>
        <v>0</v>
      </c>
      <c r="AL9" s="6">
        <f t="shared" si="1"/>
        <v>0</v>
      </c>
      <c r="AM9" s="6">
        <f t="shared" si="1"/>
        <v>0</v>
      </c>
      <c r="AN9" s="6">
        <f t="shared" si="1"/>
        <v>0</v>
      </c>
      <c r="AO9" s="6">
        <f t="shared" si="1"/>
        <v>32173.927200000002</v>
      </c>
      <c r="AP9" s="6">
        <f t="shared" si="1"/>
        <v>32173.927200000002</v>
      </c>
      <c r="AQ9" s="6">
        <f t="shared" si="1"/>
        <v>32173.927200000002</v>
      </c>
      <c r="AR9" s="6">
        <f t="shared" si="1"/>
        <v>32173.927200000002</v>
      </c>
      <c r="AS9" s="6">
        <f t="shared" si="1"/>
        <v>32173.927200000002</v>
      </c>
      <c r="AT9" s="6">
        <f t="shared" si="1"/>
        <v>32173.927200000002</v>
      </c>
      <c r="AU9" s="6">
        <f t="shared" si="1"/>
        <v>32173.927200000002</v>
      </c>
      <c r="AV9" s="6">
        <f t="shared" si="1"/>
        <v>32173.927200000002</v>
      </c>
      <c r="AW9" s="6">
        <f t="shared" si="1"/>
        <v>32173.927200000002</v>
      </c>
      <c r="AX9" s="6">
        <f t="shared" si="1"/>
        <v>32173.927200000002</v>
      </c>
      <c r="AY9" s="6">
        <f t="shared" si="1"/>
        <v>32173.927200000002</v>
      </c>
      <c r="AZ9" s="6">
        <f t="shared" si="1"/>
        <v>32173.927200000002</v>
      </c>
      <c r="BA9" s="6">
        <f t="shared" si="1"/>
        <v>0</v>
      </c>
      <c r="BB9" s="6">
        <f t="shared" si="1"/>
        <v>0</v>
      </c>
      <c r="BC9" s="6">
        <f t="shared" si="1"/>
        <v>0</v>
      </c>
      <c r="BD9" s="6">
        <f t="shared" si="1"/>
        <v>0</v>
      </c>
    </row>
    <row r="10" spans="1:56" x14ac:dyDescent="0.2">
      <c r="A10" s="3" t="s">
        <v>1115</v>
      </c>
      <c r="B10" s="3" t="s">
        <v>976</v>
      </c>
      <c r="C10" s="3" t="s">
        <v>917</v>
      </c>
      <c r="D10" s="2">
        <v>575</v>
      </c>
      <c r="E10" s="3" t="s">
        <v>945</v>
      </c>
      <c r="F10" s="2">
        <v>6707</v>
      </c>
      <c r="G10" s="13">
        <v>37895</v>
      </c>
      <c r="H10" s="15" t="s">
        <v>1113</v>
      </c>
      <c r="I10" s="6">
        <f t="shared" si="0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 s="6">
        <f t="shared" si="1"/>
        <v>0</v>
      </c>
      <c r="S10" s="6">
        <f t="shared" si="1"/>
        <v>0</v>
      </c>
      <c r="T10" s="6">
        <f t="shared" si="1"/>
        <v>0</v>
      </c>
      <c r="U10" s="6">
        <f t="shared" si="1"/>
        <v>0</v>
      </c>
      <c r="V10" s="6">
        <f t="shared" si="1"/>
        <v>0</v>
      </c>
      <c r="W10" s="6">
        <f t="shared" si="1"/>
        <v>0</v>
      </c>
      <c r="X10" s="6">
        <f t="shared" si="1"/>
        <v>0</v>
      </c>
      <c r="Y10" s="6">
        <f t="shared" si="1"/>
        <v>0</v>
      </c>
      <c r="Z10" s="6">
        <f t="shared" si="1"/>
        <v>0</v>
      </c>
      <c r="AA10" s="6">
        <f t="shared" si="1"/>
        <v>0</v>
      </c>
      <c r="AB10" s="6">
        <f t="shared" si="1"/>
        <v>0</v>
      </c>
      <c r="AC10" s="6">
        <f t="shared" si="1"/>
        <v>0</v>
      </c>
      <c r="AD10" s="6">
        <f t="shared" si="1"/>
        <v>0</v>
      </c>
      <c r="AE10" s="6">
        <f t="shared" si="1"/>
        <v>0</v>
      </c>
      <c r="AF10" s="6">
        <f t="shared" si="1"/>
        <v>0</v>
      </c>
      <c r="AG10" s="6">
        <f t="shared" si="1"/>
        <v>0</v>
      </c>
      <c r="AH10" s="6">
        <f t="shared" si="1"/>
        <v>0</v>
      </c>
      <c r="AI10" s="6">
        <f t="shared" si="1"/>
        <v>0</v>
      </c>
      <c r="AJ10" s="6">
        <f t="shared" si="1"/>
        <v>0</v>
      </c>
      <c r="AK10" s="6">
        <f t="shared" si="1"/>
        <v>0</v>
      </c>
      <c r="AL10" s="6">
        <f t="shared" si="1"/>
        <v>0</v>
      </c>
      <c r="AM10" s="6">
        <f t="shared" si="1"/>
        <v>0</v>
      </c>
      <c r="AN10" s="6">
        <f t="shared" si="1"/>
        <v>0</v>
      </c>
      <c r="AO10" s="6">
        <f t="shared" si="1"/>
        <v>0</v>
      </c>
      <c r="AP10" s="6">
        <f t="shared" si="1"/>
        <v>0</v>
      </c>
      <c r="AQ10" s="6">
        <f t="shared" si="1"/>
        <v>32173.927200000002</v>
      </c>
      <c r="AR10" s="6">
        <f t="shared" si="1"/>
        <v>32173.927200000002</v>
      </c>
      <c r="AS10" s="6">
        <f t="shared" ref="J10:BD16" si="3">IF(AND($F10&lt;AS$1,$G10&lt;AS$4,(DATE(YEAR($G10)+1,MONTH($G10)+1,1))&gt;AS$4),(($D10*13.44*AS$2)+($D10*10.56*AS$3))*(AS$1/1000-($F10/1000)),0)</f>
        <v>32173.927200000002</v>
      </c>
      <c r="AT10" s="6">
        <f t="shared" si="3"/>
        <v>32173.927200000002</v>
      </c>
      <c r="AU10" s="6">
        <f t="shared" si="3"/>
        <v>32173.927200000002</v>
      </c>
      <c r="AV10" s="6">
        <f t="shared" si="3"/>
        <v>32173.927200000002</v>
      </c>
      <c r="AW10" s="6">
        <f t="shared" si="3"/>
        <v>32173.927200000002</v>
      </c>
      <c r="AX10" s="6">
        <f t="shared" si="3"/>
        <v>32173.927200000002</v>
      </c>
      <c r="AY10" s="6">
        <f t="shared" si="3"/>
        <v>32173.927200000002</v>
      </c>
      <c r="AZ10" s="6">
        <f t="shared" si="3"/>
        <v>32173.927200000002</v>
      </c>
      <c r="BA10" s="6">
        <f t="shared" si="3"/>
        <v>32173.927200000002</v>
      </c>
      <c r="BB10" s="6">
        <f t="shared" si="3"/>
        <v>32173.927200000002</v>
      </c>
      <c r="BC10" s="6">
        <f t="shared" si="3"/>
        <v>0</v>
      </c>
      <c r="BD10" s="6">
        <f t="shared" si="3"/>
        <v>0</v>
      </c>
    </row>
    <row r="11" spans="1:56" ht="13.5" customHeight="1" x14ac:dyDescent="0.2">
      <c r="A11" s="3" t="s">
        <v>1011</v>
      </c>
      <c r="B11" s="3" t="s">
        <v>841</v>
      </c>
      <c r="C11" s="3" t="s">
        <v>927</v>
      </c>
      <c r="D11" s="2">
        <v>580</v>
      </c>
      <c r="E11" s="3" t="s">
        <v>945</v>
      </c>
      <c r="F11" s="2">
        <v>6707</v>
      </c>
      <c r="G11" s="13">
        <v>38504</v>
      </c>
      <c r="H11" s="15" t="s">
        <v>1113</v>
      </c>
      <c r="I11" s="6">
        <f t="shared" si="0"/>
        <v>0</v>
      </c>
      <c r="J11" s="6">
        <f t="shared" si="3"/>
        <v>0</v>
      </c>
      <c r="K11" s="6">
        <f t="shared" si="3"/>
        <v>0</v>
      </c>
      <c r="L11" s="6">
        <f t="shared" si="3"/>
        <v>0</v>
      </c>
      <c r="M11" s="6">
        <f t="shared" si="3"/>
        <v>0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  <c r="R11" s="6">
        <f t="shared" si="3"/>
        <v>0</v>
      </c>
      <c r="S11" s="6">
        <f t="shared" si="3"/>
        <v>0</v>
      </c>
      <c r="T11" s="6">
        <f t="shared" si="3"/>
        <v>0</v>
      </c>
      <c r="U11" s="6">
        <f t="shared" si="3"/>
        <v>0</v>
      </c>
      <c r="V11" s="6">
        <f t="shared" si="3"/>
        <v>0</v>
      </c>
      <c r="W11" s="6">
        <f t="shared" si="3"/>
        <v>0</v>
      </c>
      <c r="X11" s="6">
        <f t="shared" si="3"/>
        <v>0</v>
      </c>
      <c r="Y11" s="6">
        <f t="shared" si="3"/>
        <v>0</v>
      </c>
      <c r="Z11" s="6">
        <f t="shared" si="3"/>
        <v>0</v>
      </c>
      <c r="AA11" s="6">
        <f t="shared" si="3"/>
        <v>0</v>
      </c>
      <c r="AB11" s="6">
        <f t="shared" si="3"/>
        <v>0</v>
      </c>
      <c r="AC11" s="6">
        <f t="shared" si="3"/>
        <v>0</v>
      </c>
      <c r="AD11" s="6">
        <f t="shared" si="3"/>
        <v>0</v>
      </c>
      <c r="AE11" s="6">
        <f t="shared" si="3"/>
        <v>0</v>
      </c>
      <c r="AF11" s="6">
        <f t="shared" si="3"/>
        <v>0</v>
      </c>
      <c r="AG11" s="6">
        <f t="shared" si="3"/>
        <v>0</v>
      </c>
      <c r="AH11" s="6">
        <f t="shared" si="3"/>
        <v>0</v>
      </c>
      <c r="AI11" s="6">
        <f t="shared" si="3"/>
        <v>0</v>
      </c>
      <c r="AJ11" s="6">
        <f t="shared" si="3"/>
        <v>0</v>
      </c>
      <c r="AK11" s="6">
        <f t="shared" si="3"/>
        <v>0</v>
      </c>
      <c r="AL11" s="6">
        <f t="shared" si="3"/>
        <v>0</v>
      </c>
      <c r="AM11" s="6">
        <f t="shared" si="3"/>
        <v>0</v>
      </c>
      <c r="AN11" s="6">
        <f t="shared" si="3"/>
        <v>0</v>
      </c>
      <c r="AO11" s="6">
        <f t="shared" si="3"/>
        <v>0</v>
      </c>
      <c r="AP11" s="6">
        <f t="shared" si="3"/>
        <v>0</v>
      </c>
      <c r="AQ11" s="6">
        <f t="shared" si="3"/>
        <v>0</v>
      </c>
      <c r="AR11" s="6">
        <f t="shared" si="3"/>
        <v>0</v>
      </c>
      <c r="AS11" s="6">
        <f t="shared" si="3"/>
        <v>0</v>
      </c>
      <c r="AT11" s="6">
        <f t="shared" si="3"/>
        <v>0</v>
      </c>
      <c r="AU11" s="6">
        <f t="shared" si="3"/>
        <v>0</v>
      </c>
      <c r="AV11" s="6">
        <f t="shared" si="3"/>
        <v>0</v>
      </c>
      <c r="AW11" s="6">
        <f t="shared" si="3"/>
        <v>0</v>
      </c>
      <c r="AX11" s="6">
        <f t="shared" si="3"/>
        <v>0</v>
      </c>
      <c r="AY11" s="6">
        <f t="shared" si="3"/>
        <v>0</v>
      </c>
      <c r="AZ11" s="6">
        <f t="shared" si="3"/>
        <v>0</v>
      </c>
      <c r="BA11" s="6">
        <f t="shared" si="3"/>
        <v>0</v>
      </c>
      <c r="BB11" s="6">
        <f t="shared" si="3"/>
        <v>0</v>
      </c>
      <c r="BC11" s="6">
        <f t="shared" si="3"/>
        <v>0</v>
      </c>
      <c r="BD11" s="6">
        <f t="shared" si="3"/>
        <v>0</v>
      </c>
    </row>
    <row r="12" spans="1:56" x14ac:dyDescent="0.2">
      <c r="A12" s="3" t="s">
        <v>893</v>
      </c>
      <c r="B12" s="3" t="s">
        <v>979</v>
      </c>
      <c r="C12" s="3" t="s">
        <v>953</v>
      </c>
      <c r="D12" s="2">
        <v>288</v>
      </c>
      <c r="E12" s="26" t="s">
        <v>945</v>
      </c>
      <c r="F12" s="2">
        <v>6707</v>
      </c>
      <c r="G12" s="13">
        <v>37438</v>
      </c>
      <c r="H12" s="15" t="s">
        <v>1113</v>
      </c>
      <c r="I12" s="6">
        <f t="shared" si="0"/>
        <v>0</v>
      </c>
      <c r="J12" s="6">
        <f t="shared" si="3"/>
        <v>0</v>
      </c>
      <c r="K12" s="6">
        <f t="shared" si="3"/>
        <v>0</v>
      </c>
      <c r="L12" s="6">
        <f t="shared" si="3"/>
        <v>0</v>
      </c>
      <c r="M12" s="6">
        <f t="shared" si="3"/>
        <v>0</v>
      </c>
      <c r="N12" s="6">
        <f t="shared" si="3"/>
        <v>0</v>
      </c>
      <c r="O12" s="6">
        <f t="shared" si="3"/>
        <v>0</v>
      </c>
      <c r="P12" s="6">
        <f t="shared" si="3"/>
        <v>0</v>
      </c>
      <c r="Q12" s="6">
        <f t="shared" si="3"/>
        <v>0</v>
      </c>
      <c r="R12" s="6">
        <f t="shared" si="3"/>
        <v>0</v>
      </c>
      <c r="S12" s="6">
        <f t="shared" si="3"/>
        <v>0</v>
      </c>
      <c r="T12" s="6">
        <f t="shared" si="3"/>
        <v>0</v>
      </c>
      <c r="U12" s="6">
        <f t="shared" si="3"/>
        <v>0</v>
      </c>
      <c r="V12" s="6">
        <f t="shared" si="3"/>
        <v>0</v>
      </c>
      <c r="W12" s="6">
        <f t="shared" si="3"/>
        <v>0</v>
      </c>
      <c r="X12" s="6">
        <f t="shared" si="3"/>
        <v>0</v>
      </c>
      <c r="Y12" s="6">
        <f t="shared" si="3"/>
        <v>0</v>
      </c>
      <c r="Z12" s="6">
        <f t="shared" si="3"/>
        <v>0</v>
      </c>
      <c r="AA12" s="6">
        <f t="shared" si="3"/>
        <v>0</v>
      </c>
      <c r="AB12" s="6">
        <f t="shared" si="3"/>
        <v>16114.940928</v>
      </c>
      <c r="AC12" s="6">
        <f t="shared" si="3"/>
        <v>16114.940928</v>
      </c>
      <c r="AD12" s="6">
        <f t="shared" si="3"/>
        <v>16114.940928</v>
      </c>
      <c r="AE12" s="6">
        <f t="shared" si="3"/>
        <v>16114.940928</v>
      </c>
      <c r="AF12" s="6">
        <f t="shared" si="3"/>
        <v>16114.940928</v>
      </c>
      <c r="AG12" s="6">
        <f t="shared" si="3"/>
        <v>16114.940928</v>
      </c>
      <c r="AH12" s="6">
        <f t="shared" si="3"/>
        <v>16114.940928</v>
      </c>
      <c r="AI12" s="6">
        <f t="shared" si="3"/>
        <v>16114.940928</v>
      </c>
      <c r="AJ12" s="6">
        <f t="shared" si="3"/>
        <v>16114.940928</v>
      </c>
      <c r="AK12" s="6">
        <f t="shared" si="3"/>
        <v>16114.940928</v>
      </c>
      <c r="AL12" s="6">
        <f t="shared" si="3"/>
        <v>16114.940928</v>
      </c>
      <c r="AM12" s="6">
        <f t="shared" si="3"/>
        <v>16114.940928</v>
      </c>
      <c r="AN12" s="6">
        <f t="shared" si="3"/>
        <v>0</v>
      </c>
      <c r="AO12" s="6">
        <f t="shared" si="3"/>
        <v>0</v>
      </c>
      <c r="AP12" s="6">
        <f t="shared" si="3"/>
        <v>0</v>
      </c>
      <c r="AQ12" s="6">
        <f t="shared" si="3"/>
        <v>0</v>
      </c>
      <c r="AR12" s="6">
        <f t="shared" si="3"/>
        <v>0</v>
      </c>
      <c r="AS12" s="6">
        <f t="shared" si="3"/>
        <v>0</v>
      </c>
      <c r="AT12" s="6">
        <f t="shared" si="3"/>
        <v>0</v>
      </c>
      <c r="AU12" s="6">
        <f t="shared" si="3"/>
        <v>0</v>
      </c>
      <c r="AV12" s="6">
        <f t="shared" si="3"/>
        <v>0</v>
      </c>
      <c r="AW12" s="6">
        <f t="shared" si="3"/>
        <v>0</v>
      </c>
      <c r="AX12" s="6">
        <f t="shared" si="3"/>
        <v>0</v>
      </c>
      <c r="AY12" s="6">
        <f t="shared" si="3"/>
        <v>0</v>
      </c>
      <c r="AZ12" s="6">
        <f t="shared" si="3"/>
        <v>0</v>
      </c>
      <c r="BA12" s="6">
        <f t="shared" si="3"/>
        <v>0</v>
      </c>
      <c r="BB12" s="6">
        <f t="shared" si="3"/>
        <v>0</v>
      </c>
      <c r="BC12" s="6">
        <f t="shared" si="3"/>
        <v>0</v>
      </c>
      <c r="BD12" s="6">
        <f t="shared" si="3"/>
        <v>0</v>
      </c>
    </row>
    <row r="13" spans="1:56" x14ac:dyDescent="0.2">
      <c r="A13" s="26" t="s">
        <v>1064</v>
      </c>
      <c r="B13" s="26" t="s">
        <v>979</v>
      </c>
      <c r="C13" s="26" t="s">
        <v>953</v>
      </c>
      <c r="D13" s="26">
        <v>650</v>
      </c>
      <c r="E13" s="26" t="s">
        <v>945</v>
      </c>
      <c r="F13" s="26">
        <v>6707</v>
      </c>
      <c r="G13" s="30">
        <v>37773</v>
      </c>
      <c r="H13" s="15" t="s">
        <v>1113</v>
      </c>
      <c r="I13" s="6">
        <f t="shared" si="0"/>
        <v>0</v>
      </c>
      <c r="J13" s="6">
        <f t="shared" si="3"/>
        <v>0</v>
      </c>
      <c r="K13" s="6">
        <f t="shared" si="3"/>
        <v>0</v>
      </c>
      <c r="L13" s="6">
        <f t="shared" si="3"/>
        <v>0</v>
      </c>
      <c r="M13" s="6">
        <f t="shared" si="3"/>
        <v>0</v>
      </c>
      <c r="N13" s="6">
        <f t="shared" si="3"/>
        <v>0</v>
      </c>
      <c r="O13" s="6">
        <f t="shared" si="3"/>
        <v>0</v>
      </c>
      <c r="P13" s="6">
        <f t="shared" si="3"/>
        <v>0</v>
      </c>
      <c r="Q13" s="6">
        <f t="shared" si="3"/>
        <v>0</v>
      </c>
      <c r="R13" s="6">
        <f t="shared" si="3"/>
        <v>0</v>
      </c>
      <c r="S13" s="6">
        <f t="shared" si="3"/>
        <v>0</v>
      </c>
      <c r="T13" s="6">
        <f t="shared" si="3"/>
        <v>0</v>
      </c>
      <c r="U13" s="6">
        <f t="shared" si="3"/>
        <v>0</v>
      </c>
      <c r="V13" s="6">
        <f t="shared" si="3"/>
        <v>0</v>
      </c>
      <c r="W13" s="6">
        <f t="shared" si="3"/>
        <v>0</v>
      </c>
      <c r="X13" s="6">
        <f t="shared" si="3"/>
        <v>0</v>
      </c>
      <c r="Y13" s="6">
        <f t="shared" si="3"/>
        <v>0</v>
      </c>
      <c r="Z13" s="6">
        <f t="shared" si="3"/>
        <v>0</v>
      </c>
      <c r="AA13" s="6">
        <f t="shared" si="3"/>
        <v>0</v>
      </c>
      <c r="AB13" s="6">
        <f t="shared" si="3"/>
        <v>0</v>
      </c>
      <c r="AC13" s="6">
        <f t="shared" si="3"/>
        <v>0</v>
      </c>
      <c r="AD13" s="6">
        <f t="shared" si="3"/>
        <v>0</v>
      </c>
      <c r="AE13" s="6">
        <f t="shared" si="3"/>
        <v>0</v>
      </c>
      <c r="AF13" s="6">
        <f t="shared" si="3"/>
        <v>0</v>
      </c>
      <c r="AG13" s="6">
        <f t="shared" si="3"/>
        <v>0</v>
      </c>
      <c r="AH13" s="6">
        <f t="shared" si="3"/>
        <v>0</v>
      </c>
      <c r="AI13" s="6">
        <f t="shared" si="3"/>
        <v>0</v>
      </c>
      <c r="AJ13" s="6">
        <f t="shared" si="3"/>
        <v>0</v>
      </c>
      <c r="AK13" s="6">
        <f t="shared" si="3"/>
        <v>0</v>
      </c>
      <c r="AL13" s="6">
        <f t="shared" si="3"/>
        <v>0</v>
      </c>
      <c r="AM13" s="6">
        <f t="shared" si="3"/>
        <v>36370.526400000002</v>
      </c>
      <c r="AN13" s="6">
        <f t="shared" si="3"/>
        <v>36370.526400000002</v>
      </c>
      <c r="AO13" s="6">
        <f t="shared" si="3"/>
        <v>36370.526400000002</v>
      </c>
      <c r="AP13" s="6">
        <f t="shared" si="3"/>
        <v>36370.526400000002</v>
      </c>
      <c r="AQ13" s="6">
        <f t="shared" si="3"/>
        <v>36370.526400000002</v>
      </c>
      <c r="AR13" s="6">
        <f t="shared" si="3"/>
        <v>36370.526400000002</v>
      </c>
      <c r="AS13" s="6">
        <f t="shared" si="3"/>
        <v>36370.526400000002</v>
      </c>
      <c r="AT13" s="6">
        <f t="shared" si="3"/>
        <v>36370.526400000002</v>
      </c>
      <c r="AU13" s="6">
        <f t="shared" si="3"/>
        <v>36370.526400000002</v>
      </c>
      <c r="AV13" s="6">
        <f t="shared" si="3"/>
        <v>36370.526400000002</v>
      </c>
      <c r="AW13" s="6">
        <f t="shared" si="3"/>
        <v>36370.526400000002</v>
      </c>
      <c r="AX13" s="6">
        <f t="shared" si="3"/>
        <v>36370.526400000002</v>
      </c>
      <c r="AY13" s="6">
        <f t="shared" si="3"/>
        <v>0</v>
      </c>
      <c r="AZ13" s="6">
        <f t="shared" si="3"/>
        <v>0</v>
      </c>
      <c r="BA13" s="6">
        <f t="shared" si="3"/>
        <v>0</v>
      </c>
      <c r="BB13" s="6">
        <f t="shared" si="3"/>
        <v>0</v>
      </c>
      <c r="BC13" s="6">
        <f t="shared" si="3"/>
        <v>0</v>
      </c>
      <c r="BD13" s="6">
        <f t="shared" si="3"/>
        <v>0</v>
      </c>
    </row>
    <row r="14" spans="1:56" ht="13.5" customHeight="1" x14ac:dyDescent="0.2">
      <c r="A14" s="26" t="s">
        <v>1078</v>
      </c>
      <c r="B14" s="26" t="s">
        <v>979</v>
      </c>
      <c r="C14" s="26" t="s">
        <v>953</v>
      </c>
      <c r="D14" s="26">
        <v>86</v>
      </c>
      <c r="E14" s="26" t="s">
        <v>945</v>
      </c>
      <c r="F14" s="26">
        <v>6707</v>
      </c>
      <c r="G14" s="30">
        <v>37773</v>
      </c>
      <c r="H14" s="15" t="s">
        <v>1113</v>
      </c>
      <c r="I14" s="6">
        <f t="shared" si="0"/>
        <v>0</v>
      </c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0</v>
      </c>
      <c r="O14" s="6">
        <f t="shared" si="3"/>
        <v>0</v>
      </c>
      <c r="P14" s="6">
        <f t="shared" si="3"/>
        <v>0</v>
      </c>
      <c r="Q14" s="6">
        <f t="shared" si="3"/>
        <v>0</v>
      </c>
      <c r="R14" s="6">
        <f t="shared" si="3"/>
        <v>0</v>
      </c>
      <c r="S14" s="6">
        <f t="shared" si="3"/>
        <v>0</v>
      </c>
      <c r="T14" s="6">
        <f t="shared" si="3"/>
        <v>0</v>
      </c>
      <c r="U14" s="6">
        <f t="shared" si="3"/>
        <v>0</v>
      </c>
      <c r="V14" s="6">
        <f t="shared" si="3"/>
        <v>0</v>
      </c>
      <c r="W14" s="6">
        <f t="shared" si="3"/>
        <v>0</v>
      </c>
      <c r="X14" s="6">
        <f t="shared" si="3"/>
        <v>0</v>
      </c>
      <c r="Y14" s="6">
        <f t="shared" si="3"/>
        <v>0</v>
      </c>
      <c r="Z14" s="6">
        <f t="shared" si="3"/>
        <v>0</v>
      </c>
      <c r="AA14" s="6">
        <f t="shared" si="3"/>
        <v>0</v>
      </c>
      <c r="AB14" s="6">
        <f t="shared" si="3"/>
        <v>0</v>
      </c>
      <c r="AC14" s="6">
        <f t="shared" si="3"/>
        <v>0</v>
      </c>
      <c r="AD14" s="6">
        <f t="shared" si="3"/>
        <v>0</v>
      </c>
      <c r="AE14" s="6">
        <f t="shared" si="3"/>
        <v>0</v>
      </c>
      <c r="AF14" s="6">
        <f t="shared" si="3"/>
        <v>0</v>
      </c>
      <c r="AG14" s="6">
        <f t="shared" si="3"/>
        <v>0</v>
      </c>
      <c r="AH14" s="6">
        <f t="shared" si="3"/>
        <v>0</v>
      </c>
      <c r="AI14" s="6">
        <f t="shared" si="3"/>
        <v>0</v>
      </c>
      <c r="AJ14" s="6">
        <f t="shared" si="3"/>
        <v>0</v>
      </c>
      <c r="AK14" s="6">
        <f t="shared" si="3"/>
        <v>0</v>
      </c>
      <c r="AL14" s="6">
        <f t="shared" si="3"/>
        <v>0</v>
      </c>
      <c r="AM14" s="6">
        <f t="shared" si="3"/>
        <v>4812.1004160000002</v>
      </c>
      <c r="AN14" s="6">
        <f t="shared" si="3"/>
        <v>4812.1004160000002</v>
      </c>
      <c r="AO14" s="6">
        <f t="shared" si="3"/>
        <v>4812.1004160000002</v>
      </c>
      <c r="AP14" s="6">
        <f t="shared" si="3"/>
        <v>4812.1004160000002</v>
      </c>
      <c r="AQ14" s="6">
        <f t="shared" si="3"/>
        <v>4812.1004160000002</v>
      </c>
      <c r="AR14" s="6">
        <f t="shared" si="3"/>
        <v>4812.1004160000002</v>
      </c>
      <c r="AS14" s="6">
        <f t="shared" si="3"/>
        <v>4812.1004160000002</v>
      </c>
      <c r="AT14" s="6">
        <f t="shared" si="3"/>
        <v>4812.1004160000002</v>
      </c>
      <c r="AU14" s="6">
        <f t="shared" si="3"/>
        <v>4812.1004160000002</v>
      </c>
      <c r="AV14" s="6">
        <f t="shared" si="3"/>
        <v>4812.1004160000002</v>
      </c>
      <c r="AW14" s="6">
        <f t="shared" si="3"/>
        <v>4812.1004160000002</v>
      </c>
      <c r="AX14" s="6">
        <f t="shared" si="3"/>
        <v>4812.1004160000002</v>
      </c>
      <c r="AY14" s="6">
        <f t="shared" si="3"/>
        <v>0</v>
      </c>
      <c r="AZ14" s="6">
        <f t="shared" si="3"/>
        <v>0</v>
      </c>
      <c r="BA14" s="6">
        <f t="shared" si="3"/>
        <v>0</v>
      </c>
      <c r="BB14" s="6">
        <f t="shared" si="3"/>
        <v>0</v>
      </c>
      <c r="BC14" s="6">
        <f t="shared" si="3"/>
        <v>0</v>
      </c>
      <c r="BD14" s="6">
        <f t="shared" si="3"/>
        <v>0</v>
      </c>
    </row>
    <row r="15" spans="1:56" ht="13.5" customHeight="1" x14ac:dyDescent="0.2">
      <c r="A15" s="26" t="s">
        <v>920</v>
      </c>
      <c r="B15" s="26" t="s">
        <v>1525</v>
      </c>
      <c r="C15" s="26" t="s">
        <v>935</v>
      </c>
      <c r="D15" s="26">
        <v>100</v>
      </c>
      <c r="E15" s="26" t="s">
        <v>945</v>
      </c>
      <c r="F15" s="28">
        <v>6707</v>
      </c>
      <c r="G15" s="30">
        <v>37055</v>
      </c>
      <c r="H15" s="15" t="s">
        <v>1113</v>
      </c>
      <c r="I15" s="6">
        <f t="shared" si="0"/>
        <v>0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0</v>
      </c>
      <c r="N15" s="6">
        <f t="shared" si="3"/>
        <v>0</v>
      </c>
      <c r="O15" s="6">
        <f t="shared" si="3"/>
        <v>5595.4656000000004</v>
      </c>
      <c r="P15" s="6">
        <f t="shared" si="3"/>
        <v>5595.4656000000004</v>
      </c>
      <c r="Q15" s="6">
        <f t="shared" si="3"/>
        <v>5595.4656000000004</v>
      </c>
      <c r="R15" s="6">
        <f t="shared" si="3"/>
        <v>5595.4656000000004</v>
      </c>
      <c r="S15" s="6">
        <f t="shared" si="3"/>
        <v>5595.4656000000004</v>
      </c>
      <c r="T15" s="6">
        <f t="shared" si="3"/>
        <v>5595.4656000000004</v>
      </c>
      <c r="U15" s="6">
        <f t="shared" si="3"/>
        <v>5595.4656000000004</v>
      </c>
      <c r="V15" s="6">
        <f t="shared" si="3"/>
        <v>5595.4656000000004</v>
      </c>
      <c r="W15" s="6">
        <f t="shared" si="3"/>
        <v>5595.4656000000004</v>
      </c>
      <c r="X15" s="6">
        <f t="shared" si="3"/>
        <v>5595.4656000000004</v>
      </c>
      <c r="Y15" s="6">
        <f t="shared" si="3"/>
        <v>5595.4656000000004</v>
      </c>
      <c r="Z15" s="6">
        <f t="shared" si="3"/>
        <v>5595.4656000000004</v>
      </c>
      <c r="AA15" s="6">
        <f t="shared" si="3"/>
        <v>0</v>
      </c>
      <c r="AB15" s="6">
        <f t="shared" si="3"/>
        <v>0</v>
      </c>
      <c r="AC15" s="6">
        <f t="shared" si="3"/>
        <v>0</v>
      </c>
      <c r="AD15" s="6">
        <f t="shared" si="3"/>
        <v>0</v>
      </c>
      <c r="AE15" s="6">
        <f t="shared" si="3"/>
        <v>0</v>
      </c>
      <c r="AF15" s="6">
        <f t="shared" si="3"/>
        <v>0</v>
      </c>
      <c r="AG15" s="6">
        <f t="shared" si="3"/>
        <v>0</v>
      </c>
      <c r="AH15" s="6">
        <f t="shared" si="3"/>
        <v>0</v>
      </c>
      <c r="AI15" s="6">
        <f t="shared" si="3"/>
        <v>0</v>
      </c>
      <c r="AJ15" s="6">
        <f t="shared" si="3"/>
        <v>0</v>
      </c>
      <c r="AK15" s="6">
        <f t="shared" si="3"/>
        <v>0</v>
      </c>
      <c r="AL15" s="6">
        <f t="shared" si="3"/>
        <v>0</v>
      </c>
      <c r="AM15" s="6">
        <f t="shared" si="3"/>
        <v>0</v>
      </c>
      <c r="AN15" s="6">
        <f t="shared" si="3"/>
        <v>0</v>
      </c>
      <c r="AO15" s="6">
        <f t="shared" si="3"/>
        <v>0</v>
      </c>
      <c r="AP15" s="6">
        <f t="shared" si="3"/>
        <v>0</v>
      </c>
      <c r="AQ15" s="6">
        <f t="shared" si="3"/>
        <v>0</v>
      </c>
      <c r="AR15" s="6">
        <f t="shared" si="3"/>
        <v>0</v>
      </c>
      <c r="AS15" s="6">
        <f t="shared" si="3"/>
        <v>0</v>
      </c>
      <c r="AT15" s="6">
        <f t="shared" si="3"/>
        <v>0</v>
      </c>
      <c r="AU15" s="6">
        <f t="shared" si="3"/>
        <v>0</v>
      </c>
      <c r="AV15" s="6">
        <f t="shared" si="3"/>
        <v>0</v>
      </c>
      <c r="AW15" s="6">
        <f t="shared" si="3"/>
        <v>0</v>
      </c>
      <c r="AX15" s="6">
        <f t="shared" si="3"/>
        <v>0</v>
      </c>
      <c r="AY15" s="6">
        <f t="shared" si="3"/>
        <v>0</v>
      </c>
      <c r="AZ15" s="6">
        <f t="shared" si="3"/>
        <v>0</v>
      </c>
      <c r="BA15" s="6">
        <f t="shared" si="3"/>
        <v>0</v>
      </c>
      <c r="BB15" s="6">
        <f t="shared" si="3"/>
        <v>0</v>
      </c>
      <c r="BC15" s="6">
        <f t="shared" si="3"/>
        <v>0</v>
      </c>
      <c r="BD15" s="6">
        <f t="shared" si="3"/>
        <v>0</v>
      </c>
    </row>
    <row r="16" spans="1:56" ht="13.5" customHeight="1" x14ac:dyDescent="0.2">
      <c r="A16" s="26" t="s">
        <v>1079</v>
      </c>
      <c r="B16" s="3" t="s">
        <v>1109</v>
      </c>
      <c r="C16" s="3" t="s">
        <v>927</v>
      </c>
      <c r="D16" s="26">
        <v>1000</v>
      </c>
      <c r="E16" s="26" t="s">
        <v>945</v>
      </c>
      <c r="F16" s="26">
        <v>6707</v>
      </c>
      <c r="G16" s="30">
        <v>37773</v>
      </c>
      <c r="H16" s="15" t="s">
        <v>1113</v>
      </c>
      <c r="I16" s="6">
        <f t="shared" si="0"/>
        <v>0</v>
      </c>
      <c r="J16" s="6">
        <f t="shared" si="3"/>
        <v>0</v>
      </c>
      <c r="K16" s="6">
        <f t="shared" si="3"/>
        <v>0</v>
      </c>
      <c r="L16" s="6">
        <f t="shared" si="3"/>
        <v>0</v>
      </c>
      <c r="M16" s="6">
        <f t="shared" si="3"/>
        <v>0</v>
      </c>
      <c r="N16" s="6">
        <f t="shared" si="3"/>
        <v>0</v>
      </c>
      <c r="O16" s="6">
        <f t="shared" si="3"/>
        <v>0</v>
      </c>
      <c r="P16" s="6">
        <f t="shared" si="3"/>
        <v>0</v>
      </c>
      <c r="Q16" s="6">
        <f t="shared" si="3"/>
        <v>0</v>
      </c>
      <c r="R16" s="6">
        <f t="shared" ref="J16:BD21" si="4">IF(AND($F16&lt;R$1,$G16&lt;R$4,(DATE(YEAR($G16)+1,MONTH($G16)+1,1))&gt;R$4),(($D16*13.44*R$2)+($D16*10.56*R$3))*(R$1/1000-($F16/1000)),0)</f>
        <v>0</v>
      </c>
      <c r="S16" s="6">
        <f t="shared" si="4"/>
        <v>0</v>
      </c>
      <c r="T16" s="6">
        <f t="shared" si="4"/>
        <v>0</v>
      </c>
      <c r="U16" s="6">
        <f t="shared" si="4"/>
        <v>0</v>
      </c>
      <c r="V16" s="6">
        <f t="shared" si="4"/>
        <v>0</v>
      </c>
      <c r="W16" s="6">
        <f t="shared" si="4"/>
        <v>0</v>
      </c>
      <c r="X16" s="6">
        <f t="shared" si="4"/>
        <v>0</v>
      </c>
      <c r="Y16" s="6">
        <f t="shared" si="4"/>
        <v>0</v>
      </c>
      <c r="Z16" s="6">
        <f t="shared" si="4"/>
        <v>0</v>
      </c>
      <c r="AA16" s="6">
        <f t="shared" si="4"/>
        <v>0</v>
      </c>
      <c r="AB16" s="6">
        <f t="shared" si="4"/>
        <v>0</v>
      </c>
      <c r="AC16" s="6">
        <f t="shared" si="4"/>
        <v>0</v>
      </c>
      <c r="AD16" s="6">
        <f t="shared" si="4"/>
        <v>0</v>
      </c>
      <c r="AE16" s="6">
        <f t="shared" si="4"/>
        <v>0</v>
      </c>
      <c r="AF16" s="6">
        <f t="shared" si="4"/>
        <v>0</v>
      </c>
      <c r="AG16" s="6">
        <f t="shared" si="4"/>
        <v>0</v>
      </c>
      <c r="AH16" s="6">
        <f t="shared" si="4"/>
        <v>0</v>
      </c>
      <c r="AI16" s="6">
        <f t="shared" si="4"/>
        <v>0</v>
      </c>
      <c r="AJ16" s="6">
        <f t="shared" si="4"/>
        <v>0</v>
      </c>
      <c r="AK16" s="6">
        <f t="shared" si="4"/>
        <v>0</v>
      </c>
      <c r="AL16" s="6">
        <f t="shared" si="4"/>
        <v>0</v>
      </c>
      <c r="AM16" s="6">
        <f t="shared" si="4"/>
        <v>55954.656000000003</v>
      </c>
      <c r="AN16" s="6">
        <f t="shared" si="4"/>
        <v>55954.656000000003</v>
      </c>
      <c r="AO16" s="6">
        <f t="shared" si="4"/>
        <v>55954.656000000003</v>
      </c>
      <c r="AP16" s="6">
        <f t="shared" si="4"/>
        <v>55954.656000000003</v>
      </c>
      <c r="AQ16" s="6">
        <f t="shared" si="4"/>
        <v>55954.656000000003</v>
      </c>
      <c r="AR16" s="6">
        <f t="shared" si="4"/>
        <v>55954.656000000003</v>
      </c>
      <c r="AS16" s="6">
        <f t="shared" si="4"/>
        <v>55954.656000000003</v>
      </c>
      <c r="AT16" s="6">
        <f t="shared" si="4"/>
        <v>55954.656000000003</v>
      </c>
      <c r="AU16" s="6">
        <f t="shared" si="4"/>
        <v>55954.656000000003</v>
      </c>
      <c r="AV16" s="6">
        <f t="shared" si="4"/>
        <v>55954.656000000003</v>
      </c>
      <c r="AW16" s="6">
        <f t="shared" si="4"/>
        <v>55954.656000000003</v>
      </c>
      <c r="AX16" s="6">
        <f t="shared" si="4"/>
        <v>55954.656000000003</v>
      </c>
      <c r="AY16" s="6">
        <f t="shared" si="4"/>
        <v>0</v>
      </c>
      <c r="AZ16" s="6">
        <f t="shared" si="4"/>
        <v>0</v>
      </c>
      <c r="BA16" s="6">
        <f t="shared" si="4"/>
        <v>0</v>
      </c>
      <c r="BB16" s="6">
        <f t="shared" si="4"/>
        <v>0</v>
      </c>
      <c r="BC16" s="6">
        <f t="shared" si="4"/>
        <v>0</v>
      </c>
      <c r="BD16" s="6">
        <f t="shared" si="4"/>
        <v>0</v>
      </c>
    </row>
    <row r="17" spans="1:56" ht="13.5" customHeight="1" x14ac:dyDescent="0.2">
      <c r="A17" s="3" t="s">
        <v>1012</v>
      </c>
      <c r="B17" s="3" t="s">
        <v>979</v>
      </c>
      <c r="C17" s="3" t="s">
        <v>1010</v>
      </c>
      <c r="D17" s="2">
        <v>280</v>
      </c>
      <c r="E17" s="26" t="s">
        <v>945</v>
      </c>
      <c r="F17" s="2">
        <v>6760</v>
      </c>
      <c r="G17" s="13">
        <v>37408</v>
      </c>
      <c r="H17" s="15" t="s">
        <v>1113</v>
      </c>
      <c r="I17" s="6">
        <f t="shared" si="0"/>
        <v>0</v>
      </c>
      <c r="J17" s="6">
        <f t="shared" si="4"/>
        <v>0</v>
      </c>
      <c r="K17" s="6">
        <f t="shared" si="4"/>
        <v>0</v>
      </c>
      <c r="L17" s="6">
        <f t="shared" si="4"/>
        <v>0</v>
      </c>
      <c r="M17" s="6">
        <f t="shared" si="4"/>
        <v>0</v>
      </c>
      <c r="N17" s="6">
        <f t="shared" si="4"/>
        <v>0</v>
      </c>
      <c r="O17" s="6">
        <f t="shared" si="4"/>
        <v>0</v>
      </c>
      <c r="P17" s="6">
        <f t="shared" si="4"/>
        <v>0</v>
      </c>
      <c r="Q17" s="6">
        <f t="shared" si="4"/>
        <v>0</v>
      </c>
      <c r="R17" s="6">
        <f t="shared" si="4"/>
        <v>0</v>
      </c>
      <c r="S17" s="6">
        <f t="shared" si="4"/>
        <v>0</v>
      </c>
      <c r="T17" s="6">
        <f t="shared" si="4"/>
        <v>0</v>
      </c>
      <c r="U17" s="6">
        <f t="shared" si="4"/>
        <v>0</v>
      </c>
      <c r="V17" s="6">
        <f t="shared" si="4"/>
        <v>0</v>
      </c>
      <c r="W17" s="6">
        <f t="shared" si="4"/>
        <v>0</v>
      </c>
      <c r="X17" s="6">
        <f t="shared" si="4"/>
        <v>0</v>
      </c>
      <c r="Y17" s="6">
        <f t="shared" si="4"/>
        <v>0</v>
      </c>
      <c r="Z17" s="6">
        <f t="shared" si="4"/>
        <v>0</v>
      </c>
      <c r="AA17" s="6">
        <f t="shared" si="4"/>
        <v>15415.142399999999</v>
      </c>
      <c r="AB17" s="6">
        <f t="shared" si="4"/>
        <v>15415.142399999999</v>
      </c>
      <c r="AC17" s="6">
        <f t="shared" si="4"/>
        <v>15415.142399999999</v>
      </c>
      <c r="AD17" s="6">
        <f t="shared" si="4"/>
        <v>15415.142399999999</v>
      </c>
      <c r="AE17" s="6">
        <f t="shared" si="4"/>
        <v>15415.142399999999</v>
      </c>
      <c r="AF17" s="6">
        <f t="shared" si="4"/>
        <v>15415.142399999999</v>
      </c>
      <c r="AG17" s="6">
        <f t="shared" si="4"/>
        <v>15415.142399999999</v>
      </c>
      <c r="AH17" s="6">
        <f t="shared" si="4"/>
        <v>15415.142399999999</v>
      </c>
      <c r="AI17" s="6">
        <f t="shared" si="4"/>
        <v>15415.142399999999</v>
      </c>
      <c r="AJ17" s="6">
        <f t="shared" si="4"/>
        <v>15415.142399999999</v>
      </c>
      <c r="AK17" s="6">
        <f t="shared" si="4"/>
        <v>15415.142399999999</v>
      </c>
      <c r="AL17" s="6">
        <f t="shared" si="4"/>
        <v>15415.142399999999</v>
      </c>
      <c r="AM17" s="6">
        <f t="shared" si="4"/>
        <v>0</v>
      </c>
      <c r="AN17" s="6">
        <f t="shared" si="4"/>
        <v>0</v>
      </c>
      <c r="AO17" s="6">
        <f t="shared" si="4"/>
        <v>0</v>
      </c>
      <c r="AP17" s="6">
        <f t="shared" si="4"/>
        <v>0</v>
      </c>
      <c r="AQ17" s="6">
        <f t="shared" si="4"/>
        <v>0</v>
      </c>
      <c r="AR17" s="6">
        <f t="shared" si="4"/>
        <v>0</v>
      </c>
      <c r="AS17" s="6">
        <f t="shared" si="4"/>
        <v>0</v>
      </c>
      <c r="AT17" s="6">
        <f t="shared" si="4"/>
        <v>0</v>
      </c>
      <c r="AU17" s="6">
        <f t="shared" si="4"/>
        <v>0</v>
      </c>
      <c r="AV17" s="6">
        <f t="shared" si="4"/>
        <v>0</v>
      </c>
      <c r="AW17" s="6">
        <f t="shared" si="4"/>
        <v>0</v>
      </c>
      <c r="AX17" s="6">
        <f t="shared" si="4"/>
        <v>0</v>
      </c>
      <c r="AY17" s="6">
        <f t="shared" si="4"/>
        <v>0</v>
      </c>
      <c r="AZ17" s="6">
        <f t="shared" si="4"/>
        <v>0</v>
      </c>
      <c r="BA17" s="6">
        <f t="shared" si="4"/>
        <v>0</v>
      </c>
      <c r="BB17" s="6">
        <f t="shared" si="4"/>
        <v>0</v>
      </c>
      <c r="BC17" s="6">
        <f t="shared" si="4"/>
        <v>0</v>
      </c>
      <c r="BD17" s="6">
        <f t="shared" si="4"/>
        <v>0</v>
      </c>
    </row>
    <row r="18" spans="1:56" x14ac:dyDescent="0.2">
      <c r="A18" s="8" t="s">
        <v>857</v>
      </c>
      <c r="B18" s="3" t="s">
        <v>976</v>
      </c>
      <c r="C18" s="3" t="s">
        <v>917</v>
      </c>
      <c r="D18" s="2">
        <v>555</v>
      </c>
      <c r="E18" s="3" t="s">
        <v>945</v>
      </c>
      <c r="F18" s="2">
        <v>6793</v>
      </c>
      <c r="G18" s="13">
        <v>37049</v>
      </c>
      <c r="H18" s="15" t="s">
        <v>1113</v>
      </c>
      <c r="I18" s="6">
        <f t="shared" si="0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4"/>
        <v>0</v>
      </c>
      <c r="O18" s="6">
        <f t="shared" si="4"/>
        <v>30243.805919999995</v>
      </c>
      <c r="P18" s="6">
        <f t="shared" si="4"/>
        <v>30243.805919999995</v>
      </c>
      <c r="Q18" s="6">
        <f t="shared" si="4"/>
        <v>30243.805919999995</v>
      </c>
      <c r="R18" s="6">
        <f t="shared" si="4"/>
        <v>30243.805919999995</v>
      </c>
      <c r="S18" s="6">
        <f t="shared" si="4"/>
        <v>30243.805919999995</v>
      </c>
      <c r="T18" s="6">
        <f t="shared" si="4"/>
        <v>30243.805919999995</v>
      </c>
      <c r="U18" s="6">
        <f t="shared" si="4"/>
        <v>30243.805919999995</v>
      </c>
      <c r="V18" s="6">
        <f t="shared" si="4"/>
        <v>30243.805919999995</v>
      </c>
      <c r="W18" s="6">
        <f t="shared" si="4"/>
        <v>30243.805919999995</v>
      </c>
      <c r="X18" s="6">
        <f t="shared" si="4"/>
        <v>30243.805919999995</v>
      </c>
      <c r="Y18" s="6">
        <f t="shared" si="4"/>
        <v>30243.805919999995</v>
      </c>
      <c r="Z18" s="6">
        <f t="shared" si="4"/>
        <v>30243.805919999995</v>
      </c>
      <c r="AA18" s="6">
        <f t="shared" si="4"/>
        <v>0</v>
      </c>
      <c r="AB18" s="6">
        <f t="shared" si="4"/>
        <v>0</v>
      </c>
      <c r="AC18" s="6">
        <f t="shared" si="4"/>
        <v>0</v>
      </c>
      <c r="AD18" s="6">
        <f t="shared" si="4"/>
        <v>0</v>
      </c>
      <c r="AE18" s="6">
        <f t="shared" si="4"/>
        <v>0</v>
      </c>
      <c r="AF18" s="6">
        <f t="shared" si="4"/>
        <v>0</v>
      </c>
      <c r="AG18" s="6">
        <f t="shared" si="4"/>
        <v>0</v>
      </c>
      <c r="AH18" s="6">
        <f t="shared" si="4"/>
        <v>0</v>
      </c>
      <c r="AI18" s="6">
        <f t="shared" si="4"/>
        <v>0</v>
      </c>
      <c r="AJ18" s="6">
        <f t="shared" si="4"/>
        <v>0</v>
      </c>
      <c r="AK18" s="6">
        <f t="shared" si="4"/>
        <v>0</v>
      </c>
      <c r="AL18" s="6">
        <f t="shared" si="4"/>
        <v>0</v>
      </c>
      <c r="AM18" s="6">
        <f t="shared" si="4"/>
        <v>0</v>
      </c>
      <c r="AN18" s="6">
        <f t="shared" si="4"/>
        <v>0</v>
      </c>
      <c r="AO18" s="6">
        <f t="shared" si="4"/>
        <v>0</v>
      </c>
      <c r="AP18" s="6">
        <f t="shared" si="4"/>
        <v>0</v>
      </c>
      <c r="AQ18" s="6">
        <f t="shared" si="4"/>
        <v>0</v>
      </c>
      <c r="AR18" s="6">
        <f t="shared" si="4"/>
        <v>0</v>
      </c>
      <c r="AS18" s="6">
        <f t="shared" si="4"/>
        <v>0</v>
      </c>
      <c r="AT18" s="6">
        <f t="shared" si="4"/>
        <v>0</v>
      </c>
      <c r="AU18" s="6">
        <f t="shared" si="4"/>
        <v>0</v>
      </c>
      <c r="AV18" s="6">
        <f t="shared" si="4"/>
        <v>0</v>
      </c>
      <c r="AW18" s="6">
        <f t="shared" si="4"/>
        <v>0</v>
      </c>
      <c r="AX18" s="6">
        <f t="shared" si="4"/>
        <v>0</v>
      </c>
      <c r="AY18" s="6">
        <f t="shared" si="4"/>
        <v>0</v>
      </c>
      <c r="AZ18" s="6">
        <f t="shared" si="4"/>
        <v>0</v>
      </c>
      <c r="BA18" s="6">
        <f t="shared" si="4"/>
        <v>0</v>
      </c>
      <c r="BB18" s="6">
        <f t="shared" si="4"/>
        <v>0</v>
      </c>
      <c r="BC18" s="6">
        <f t="shared" si="4"/>
        <v>0</v>
      </c>
      <c r="BD18" s="6">
        <f t="shared" si="4"/>
        <v>0</v>
      </c>
    </row>
    <row r="19" spans="1:56" x14ac:dyDescent="0.2">
      <c r="A19" s="26" t="s">
        <v>153</v>
      </c>
      <c r="B19" s="26" t="s">
        <v>979</v>
      </c>
      <c r="C19" s="26" t="s">
        <v>1010</v>
      </c>
      <c r="D19" s="26">
        <v>533.5</v>
      </c>
      <c r="E19" s="26" t="s">
        <v>945</v>
      </c>
      <c r="F19" s="26">
        <v>6793</v>
      </c>
      <c r="G19" s="30">
        <v>37408</v>
      </c>
      <c r="H19" s="15" t="s">
        <v>1113</v>
      </c>
      <c r="I19" s="6">
        <f t="shared" si="0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  <c r="O19" s="6">
        <f t="shared" si="4"/>
        <v>0</v>
      </c>
      <c r="P19" s="6">
        <f t="shared" si="4"/>
        <v>0</v>
      </c>
      <c r="Q19" s="6">
        <f t="shared" si="4"/>
        <v>0</v>
      </c>
      <c r="R19" s="6">
        <f t="shared" si="4"/>
        <v>0</v>
      </c>
      <c r="S19" s="6">
        <f t="shared" si="4"/>
        <v>0</v>
      </c>
      <c r="T19" s="6">
        <f t="shared" si="4"/>
        <v>0</v>
      </c>
      <c r="U19" s="6">
        <f t="shared" si="4"/>
        <v>0</v>
      </c>
      <c r="V19" s="6">
        <f t="shared" si="4"/>
        <v>0</v>
      </c>
      <c r="W19" s="6">
        <f t="shared" si="4"/>
        <v>0</v>
      </c>
      <c r="X19" s="6">
        <f t="shared" si="4"/>
        <v>0</v>
      </c>
      <c r="Y19" s="6">
        <f t="shared" si="4"/>
        <v>0</v>
      </c>
      <c r="Z19" s="6">
        <f t="shared" si="4"/>
        <v>0</v>
      </c>
      <c r="AA19" s="6">
        <f t="shared" si="4"/>
        <v>29072.199023999998</v>
      </c>
      <c r="AB19" s="6">
        <f t="shared" si="4"/>
        <v>29072.199023999998</v>
      </c>
      <c r="AC19" s="6">
        <f t="shared" si="4"/>
        <v>29072.199023999998</v>
      </c>
      <c r="AD19" s="6">
        <f t="shared" si="4"/>
        <v>29072.199023999998</v>
      </c>
      <c r="AE19" s="6">
        <f t="shared" si="4"/>
        <v>29072.199023999998</v>
      </c>
      <c r="AF19" s="6">
        <f t="shared" si="4"/>
        <v>29072.199023999998</v>
      </c>
      <c r="AG19" s="6">
        <f t="shared" si="4"/>
        <v>29072.199023999998</v>
      </c>
      <c r="AH19" s="6">
        <f t="shared" si="4"/>
        <v>29072.199023999998</v>
      </c>
      <c r="AI19" s="6">
        <f t="shared" si="4"/>
        <v>29072.199023999998</v>
      </c>
      <c r="AJ19" s="6">
        <f t="shared" si="4"/>
        <v>29072.199023999998</v>
      </c>
      <c r="AK19" s="6">
        <f t="shared" si="4"/>
        <v>29072.199023999998</v>
      </c>
      <c r="AL19" s="6">
        <f t="shared" si="4"/>
        <v>29072.199023999998</v>
      </c>
      <c r="AM19" s="6">
        <f t="shared" si="4"/>
        <v>0</v>
      </c>
      <c r="AN19" s="6">
        <f t="shared" si="4"/>
        <v>0</v>
      </c>
      <c r="AO19" s="6">
        <f t="shared" si="4"/>
        <v>0</v>
      </c>
      <c r="AP19" s="6">
        <f t="shared" si="4"/>
        <v>0</v>
      </c>
      <c r="AQ19" s="6">
        <f t="shared" si="4"/>
        <v>0</v>
      </c>
      <c r="AR19" s="6">
        <f t="shared" si="4"/>
        <v>0</v>
      </c>
      <c r="AS19" s="6">
        <f t="shared" si="4"/>
        <v>0</v>
      </c>
      <c r="AT19" s="6">
        <f t="shared" si="4"/>
        <v>0</v>
      </c>
      <c r="AU19" s="6">
        <f t="shared" si="4"/>
        <v>0</v>
      </c>
      <c r="AV19" s="6">
        <f t="shared" si="4"/>
        <v>0</v>
      </c>
      <c r="AW19" s="6">
        <f t="shared" si="4"/>
        <v>0</v>
      </c>
      <c r="AX19" s="6">
        <f t="shared" si="4"/>
        <v>0</v>
      </c>
      <c r="AY19" s="6">
        <f t="shared" si="4"/>
        <v>0</v>
      </c>
      <c r="AZ19" s="6">
        <f t="shared" si="4"/>
        <v>0</v>
      </c>
      <c r="BA19" s="6">
        <f t="shared" si="4"/>
        <v>0</v>
      </c>
      <c r="BB19" s="6">
        <f t="shared" si="4"/>
        <v>0</v>
      </c>
      <c r="BC19" s="6">
        <f t="shared" si="4"/>
        <v>0</v>
      </c>
      <c r="BD19" s="6">
        <f t="shared" si="4"/>
        <v>0</v>
      </c>
    </row>
    <row r="20" spans="1:56" x14ac:dyDescent="0.2">
      <c r="A20" s="3" t="s">
        <v>1120</v>
      </c>
      <c r="B20" s="3" t="s">
        <v>976</v>
      </c>
      <c r="C20" s="3" t="s">
        <v>917</v>
      </c>
      <c r="D20" s="2">
        <v>625</v>
      </c>
      <c r="E20" s="3" t="s">
        <v>945</v>
      </c>
      <c r="F20" s="2">
        <v>6900</v>
      </c>
      <c r="G20" s="13">
        <v>37987</v>
      </c>
      <c r="H20" s="15" t="s">
        <v>1113</v>
      </c>
      <c r="I20" s="6">
        <f t="shared" si="0"/>
        <v>0</v>
      </c>
      <c r="J20" s="6">
        <f t="shared" si="4"/>
        <v>0</v>
      </c>
      <c r="K20" s="6">
        <f t="shared" si="4"/>
        <v>0</v>
      </c>
      <c r="L20" s="6">
        <f t="shared" si="4"/>
        <v>0</v>
      </c>
      <c r="M20" s="6">
        <f t="shared" si="4"/>
        <v>0</v>
      </c>
      <c r="N20" s="6">
        <f t="shared" si="4"/>
        <v>0</v>
      </c>
      <c r="O20" s="6">
        <f t="shared" si="4"/>
        <v>0</v>
      </c>
      <c r="P20" s="6">
        <f t="shared" si="4"/>
        <v>0</v>
      </c>
      <c r="Q20" s="6">
        <f t="shared" si="4"/>
        <v>0</v>
      </c>
      <c r="R20" s="6">
        <f t="shared" si="4"/>
        <v>0</v>
      </c>
      <c r="S20" s="6">
        <f t="shared" si="4"/>
        <v>0</v>
      </c>
      <c r="T20" s="6">
        <f t="shared" si="4"/>
        <v>0</v>
      </c>
      <c r="U20" s="6">
        <f t="shared" si="4"/>
        <v>0</v>
      </c>
      <c r="V20" s="6">
        <f t="shared" si="4"/>
        <v>0</v>
      </c>
      <c r="W20" s="6">
        <f t="shared" si="4"/>
        <v>0</v>
      </c>
      <c r="X20" s="6">
        <f t="shared" si="4"/>
        <v>0</v>
      </c>
      <c r="Y20" s="6">
        <f t="shared" si="4"/>
        <v>0</v>
      </c>
      <c r="Z20" s="6">
        <f t="shared" si="4"/>
        <v>0</v>
      </c>
      <c r="AA20" s="6">
        <f t="shared" si="4"/>
        <v>0</v>
      </c>
      <c r="AB20" s="6">
        <f t="shared" si="4"/>
        <v>0</v>
      </c>
      <c r="AC20" s="6">
        <f t="shared" si="4"/>
        <v>0</v>
      </c>
      <c r="AD20" s="6">
        <f t="shared" si="4"/>
        <v>0</v>
      </c>
      <c r="AE20" s="6">
        <f t="shared" si="4"/>
        <v>0</v>
      </c>
      <c r="AF20" s="6">
        <f t="shared" si="4"/>
        <v>0</v>
      </c>
      <c r="AG20" s="6">
        <f t="shared" si="4"/>
        <v>0</v>
      </c>
      <c r="AH20" s="6">
        <f t="shared" si="4"/>
        <v>0</v>
      </c>
      <c r="AI20" s="6">
        <f t="shared" si="4"/>
        <v>0</v>
      </c>
      <c r="AJ20" s="6">
        <f t="shared" si="4"/>
        <v>0</v>
      </c>
      <c r="AK20" s="6">
        <f t="shared" si="4"/>
        <v>0</v>
      </c>
      <c r="AL20" s="6">
        <f t="shared" si="4"/>
        <v>0</v>
      </c>
      <c r="AM20" s="6">
        <f t="shared" si="4"/>
        <v>0</v>
      </c>
      <c r="AN20" s="6">
        <f t="shared" si="4"/>
        <v>0</v>
      </c>
      <c r="AO20" s="6">
        <f t="shared" si="4"/>
        <v>0</v>
      </c>
      <c r="AP20" s="6">
        <f t="shared" si="4"/>
        <v>0</v>
      </c>
      <c r="AQ20" s="6">
        <f t="shared" si="4"/>
        <v>0</v>
      </c>
      <c r="AR20" s="6">
        <f t="shared" si="4"/>
        <v>0</v>
      </c>
      <c r="AS20" s="6">
        <f t="shared" si="4"/>
        <v>0</v>
      </c>
      <c r="AT20" s="6">
        <f t="shared" si="4"/>
        <v>32921.999999999993</v>
      </c>
      <c r="AU20" s="6">
        <f t="shared" si="4"/>
        <v>32921.999999999993</v>
      </c>
      <c r="AV20" s="6">
        <f t="shared" si="4"/>
        <v>32921.999999999993</v>
      </c>
      <c r="AW20" s="6">
        <f t="shared" si="4"/>
        <v>32921.999999999993</v>
      </c>
      <c r="AX20" s="6">
        <f t="shared" si="4"/>
        <v>32921.999999999993</v>
      </c>
      <c r="AY20" s="6">
        <f t="shared" si="4"/>
        <v>32921.999999999993</v>
      </c>
      <c r="AZ20" s="6">
        <f t="shared" si="4"/>
        <v>32921.999999999993</v>
      </c>
      <c r="BA20" s="6">
        <f t="shared" si="4"/>
        <v>32921.999999999993</v>
      </c>
      <c r="BB20" s="6">
        <f t="shared" si="4"/>
        <v>32921.999999999993</v>
      </c>
      <c r="BC20" s="6">
        <f t="shared" si="4"/>
        <v>32921.999999999993</v>
      </c>
      <c r="BD20" s="6">
        <f t="shared" si="4"/>
        <v>32921.999999999993</v>
      </c>
    </row>
    <row r="21" spans="1:56" x14ac:dyDescent="0.2">
      <c r="A21" s="3" t="s">
        <v>981</v>
      </c>
      <c r="B21" s="3" t="s">
        <v>976</v>
      </c>
      <c r="C21" s="3" t="s">
        <v>969</v>
      </c>
      <c r="D21" s="2">
        <v>500</v>
      </c>
      <c r="E21" s="3" t="s">
        <v>945</v>
      </c>
      <c r="F21" s="2">
        <v>7000</v>
      </c>
      <c r="G21" s="13">
        <v>37681</v>
      </c>
      <c r="H21" s="15" t="s">
        <v>1113</v>
      </c>
      <c r="I21" s="6">
        <f t="shared" si="0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0</v>
      </c>
      <c r="P21" s="6">
        <f t="shared" si="4"/>
        <v>0</v>
      </c>
      <c r="Q21" s="6">
        <f t="shared" si="4"/>
        <v>0</v>
      </c>
      <c r="R21" s="6">
        <f t="shared" si="4"/>
        <v>0</v>
      </c>
      <c r="S21" s="6">
        <f t="shared" si="4"/>
        <v>0</v>
      </c>
      <c r="T21" s="6">
        <f t="shared" si="4"/>
        <v>0</v>
      </c>
      <c r="U21" s="6">
        <f t="shared" si="4"/>
        <v>0</v>
      </c>
      <c r="V21" s="6">
        <f t="shared" si="4"/>
        <v>0</v>
      </c>
      <c r="W21" s="6">
        <f t="shared" si="4"/>
        <v>0</v>
      </c>
      <c r="X21" s="6">
        <f t="shared" si="4"/>
        <v>0</v>
      </c>
      <c r="Y21" s="6">
        <f t="shared" si="4"/>
        <v>0</v>
      </c>
      <c r="Z21" s="6">
        <f t="shared" si="4"/>
        <v>0</v>
      </c>
      <c r="AA21" s="6">
        <f t="shared" si="4"/>
        <v>0</v>
      </c>
      <c r="AB21" s="6">
        <f t="shared" si="4"/>
        <v>0</v>
      </c>
      <c r="AC21" s="6">
        <f t="shared" si="4"/>
        <v>0</v>
      </c>
      <c r="AD21" s="6">
        <f t="shared" si="4"/>
        <v>0</v>
      </c>
      <c r="AE21" s="6">
        <f t="shared" si="4"/>
        <v>0</v>
      </c>
      <c r="AF21" s="6">
        <f t="shared" si="4"/>
        <v>0</v>
      </c>
      <c r="AG21" s="6">
        <f t="shared" si="4"/>
        <v>0</v>
      </c>
      <c r="AH21" s="6">
        <f t="shared" si="4"/>
        <v>0</v>
      </c>
      <c r="AI21" s="6">
        <f t="shared" si="4"/>
        <v>0</v>
      </c>
      <c r="AJ21" s="6">
        <f t="shared" si="4"/>
        <v>25488</v>
      </c>
      <c r="AK21" s="6">
        <f t="shared" si="4"/>
        <v>25488</v>
      </c>
      <c r="AL21" s="6">
        <f t="shared" ref="J21:BD27" si="5">IF(AND($F21&lt;AL$1,$G21&lt;AL$4,(DATE(YEAR($G21)+1,MONTH($G21)+1,1))&gt;AL$4),(($D21*13.44*AL$2)+($D21*10.56*AL$3))*(AL$1/1000-($F21/1000)),0)</f>
        <v>25488</v>
      </c>
      <c r="AM21" s="6">
        <f t="shared" si="5"/>
        <v>25488</v>
      </c>
      <c r="AN21" s="6">
        <f t="shared" si="5"/>
        <v>25488</v>
      </c>
      <c r="AO21" s="6">
        <f t="shared" si="5"/>
        <v>25488</v>
      </c>
      <c r="AP21" s="6">
        <f t="shared" si="5"/>
        <v>25488</v>
      </c>
      <c r="AQ21" s="6">
        <f t="shared" si="5"/>
        <v>25488</v>
      </c>
      <c r="AR21" s="6">
        <f t="shared" si="5"/>
        <v>25488</v>
      </c>
      <c r="AS21" s="6">
        <f t="shared" si="5"/>
        <v>25488</v>
      </c>
      <c r="AT21" s="6">
        <f t="shared" si="5"/>
        <v>25488</v>
      </c>
      <c r="AU21" s="6">
        <f t="shared" si="5"/>
        <v>25488</v>
      </c>
      <c r="AV21" s="6">
        <f t="shared" si="5"/>
        <v>0</v>
      </c>
      <c r="AW21" s="6">
        <f t="shared" si="5"/>
        <v>0</v>
      </c>
      <c r="AX21" s="6">
        <f t="shared" si="5"/>
        <v>0</v>
      </c>
      <c r="AY21" s="6">
        <f t="shared" si="5"/>
        <v>0</v>
      </c>
      <c r="AZ21" s="6">
        <f t="shared" si="5"/>
        <v>0</v>
      </c>
      <c r="BA21" s="6">
        <f t="shared" si="5"/>
        <v>0</v>
      </c>
      <c r="BB21" s="6">
        <f t="shared" si="5"/>
        <v>0</v>
      </c>
      <c r="BC21" s="6">
        <f t="shared" si="5"/>
        <v>0</v>
      </c>
      <c r="BD21" s="6">
        <f t="shared" si="5"/>
        <v>0</v>
      </c>
    </row>
    <row r="22" spans="1:56" x14ac:dyDescent="0.2">
      <c r="A22" s="3" t="s">
        <v>1119</v>
      </c>
      <c r="B22" s="3" t="s">
        <v>976</v>
      </c>
      <c r="C22" s="3" t="s">
        <v>917</v>
      </c>
      <c r="D22" s="2">
        <v>625</v>
      </c>
      <c r="E22" s="3" t="s">
        <v>945</v>
      </c>
      <c r="F22" s="2">
        <v>7000</v>
      </c>
      <c r="G22" s="13">
        <v>37681</v>
      </c>
      <c r="H22" s="15" t="s">
        <v>1113</v>
      </c>
      <c r="I22" s="6">
        <f t="shared" si="0"/>
        <v>0</v>
      </c>
      <c r="J22" s="6">
        <f t="shared" si="5"/>
        <v>0</v>
      </c>
      <c r="K22" s="6">
        <f t="shared" si="5"/>
        <v>0</v>
      </c>
      <c r="L22" s="6">
        <f t="shared" si="5"/>
        <v>0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6">
        <f t="shared" si="5"/>
        <v>0</v>
      </c>
      <c r="X22" s="6">
        <f t="shared" si="5"/>
        <v>0</v>
      </c>
      <c r="Y22" s="6">
        <f t="shared" si="5"/>
        <v>0</v>
      </c>
      <c r="Z22" s="6">
        <f t="shared" si="5"/>
        <v>0</v>
      </c>
      <c r="AA22" s="6">
        <f t="shared" si="5"/>
        <v>0</v>
      </c>
      <c r="AB22" s="6">
        <f t="shared" si="5"/>
        <v>0</v>
      </c>
      <c r="AC22" s="6">
        <f t="shared" si="5"/>
        <v>0</v>
      </c>
      <c r="AD22" s="6">
        <f t="shared" si="5"/>
        <v>0</v>
      </c>
      <c r="AE22" s="6">
        <f t="shared" si="5"/>
        <v>0</v>
      </c>
      <c r="AF22" s="6">
        <f t="shared" si="5"/>
        <v>0</v>
      </c>
      <c r="AG22" s="6">
        <f t="shared" si="5"/>
        <v>0</v>
      </c>
      <c r="AH22" s="6">
        <f t="shared" si="5"/>
        <v>0</v>
      </c>
      <c r="AI22" s="6">
        <f t="shared" si="5"/>
        <v>0</v>
      </c>
      <c r="AJ22" s="6">
        <f t="shared" si="5"/>
        <v>31860</v>
      </c>
      <c r="AK22" s="6">
        <f t="shared" si="5"/>
        <v>31860</v>
      </c>
      <c r="AL22" s="6">
        <f t="shared" si="5"/>
        <v>31860</v>
      </c>
      <c r="AM22" s="6">
        <f t="shared" si="5"/>
        <v>31860</v>
      </c>
      <c r="AN22" s="6">
        <f t="shared" si="5"/>
        <v>31860</v>
      </c>
      <c r="AO22" s="6">
        <f t="shared" si="5"/>
        <v>31860</v>
      </c>
      <c r="AP22" s="6">
        <f t="shared" si="5"/>
        <v>31860</v>
      </c>
      <c r="AQ22" s="6">
        <f t="shared" si="5"/>
        <v>31860</v>
      </c>
      <c r="AR22" s="6">
        <f t="shared" si="5"/>
        <v>31860</v>
      </c>
      <c r="AS22" s="6">
        <f t="shared" si="5"/>
        <v>31860</v>
      </c>
      <c r="AT22" s="6">
        <f t="shared" si="5"/>
        <v>31860</v>
      </c>
      <c r="AU22" s="6">
        <f t="shared" si="5"/>
        <v>31860</v>
      </c>
      <c r="AV22" s="6">
        <f t="shared" si="5"/>
        <v>0</v>
      </c>
      <c r="AW22" s="6">
        <f t="shared" si="5"/>
        <v>0</v>
      </c>
      <c r="AX22" s="6">
        <f t="shared" si="5"/>
        <v>0</v>
      </c>
      <c r="AY22" s="6">
        <f t="shared" si="5"/>
        <v>0</v>
      </c>
      <c r="AZ22" s="6">
        <f t="shared" si="5"/>
        <v>0</v>
      </c>
      <c r="BA22" s="6">
        <f t="shared" si="5"/>
        <v>0</v>
      </c>
      <c r="BB22" s="6">
        <f t="shared" si="5"/>
        <v>0</v>
      </c>
      <c r="BC22" s="6">
        <f t="shared" si="5"/>
        <v>0</v>
      </c>
      <c r="BD22" s="6">
        <f t="shared" si="5"/>
        <v>0</v>
      </c>
    </row>
    <row r="23" spans="1:56" x14ac:dyDescent="0.2">
      <c r="A23" s="3" t="s">
        <v>1117</v>
      </c>
      <c r="B23" s="3" t="s">
        <v>976</v>
      </c>
      <c r="C23" s="3" t="s">
        <v>969</v>
      </c>
      <c r="D23" s="2">
        <v>600</v>
      </c>
      <c r="E23" s="3" t="s">
        <v>945</v>
      </c>
      <c r="F23" s="2">
        <v>7000</v>
      </c>
      <c r="G23" s="13">
        <v>37712</v>
      </c>
      <c r="H23" s="15" t="s">
        <v>1113</v>
      </c>
      <c r="I23" s="6">
        <f t="shared" si="0"/>
        <v>0</v>
      </c>
      <c r="J23" s="6">
        <f t="shared" si="5"/>
        <v>0</v>
      </c>
      <c r="K23" s="6">
        <f t="shared" si="5"/>
        <v>0</v>
      </c>
      <c r="L23" s="6">
        <f t="shared" si="5"/>
        <v>0</v>
      </c>
      <c r="M23" s="6">
        <f t="shared" si="5"/>
        <v>0</v>
      </c>
      <c r="N23" s="6">
        <f t="shared" si="5"/>
        <v>0</v>
      </c>
      <c r="O23" s="6">
        <f t="shared" si="5"/>
        <v>0</v>
      </c>
      <c r="P23" s="6">
        <f t="shared" si="5"/>
        <v>0</v>
      </c>
      <c r="Q23" s="6">
        <f t="shared" si="5"/>
        <v>0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6">
        <f t="shared" si="5"/>
        <v>0</v>
      </c>
      <c r="X23" s="6">
        <f t="shared" si="5"/>
        <v>0</v>
      </c>
      <c r="Y23" s="6">
        <f t="shared" si="5"/>
        <v>0</v>
      </c>
      <c r="Z23" s="6">
        <f t="shared" si="5"/>
        <v>0</v>
      </c>
      <c r="AA23" s="6">
        <f t="shared" si="5"/>
        <v>0</v>
      </c>
      <c r="AB23" s="6">
        <f t="shared" si="5"/>
        <v>0</v>
      </c>
      <c r="AC23" s="6">
        <f t="shared" si="5"/>
        <v>0</v>
      </c>
      <c r="AD23" s="6">
        <f t="shared" si="5"/>
        <v>0</v>
      </c>
      <c r="AE23" s="6">
        <f t="shared" si="5"/>
        <v>0</v>
      </c>
      <c r="AF23" s="6">
        <f t="shared" si="5"/>
        <v>0</v>
      </c>
      <c r="AG23" s="6">
        <f t="shared" si="5"/>
        <v>0</v>
      </c>
      <c r="AH23" s="6">
        <f t="shared" si="5"/>
        <v>0</v>
      </c>
      <c r="AI23" s="6">
        <f t="shared" si="5"/>
        <v>0</v>
      </c>
      <c r="AJ23" s="6">
        <f t="shared" si="5"/>
        <v>0</v>
      </c>
      <c r="AK23" s="6">
        <f t="shared" si="5"/>
        <v>30585.599999999999</v>
      </c>
      <c r="AL23" s="6">
        <f t="shared" si="5"/>
        <v>30585.599999999999</v>
      </c>
      <c r="AM23" s="6">
        <f t="shared" si="5"/>
        <v>30585.599999999999</v>
      </c>
      <c r="AN23" s="6">
        <f t="shared" si="5"/>
        <v>30585.599999999999</v>
      </c>
      <c r="AO23" s="6">
        <f t="shared" si="5"/>
        <v>30585.599999999999</v>
      </c>
      <c r="AP23" s="6">
        <f t="shared" si="5"/>
        <v>30585.599999999999</v>
      </c>
      <c r="AQ23" s="6">
        <f t="shared" si="5"/>
        <v>30585.599999999999</v>
      </c>
      <c r="AR23" s="6">
        <f t="shared" si="5"/>
        <v>30585.599999999999</v>
      </c>
      <c r="AS23" s="6">
        <f t="shared" si="5"/>
        <v>30585.599999999999</v>
      </c>
      <c r="AT23" s="6">
        <f t="shared" si="5"/>
        <v>30585.599999999999</v>
      </c>
      <c r="AU23" s="6">
        <f t="shared" si="5"/>
        <v>30585.599999999999</v>
      </c>
      <c r="AV23" s="6">
        <f t="shared" si="5"/>
        <v>30585.599999999999</v>
      </c>
      <c r="AW23" s="6">
        <f t="shared" si="5"/>
        <v>0</v>
      </c>
      <c r="AX23" s="6">
        <f t="shared" si="5"/>
        <v>0</v>
      </c>
      <c r="AY23" s="6">
        <f t="shared" si="5"/>
        <v>0</v>
      </c>
      <c r="AZ23" s="6">
        <f t="shared" si="5"/>
        <v>0</v>
      </c>
      <c r="BA23" s="6">
        <f t="shared" si="5"/>
        <v>0</v>
      </c>
      <c r="BB23" s="6">
        <f t="shared" si="5"/>
        <v>0</v>
      </c>
      <c r="BC23" s="6">
        <f t="shared" si="5"/>
        <v>0</v>
      </c>
      <c r="BD23" s="6">
        <f t="shared" si="5"/>
        <v>0</v>
      </c>
    </row>
    <row r="24" spans="1:56" x14ac:dyDescent="0.2">
      <c r="A24" s="26" t="s">
        <v>1092</v>
      </c>
      <c r="B24" s="3" t="s">
        <v>976</v>
      </c>
      <c r="C24" s="3" t="s">
        <v>969</v>
      </c>
      <c r="D24" s="2">
        <v>575</v>
      </c>
      <c r="E24" s="3" t="s">
        <v>945</v>
      </c>
      <c r="F24" s="2">
        <v>7000</v>
      </c>
      <c r="G24" s="13">
        <v>37773</v>
      </c>
      <c r="H24" s="15" t="s">
        <v>1113</v>
      </c>
      <c r="I24" s="6">
        <f t="shared" si="0"/>
        <v>0</v>
      </c>
      <c r="J24" s="6">
        <f t="shared" si="5"/>
        <v>0</v>
      </c>
      <c r="K24" s="6">
        <f t="shared" si="5"/>
        <v>0</v>
      </c>
      <c r="L24" s="6">
        <f t="shared" si="5"/>
        <v>0</v>
      </c>
      <c r="M24" s="6">
        <f t="shared" si="5"/>
        <v>0</v>
      </c>
      <c r="N24" s="6">
        <f t="shared" si="5"/>
        <v>0</v>
      </c>
      <c r="O24" s="6">
        <f t="shared" si="5"/>
        <v>0</v>
      </c>
      <c r="P24" s="6">
        <f t="shared" si="5"/>
        <v>0</v>
      </c>
      <c r="Q24" s="6">
        <f t="shared" si="5"/>
        <v>0</v>
      </c>
      <c r="R24" s="6">
        <f t="shared" si="5"/>
        <v>0</v>
      </c>
      <c r="S24" s="6">
        <f t="shared" si="5"/>
        <v>0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6">
        <f t="shared" si="5"/>
        <v>0</v>
      </c>
      <c r="X24" s="6">
        <f t="shared" si="5"/>
        <v>0</v>
      </c>
      <c r="Y24" s="6">
        <f t="shared" si="5"/>
        <v>0</v>
      </c>
      <c r="Z24" s="6">
        <f t="shared" si="5"/>
        <v>0</v>
      </c>
      <c r="AA24" s="6">
        <f t="shared" si="5"/>
        <v>0</v>
      </c>
      <c r="AB24" s="6">
        <f t="shared" si="5"/>
        <v>0</v>
      </c>
      <c r="AC24" s="6">
        <f t="shared" si="5"/>
        <v>0</v>
      </c>
      <c r="AD24" s="6">
        <f t="shared" si="5"/>
        <v>0</v>
      </c>
      <c r="AE24" s="6">
        <f t="shared" si="5"/>
        <v>0</v>
      </c>
      <c r="AF24" s="6">
        <f t="shared" si="5"/>
        <v>0</v>
      </c>
      <c r="AG24" s="6">
        <f t="shared" si="5"/>
        <v>0</v>
      </c>
      <c r="AH24" s="6">
        <f t="shared" si="5"/>
        <v>0</v>
      </c>
      <c r="AI24" s="6">
        <f t="shared" si="5"/>
        <v>0</v>
      </c>
      <c r="AJ24" s="6">
        <f t="shared" si="5"/>
        <v>0</v>
      </c>
      <c r="AK24" s="6">
        <f t="shared" si="5"/>
        <v>0</v>
      </c>
      <c r="AL24" s="6">
        <f t="shared" si="5"/>
        <v>0</v>
      </c>
      <c r="AM24" s="6">
        <f t="shared" si="5"/>
        <v>29311.199999999997</v>
      </c>
      <c r="AN24" s="6">
        <f t="shared" si="5"/>
        <v>29311.199999999997</v>
      </c>
      <c r="AO24" s="6">
        <f t="shared" si="5"/>
        <v>29311.199999999997</v>
      </c>
      <c r="AP24" s="6">
        <f t="shared" si="5"/>
        <v>29311.199999999997</v>
      </c>
      <c r="AQ24" s="6">
        <f t="shared" si="5"/>
        <v>29311.199999999997</v>
      </c>
      <c r="AR24" s="6">
        <f t="shared" si="5"/>
        <v>29311.199999999997</v>
      </c>
      <c r="AS24" s="6">
        <f t="shared" si="5"/>
        <v>29311.199999999997</v>
      </c>
      <c r="AT24" s="6">
        <f t="shared" si="5"/>
        <v>29311.199999999997</v>
      </c>
      <c r="AU24" s="6">
        <f t="shared" si="5"/>
        <v>29311.199999999997</v>
      </c>
      <c r="AV24" s="6">
        <f t="shared" si="5"/>
        <v>29311.199999999997</v>
      </c>
      <c r="AW24" s="6">
        <f t="shared" si="5"/>
        <v>29311.199999999997</v>
      </c>
      <c r="AX24" s="6">
        <f t="shared" si="5"/>
        <v>29311.199999999997</v>
      </c>
      <c r="AY24" s="6">
        <f t="shared" si="5"/>
        <v>0</v>
      </c>
      <c r="AZ24" s="6">
        <f t="shared" si="5"/>
        <v>0</v>
      </c>
      <c r="BA24" s="6">
        <f t="shared" si="5"/>
        <v>0</v>
      </c>
      <c r="BB24" s="6">
        <f t="shared" si="5"/>
        <v>0</v>
      </c>
      <c r="BC24" s="6">
        <f t="shared" si="5"/>
        <v>0</v>
      </c>
      <c r="BD24" s="6">
        <f t="shared" si="5"/>
        <v>0</v>
      </c>
    </row>
    <row r="25" spans="1:56" x14ac:dyDescent="0.2">
      <c r="A25" s="3" t="s">
        <v>1121</v>
      </c>
      <c r="B25" s="3" t="s">
        <v>976</v>
      </c>
      <c r="C25" s="3" t="s">
        <v>917</v>
      </c>
      <c r="D25" s="2">
        <v>1040</v>
      </c>
      <c r="E25" s="3" t="s">
        <v>945</v>
      </c>
      <c r="F25" s="2">
        <v>7000</v>
      </c>
      <c r="G25" s="13">
        <v>37773</v>
      </c>
      <c r="H25" s="15" t="s">
        <v>1113</v>
      </c>
      <c r="I25" s="6">
        <f t="shared" si="0"/>
        <v>0</v>
      </c>
      <c r="J25" s="6">
        <f t="shared" si="5"/>
        <v>0</v>
      </c>
      <c r="K25" s="6">
        <f t="shared" si="5"/>
        <v>0</v>
      </c>
      <c r="L25" s="6">
        <f t="shared" si="5"/>
        <v>0</v>
      </c>
      <c r="M25" s="6">
        <f t="shared" si="5"/>
        <v>0</v>
      </c>
      <c r="N25" s="6">
        <f t="shared" si="5"/>
        <v>0</v>
      </c>
      <c r="O25" s="6">
        <f t="shared" si="5"/>
        <v>0</v>
      </c>
      <c r="P25" s="6">
        <f t="shared" si="5"/>
        <v>0</v>
      </c>
      <c r="Q25" s="6">
        <f t="shared" si="5"/>
        <v>0</v>
      </c>
      <c r="R25" s="6">
        <f t="shared" si="5"/>
        <v>0</v>
      </c>
      <c r="S25" s="6">
        <f t="shared" si="5"/>
        <v>0</v>
      </c>
      <c r="T25" s="6">
        <f t="shared" si="5"/>
        <v>0</v>
      </c>
      <c r="U25" s="6">
        <f t="shared" si="5"/>
        <v>0</v>
      </c>
      <c r="V25" s="6">
        <f t="shared" si="5"/>
        <v>0</v>
      </c>
      <c r="W25" s="6">
        <f t="shared" si="5"/>
        <v>0</v>
      </c>
      <c r="X25" s="6">
        <f t="shared" si="5"/>
        <v>0</v>
      </c>
      <c r="Y25" s="6">
        <f t="shared" si="5"/>
        <v>0</v>
      </c>
      <c r="Z25" s="6">
        <f t="shared" si="5"/>
        <v>0</v>
      </c>
      <c r="AA25" s="6">
        <f t="shared" si="5"/>
        <v>0</v>
      </c>
      <c r="AB25" s="6">
        <f t="shared" si="5"/>
        <v>0</v>
      </c>
      <c r="AC25" s="6">
        <f t="shared" si="5"/>
        <v>0</v>
      </c>
      <c r="AD25" s="6">
        <f t="shared" si="5"/>
        <v>0</v>
      </c>
      <c r="AE25" s="6">
        <f t="shared" si="5"/>
        <v>0</v>
      </c>
      <c r="AF25" s="6">
        <f t="shared" si="5"/>
        <v>0</v>
      </c>
      <c r="AG25" s="6">
        <f t="shared" si="5"/>
        <v>0</v>
      </c>
      <c r="AH25" s="6">
        <f t="shared" si="5"/>
        <v>0</v>
      </c>
      <c r="AI25" s="6">
        <f t="shared" si="5"/>
        <v>0</v>
      </c>
      <c r="AJ25" s="6">
        <f t="shared" si="5"/>
        <v>0</v>
      </c>
      <c r="AK25" s="6">
        <f t="shared" si="5"/>
        <v>0</v>
      </c>
      <c r="AL25" s="6">
        <f t="shared" si="5"/>
        <v>0</v>
      </c>
      <c r="AM25" s="6">
        <f t="shared" si="5"/>
        <v>53015.040000000001</v>
      </c>
      <c r="AN25" s="6">
        <f t="shared" si="5"/>
        <v>53015.040000000001</v>
      </c>
      <c r="AO25" s="6">
        <f t="shared" si="5"/>
        <v>53015.040000000001</v>
      </c>
      <c r="AP25" s="6">
        <f t="shared" si="5"/>
        <v>53015.040000000001</v>
      </c>
      <c r="AQ25" s="6">
        <f t="shared" si="5"/>
        <v>53015.040000000001</v>
      </c>
      <c r="AR25" s="6">
        <f t="shared" si="5"/>
        <v>53015.040000000001</v>
      </c>
      <c r="AS25" s="6">
        <f t="shared" si="5"/>
        <v>53015.040000000001</v>
      </c>
      <c r="AT25" s="6">
        <f t="shared" si="5"/>
        <v>53015.040000000001</v>
      </c>
      <c r="AU25" s="6">
        <f t="shared" si="5"/>
        <v>53015.040000000001</v>
      </c>
      <c r="AV25" s="6">
        <f t="shared" si="5"/>
        <v>53015.040000000001</v>
      </c>
      <c r="AW25" s="6">
        <f t="shared" si="5"/>
        <v>53015.040000000001</v>
      </c>
      <c r="AX25" s="6">
        <f t="shared" si="5"/>
        <v>53015.040000000001</v>
      </c>
      <c r="AY25" s="6">
        <f t="shared" si="5"/>
        <v>0</v>
      </c>
      <c r="AZ25" s="6">
        <f t="shared" si="5"/>
        <v>0</v>
      </c>
      <c r="BA25" s="6">
        <f t="shared" si="5"/>
        <v>0</v>
      </c>
      <c r="BB25" s="6">
        <f t="shared" si="5"/>
        <v>0</v>
      </c>
      <c r="BC25" s="6">
        <f t="shared" si="5"/>
        <v>0</v>
      </c>
      <c r="BD25" s="6">
        <f t="shared" si="5"/>
        <v>0</v>
      </c>
    </row>
    <row r="26" spans="1:56" x14ac:dyDescent="0.2">
      <c r="A26" s="3" t="s">
        <v>1077</v>
      </c>
      <c r="B26" s="3" t="s">
        <v>976</v>
      </c>
      <c r="C26" s="3" t="s">
        <v>917</v>
      </c>
      <c r="D26" s="2">
        <v>550</v>
      </c>
      <c r="E26" s="3" t="s">
        <v>945</v>
      </c>
      <c r="F26" s="2">
        <v>7000</v>
      </c>
      <c r="G26" s="13">
        <v>37895</v>
      </c>
      <c r="H26" s="15" t="s">
        <v>1113</v>
      </c>
      <c r="I26" s="6">
        <f t="shared" si="0"/>
        <v>0</v>
      </c>
      <c r="J26" s="6">
        <f t="shared" si="5"/>
        <v>0</v>
      </c>
      <c r="K26" s="6">
        <f t="shared" si="5"/>
        <v>0</v>
      </c>
      <c r="L26" s="6">
        <f t="shared" si="5"/>
        <v>0</v>
      </c>
      <c r="M26" s="6">
        <f t="shared" si="5"/>
        <v>0</v>
      </c>
      <c r="N26" s="6">
        <f t="shared" si="5"/>
        <v>0</v>
      </c>
      <c r="O26" s="6">
        <f t="shared" si="5"/>
        <v>0</v>
      </c>
      <c r="P26" s="6">
        <f t="shared" si="5"/>
        <v>0</v>
      </c>
      <c r="Q26" s="6">
        <f t="shared" si="5"/>
        <v>0</v>
      </c>
      <c r="R26" s="6">
        <f t="shared" si="5"/>
        <v>0</v>
      </c>
      <c r="S26" s="6">
        <f t="shared" si="5"/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5"/>
        <v>0</v>
      </c>
      <c r="AG26" s="6">
        <f t="shared" si="5"/>
        <v>0</v>
      </c>
      <c r="AH26" s="6">
        <f t="shared" si="5"/>
        <v>0</v>
      </c>
      <c r="AI26" s="6">
        <f t="shared" si="5"/>
        <v>0</v>
      </c>
      <c r="AJ26" s="6">
        <f t="shared" si="5"/>
        <v>0</v>
      </c>
      <c r="AK26" s="6">
        <f t="shared" si="5"/>
        <v>0</v>
      </c>
      <c r="AL26" s="6">
        <f t="shared" si="5"/>
        <v>0</v>
      </c>
      <c r="AM26" s="6">
        <f t="shared" si="5"/>
        <v>0</v>
      </c>
      <c r="AN26" s="6">
        <f t="shared" si="5"/>
        <v>0</v>
      </c>
      <c r="AO26" s="6">
        <f t="shared" si="5"/>
        <v>0</v>
      </c>
      <c r="AP26" s="6">
        <f t="shared" si="5"/>
        <v>0</v>
      </c>
      <c r="AQ26" s="6">
        <f t="shared" si="5"/>
        <v>28036.800000000003</v>
      </c>
      <c r="AR26" s="6">
        <f t="shared" si="5"/>
        <v>28036.800000000003</v>
      </c>
      <c r="AS26" s="6">
        <f t="shared" si="5"/>
        <v>28036.800000000003</v>
      </c>
      <c r="AT26" s="6">
        <f t="shared" si="5"/>
        <v>28036.800000000003</v>
      </c>
      <c r="AU26" s="6">
        <f t="shared" si="5"/>
        <v>28036.800000000003</v>
      </c>
      <c r="AV26" s="6">
        <f t="shared" si="5"/>
        <v>28036.800000000003</v>
      </c>
      <c r="AW26" s="6">
        <f t="shared" si="5"/>
        <v>28036.800000000003</v>
      </c>
      <c r="AX26" s="6">
        <f t="shared" si="5"/>
        <v>28036.800000000003</v>
      </c>
      <c r="AY26" s="6">
        <f t="shared" si="5"/>
        <v>28036.800000000003</v>
      </c>
      <c r="AZ26" s="6">
        <f t="shared" si="5"/>
        <v>28036.800000000003</v>
      </c>
      <c r="BA26" s="6">
        <f t="shared" si="5"/>
        <v>28036.800000000003</v>
      </c>
      <c r="BB26" s="6">
        <f t="shared" si="5"/>
        <v>28036.800000000003</v>
      </c>
      <c r="BC26" s="6">
        <f t="shared" si="5"/>
        <v>0</v>
      </c>
      <c r="BD26" s="6">
        <f t="shared" si="5"/>
        <v>0</v>
      </c>
    </row>
    <row r="27" spans="1:56" x14ac:dyDescent="0.2">
      <c r="A27" s="3" t="s">
        <v>855</v>
      </c>
      <c r="B27" s="3" t="s">
        <v>979</v>
      </c>
      <c r="C27" s="3" t="s">
        <v>1010</v>
      </c>
      <c r="D27" s="2">
        <v>484</v>
      </c>
      <c r="E27" s="26" t="s">
        <v>945</v>
      </c>
      <c r="F27" s="2">
        <v>7000</v>
      </c>
      <c r="G27" s="13">
        <v>37101</v>
      </c>
      <c r="H27" s="15" t="s">
        <v>1113</v>
      </c>
      <c r="I27" s="6">
        <f t="shared" si="0"/>
        <v>0</v>
      </c>
      <c r="J27" s="6">
        <f t="shared" si="5"/>
        <v>0</v>
      </c>
      <c r="K27" s="6">
        <f t="shared" ref="J27:BD32" si="6">IF(AND($F27&lt;K$1,$G27&lt;K$4,(DATE(YEAR($G27)+1,MONTH($G27)+1,1))&gt;K$4),(($D27*13.44*K$2)+($D27*10.56*K$3))*(K$1/1000-($F27/1000)),0)</f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0</v>
      </c>
      <c r="P27" s="6">
        <f t="shared" si="6"/>
        <v>24672.384000000002</v>
      </c>
      <c r="Q27" s="6">
        <f t="shared" si="6"/>
        <v>24672.384000000002</v>
      </c>
      <c r="R27" s="6">
        <f t="shared" si="6"/>
        <v>24672.384000000002</v>
      </c>
      <c r="S27" s="6">
        <f t="shared" si="6"/>
        <v>24672.384000000002</v>
      </c>
      <c r="T27" s="6">
        <f t="shared" si="6"/>
        <v>24672.384000000002</v>
      </c>
      <c r="U27" s="6">
        <f t="shared" si="6"/>
        <v>24672.384000000002</v>
      </c>
      <c r="V27" s="6">
        <f t="shared" si="6"/>
        <v>24672.384000000002</v>
      </c>
      <c r="W27" s="6">
        <f t="shared" si="6"/>
        <v>24672.384000000002</v>
      </c>
      <c r="X27" s="6">
        <f t="shared" si="6"/>
        <v>24672.384000000002</v>
      </c>
      <c r="Y27" s="6">
        <f t="shared" si="6"/>
        <v>24672.384000000002</v>
      </c>
      <c r="Z27" s="6">
        <f t="shared" si="6"/>
        <v>24672.384000000002</v>
      </c>
      <c r="AA27" s="6">
        <f t="shared" si="6"/>
        <v>24672.384000000002</v>
      </c>
      <c r="AB27" s="6">
        <f t="shared" si="6"/>
        <v>0</v>
      </c>
      <c r="AC27" s="6">
        <f t="shared" si="6"/>
        <v>0</v>
      </c>
      <c r="AD27" s="6">
        <f t="shared" si="6"/>
        <v>0</v>
      </c>
      <c r="AE27" s="6">
        <f t="shared" si="6"/>
        <v>0</v>
      </c>
      <c r="AF27" s="6">
        <f t="shared" si="6"/>
        <v>0</v>
      </c>
      <c r="AG27" s="6">
        <f t="shared" si="6"/>
        <v>0</v>
      </c>
      <c r="AH27" s="6">
        <f t="shared" si="6"/>
        <v>0</v>
      </c>
      <c r="AI27" s="6">
        <f t="shared" si="6"/>
        <v>0</v>
      </c>
      <c r="AJ27" s="6">
        <f t="shared" si="6"/>
        <v>0</v>
      </c>
      <c r="AK27" s="6">
        <f t="shared" si="6"/>
        <v>0</v>
      </c>
      <c r="AL27" s="6">
        <f t="shared" si="6"/>
        <v>0</v>
      </c>
      <c r="AM27" s="6">
        <f t="shared" si="6"/>
        <v>0</v>
      </c>
      <c r="AN27" s="6">
        <f t="shared" si="6"/>
        <v>0</v>
      </c>
      <c r="AO27" s="6">
        <f t="shared" si="6"/>
        <v>0</v>
      </c>
      <c r="AP27" s="6">
        <f t="shared" si="6"/>
        <v>0</v>
      </c>
      <c r="AQ27" s="6">
        <f t="shared" si="6"/>
        <v>0</v>
      </c>
      <c r="AR27" s="6">
        <f t="shared" si="6"/>
        <v>0</v>
      </c>
      <c r="AS27" s="6">
        <f t="shared" si="6"/>
        <v>0</v>
      </c>
      <c r="AT27" s="6">
        <f t="shared" si="6"/>
        <v>0</v>
      </c>
      <c r="AU27" s="6">
        <f t="shared" si="6"/>
        <v>0</v>
      </c>
      <c r="AV27" s="6">
        <f t="shared" si="6"/>
        <v>0</v>
      </c>
      <c r="AW27" s="6">
        <f t="shared" si="6"/>
        <v>0</v>
      </c>
      <c r="AX27" s="6">
        <f t="shared" si="6"/>
        <v>0</v>
      </c>
      <c r="AY27" s="6">
        <f t="shared" si="6"/>
        <v>0</v>
      </c>
      <c r="AZ27" s="6">
        <f t="shared" si="6"/>
        <v>0</v>
      </c>
      <c r="BA27" s="6">
        <f t="shared" si="6"/>
        <v>0</v>
      </c>
      <c r="BB27" s="6">
        <f t="shared" si="6"/>
        <v>0</v>
      </c>
      <c r="BC27" s="6">
        <f t="shared" si="6"/>
        <v>0</v>
      </c>
      <c r="BD27" s="6">
        <f t="shared" si="6"/>
        <v>0</v>
      </c>
    </row>
    <row r="28" spans="1:56" x14ac:dyDescent="0.2">
      <c r="A28" s="26" t="s">
        <v>1008</v>
      </c>
      <c r="B28" s="26" t="s">
        <v>979</v>
      </c>
      <c r="C28" s="26" t="s">
        <v>953</v>
      </c>
      <c r="D28" s="26">
        <v>520</v>
      </c>
      <c r="E28" s="26" t="s">
        <v>945</v>
      </c>
      <c r="F28" s="26">
        <v>7000</v>
      </c>
      <c r="G28" s="30">
        <v>37926</v>
      </c>
      <c r="H28" s="15" t="s">
        <v>1113</v>
      </c>
      <c r="I28" s="6">
        <f t="shared" si="0"/>
        <v>0</v>
      </c>
      <c r="J28" s="6">
        <f t="shared" si="6"/>
        <v>0</v>
      </c>
      <c r="K28" s="6">
        <f t="shared" si="6"/>
        <v>0</v>
      </c>
      <c r="L28" s="6">
        <f t="shared" si="6"/>
        <v>0</v>
      </c>
      <c r="M28" s="6">
        <f t="shared" si="6"/>
        <v>0</v>
      </c>
      <c r="N28" s="6">
        <f t="shared" si="6"/>
        <v>0</v>
      </c>
      <c r="O28" s="6">
        <f t="shared" si="6"/>
        <v>0</v>
      </c>
      <c r="P28" s="6">
        <f t="shared" si="6"/>
        <v>0</v>
      </c>
      <c r="Q28" s="6">
        <f t="shared" si="6"/>
        <v>0</v>
      </c>
      <c r="R28" s="6">
        <f t="shared" si="6"/>
        <v>0</v>
      </c>
      <c r="S28" s="6">
        <f t="shared" si="6"/>
        <v>0</v>
      </c>
      <c r="T28" s="6">
        <f t="shared" si="6"/>
        <v>0</v>
      </c>
      <c r="U28" s="6">
        <f t="shared" si="6"/>
        <v>0</v>
      </c>
      <c r="V28" s="6">
        <f t="shared" si="6"/>
        <v>0</v>
      </c>
      <c r="W28" s="6">
        <f t="shared" si="6"/>
        <v>0</v>
      </c>
      <c r="X28" s="6">
        <f t="shared" si="6"/>
        <v>0</v>
      </c>
      <c r="Y28" s="6">
        <f t="shared" si="6"/>
        <v>0</v>
      </c>
      <c r="Z28" s="6">
        <f t="shared" si="6"/>
        <v>0</v>
      </c>
      <c r="AA28" s="6">
        <f t="shared" si="6"/>
        <v>0</v>
      </c>
      <c r="AB28" s="6">
        <f t="shared" si="6"/>
        <v>0</v>
      </c>
      <c r="AC28" s="6">
        <f t="shared" si="6"/>
        <v>0</v>
      </c>
      <c r="AD28" s="6">
        <f t="shared" si="6"/>
        <v>0</v>
      </c>
      <c r="AE28" s="6">
        <f t="shared" si="6"/>
        <v>0</v>
      </c>
      <c r="AF28" s="6">
        <f t="shared" si="6"/>
        <v>0</v>
      </c>
      <c r="AG28" s="6">
        <f t="shared" si="6"/>
        <v>0</v>
      </c>
      <c r="AH28" s="6">
        <f t="shared" si="6"/>
        <v>0</v>
      </c>
      <c r="AI28" s="6">
        <f t="shared" si="6"/>
        <v>0</v>
      </c>
      <c r="AJ28" s="6">
        <f t="shared" si="6"/>
        <v>0</v>
      </c>
      <c r="AK28" s="6">
        <f t="shared" si="6"/>
        <v>0</v>
      </c>
      <c r="AL28" s="6">
        <f t="shared" si="6"/>
        <v>0</v>
      </c>
      <c r="AM28" s="6">
        <f t="shared" si="6"/>
        <v>0</v>
      </c>
      <c r="AN28" s="6">
        <f t="shared" si="6"/>
        <v>0</v>
      </c>
      <c r="AO28" s="6">
        <f t="shared" si="6"/>
        <v>0</v>
      </c>
      <c r="AP28" s="6">
        <f t="shared" si="6"/>
        <v>0</v>
      </c>
      <c r="AQ28" s="6">
        <f t="shared" si="6"/>
        <v>0</v>
      </c>
      <c r="AR28" s="6">
        <f t="shared" si="6"/>
        <v>26507.52</v>
      </c>
      <c r="AS28" s="6">
        <f t="shared" si="6"/>
        <v>26507.52</v>
      </c>
      <c r="AT28" s="6">
        <f t="shared" si="6"/>
        <v>26507.52</v>
      </c>
      <c r="AU28" s="6">
        <f t="shared" si="6"/>
        <v>26507.52</v>
      </c>
      <c r="AV28" s="6">
        <f t="shared" si="6"/>
        <v>26507.52</v>
      </c>
      <c r="AW28" s="6">
        <f t="shared" si="6"/>
        <v>26507.52</v>
      </c>
      <c r="AX28" s="6">
        <f t="shared" si="6"/>
        <v>26507.52</v>
      </c>
      <c r="AY28" s="6">
        <f t="shared" si="6"/>
        <v>26507.52</v>
      </c>
      <c r="AZ28" s="6">
        <f t="shared" si="6"/>
        <v>26507.52</v>
      </c>
      <c r="BA28" s="6">
        <f t="shared" si="6"/>
        <v>26507.52</v>
      </c>
      <c r="BB28" s="6">
        <f t="shared" si="6"/>
        <v>26507.52</v>
      </c>
      <c r="BC28" s="6">
        <f t="shared" si="6"/>
        <v>26507.52</v>
      </c>
      <c r="BD28" s="6">
        <f t="shared" si="6"/>
        <v>0</v>
      </c>
    </row>
    <row r="29" spans="1:56" x14ac:dyDescent="0.2">
      <c r="A29" s="26" t="s">
        <v>1018</v>
      </c>
      <c r="B29" s="26" t="s">
        <v>1525</v>
      </c>
      <c r="C29" s="26" t="s">
        <v>935</v>
      </c>
      <c r="D29" s="26">
        <v>480</v>
      </c>
      <c r="E29" s="3" t="s">
        <v>945</v>
      </c>
      <c r="F29" s="26">
        <v>7000</v>
      </c>
      <c r="G29" s="30">
        <v>37742</v>
      </c>
      <c r="H29" s="15" t="s">
        <v>1113</v>
      </c>
      <c r="I29" s="6">
        <f t="shared" si="0"/>
        <v>0</v>
      </c>
      <c r="J29" s="6">
        <f t="shared" si="6"/>
        <v>0</v>
      </c>
      <c r="K29" s="6">
        <f t="shared" si="6"/>
        <v>0</v>
      </c>
      <c r="L29" s="6">
        <f t="shared" si="6"/>
        <v>0</v>
      </c>
      <c r="M29" s="6">
        <f t="shared" si="6"/>
        <v>0</v>
      </c>
      <c r="N29" s="6">
        <f t="shared" si="6"/>
        <v>0</v>
      </c>
      <c r="O29" s="6">
        <f t="shared" si="6"/>
        <v>0</v>
      </c>
      <c r="P29" s="6">
        <f t="shared" si="6"/>
        <v>0</v>
      </c>
      <c r="Q29" s="6">
        <f t="shared" si="6"/>
        <v>0</v>
      </c>
      <c r="R29" s="6">
        <f t="shared" si="6"/>
        <v>0</v>
      </c>
      <c r="S29" s="6">
        <f t="shared" si="6"/>
        <v>0</v>
      </c>
      <c r="T29" s="6">
        <f t="shared" si="6"/>
        <v>0</v>
      </c>
      <c r="U29" s="6">
        <f t="shared" si="6"/>
        <v>0</v>
      </c>
      <c r="V29" s="6">
        <f t="shared" si="6"/>
        <v>0</v>
      </c>
      <c r="W29" s="6">
        <f t="shared" si="6"/>
        <v>0</v>
      </c>
      <c r="X29" s="6">
        <f t="shared" si="6"/>
        <v>0</v>
      </c>
      <c r="Y29" s="6">
        <f t="shared" si="6"/>
        <v>0</v>
      </c>
      <c r="Z29" s="6">
        <f t="shared" si="6"/>
        <v>0</v>
      </c>
      <c r="AA29" s="6">
        <f t="shared" si="6"/>
        <v>0</v>
      </c>
      <c r="AB29" s="6">
        <f t="shared" si="6"/>
        <v>0</v>
      </c>
      <c r="AC29" s="6">
        <f t="shared" si="6"/>
        <v>0</v>
      </c>
      <c r="AD29" s="6">
        <f t="shared" si="6"/>
        <v>0</v>
      </c>
      <c r="AE29" s="6">
        <f t="shared" si="6"/>
        <v>0</v>
      </c>
      <c r="AF29" s="6">
        <f t="shared" si="6"/>
        <v>0</v>
      </c>
      <c r="AG29" s="6">
        <f t="shared" si="6"/>
        <v>0</v>
      </c>
      <c r="AH29" s="6">
        <f t="shared" si="6"/>
        <v>0</v>
      </c>
      <c r="AI29" s="6">
        <f t="shared" si="6"/>
        <v>0</v>
      </c>
      <c r="AJ29" s="6">
        <f t="shared" si="6"/>
        <v>0</v>
      </c>
      <c r="AK29" s="6">
        <f t="shared" si="6"/>
        <v>0</v>
      </c>
      <c r="AL29" s="6">
        <f t="shared" si="6"/>
        <v>24468.48</v>
      </c>
      <c r="AM29" s="6">
        <f t="shared" si="6"/>
        <v>24468.48</v>
      </c>
      <c r="AN29" s="6">
        <f t="shared" si="6"/>
        <v>24468.48</v>
      </c>
      <c r="AO29" s="6">
        <f t="shared" si="6"/>
        <v>24468.48</v>
      </c>
      <c r="AP29" s="6">
        <f t="shared" si="6"/>
        <v>24468.48</v>
      </c>
      <c r="AQ29" s="6">
        <f t="shared" si="6"/>
        <v>24468.48</v>
      </c>
      <c r="AR29" s="6">
        <f t="shared" si="6"/>
        <v>24468.48</v>
      </c>
      <c r="AS29" s="6">
        <f t="shared" si="6"/>
        <v>24468.48</v>
      </c>
      <c r="AT29" s="6">
        <f t="shared" si="6"/>
        <v>24468.48</v>
      </c>
      <c r="AU29" s="6">
        <f t="shared" si="6"/>
        <v>24468.48</v>
      </c>
      <c r="AV29" s="6">
        <f t="shared" si="6"/>
        <v>24468.48</v>
      </c>
      <c r="AW29" s="6">
        <f t="shared" si="6"/>
        <v>24468.48</v>
      </c>
      <c r="AX29" s="6">
        <f t="shared" si="6"/>
        <v>0</v>
      </c>
      <c r="AY29" s="6">
        <f t="shared" si="6"/>
        <v>0</v>
      </c>
      <c r="AZ29" s="6">
        <f t="shared" si="6"/>
        <v>0</v>
      </c>
      <c r="BA29" s="6">
        <f t="shared" si="6"/>
        <v>0</v>
      </c>
      <c r="BB29" s="6">
        <f t="shared" si="6"/>
        <v>0</v>
      </c>
      <c r="BC29" s="6">
        <f t="shared" si="6"/>
        <v>0</v>
      </c>
      <c r="BD29" s="6">
        <f t="shared" si="6"/>
        <v>0</v>
      </c>
    </row>
    <row r="30" spans="1:56" x14ac:dyDescent="0.2">
      <c r="A30" s="26" t="s">
        <v>1084</v>
      </c>
      <c r="B30" s="3" t="s">
        <v>1109</v>
      </c>
      <c r="C30" s="3" t="s">
        <v>927</v>
      </c>
      <c r="D30" s="26">
        <v>750</v>
      </c>
      <c r="E30" s="26" t="s">
        <v>945</v>
      </c>
      <c r="F30" s="26">
        <v>7000</v>
      </c>
      <c r="G30" s="30">
        <v>37622</v>
      </c>
      <c r="H30" s="15" t="s">
        <v>1113</v>
      </c>
      <c r="I30" s="6">
        <f t="shared" si="0"/>
        <v>0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6">
        <f t="shared" si="6"/>
        <v>0</v>
      </c>
      <c r="O30" s="6">
        <f t="shared" si="6"/>
        <v>0</v>
      </c>
      <c r="P30" s="6">
        <f t="shared" si="6"/>
        <v>0</v>
      </c>
      <c r="Q30" s="6">
        <f t="shared" si="6"/>
        <v>0</v>
      </c>
      <c r="R30" s="6">
        <f t="shared" si="6"/>
        <v>0</v>
      </c>
      <c r="S30" s="6">
        <f t="shared" si="6"/>
        <v>0</v>
      </c>
      <c r="T30" s="6">
        <f t="shared" si="6"/>
        <v>0</v>
      </c>
      <c r="U30" s="6">
        <f t="shared" si="6"/>
        <v>0</v>
      </c>
      <c r="V30" s="6">
        <f t="shared" si="6"/>
        <v>0</v>
      </c>
      <c r="W30" s="6">
        <f t="shared" si="6"/>
        <v>0</v>
      </c>
      <c r="X30" s="6">
        <f t="shared" si="6"/>
        <v>0</v>
      </c>
      <c r="Y30" s="6">
        <f t="shared" si="6"/>
        <v>0</v>
      </c>
      <c r="Z30" s="6">
        <f t="shared" si="6"/>
        <v>0</v>
      </c>
      <c r="AA30" s="6">
        <f t="shared" si="6"/>
        <v>0</v>
      </c>
      <c r="AB30" s="6">
        <f t="shared" si="6"/>
        <v>0</v>
      </c>
      <c r="AC30" s="6">
        <f t="shared" si="6"/>
        <v>0</v>
      </c>
      <c r="AD30" s="6">
        <f t="shared" si="6"/>
        <v>0</v>
      </c>
      <c r="AE30" s="6">
        <f t="shared" si="6"/>
        <v>0</v>
      </c>
      <c r="AF30" s="6">
        <f t="shared" si="6"/>
        <v>0</v>
      </c>
      <c r="AG30" s="6">
        <f t="shared" si="6"/>
        <v>0</v>
      </c>
      <c r="AH30" s="6">
        <f t="shared" si="6"/>
        <v>38232</v>
      </c>
      <c r="AI30" s="6">
        <f t="shared" si="6"/>
        <v>38232</v>
      </c>
      <c r="AJ30" s="6">
        <f t="shared" si="6"/>
        <v>38232</v>
      </c>
      <c r="AK30" s="6">
        <f t="shared" si="6"/>
        <v>38232</v>
      </c>
      <c r="AL30" s="6">
        <f t="shared" si="6"/>
        <v>38232</v>
      </c>
      <c r="AM30" s="6">
        <f t="shared" si="6"/>
        <v>38232</v>
      </c>
      <c r="AN30" s="6">
        <f t="shared" si="6"/>
        <v>38232</v>
      </c>
      <c r="AO30" s="6">
        <f t="shared" si="6"/>
        <v>38232</v>
      </c>
      <c r="AP30" s="6">
        <f t="shared" si="6"/>
        <v>38232</v>
      </c>
      <c r="AQ30" s="6">
        <f t="shared" si="6"/>
        <v>38232</v>
      </c>
      <c r="AR30" s="6">
        <f t="shared" si="6"/>
        <v>38232</v>
      </c>
      <c r="AS30" s="6">
        <f t="shared" si="6"/>
        <v>38232</v>
      </c>
      <c r="AT30" s="6">
        <f t="shared" si="6"/>
        <v>0</v>
      </c>
      <c r="AU30" s="6">
        <f t="shared" si="6"/>
        <v>0</v>
      </c>
      <c r="AV30" s="6">
        <f t="shared" si="6"/>
        <v>0</v>
      </c>
      <c r="AW30" s="6">
        <f t="shared" si="6"/>
        <v>0</v>
      </c>
      <c r="AX30" s="6">
        <f t="shared" si="6"/>
        <v>0</v>
      </c>
      <c r="AY30" s="6">
        <f t="shared" si="6"/>
        <v>0</v>
      </c>
      <c r="AZ30" s="6">
        <f t="shared" si="6"/>
        <v>0</v>
      </c>
      <c r="BA30" s="6">
        <f t="shared" si="6"/>
        <v>0</v>
      </c>
      <c r="BB30" s="6">
        <f t="shared" si="6"/>
        <v>0</v>
      </c>
      <c r="BC30" s="6">
        <f t="shared" si="6"/>
        <v>0</v>
      </c>
      <c r="BD30" s="6">
        <f t="shared" si="6"/>
        <v>0</v>
      </c>
    </row>
    <row r="31" spans="1:56" x14ac:dyDescent="0.2">
      <c r="A31" t="s">
        <v>985</v>
      </c>
      <c r="B31" s="3" t="s">
        <v>1109</v>
      </c>
      <c r="C31" s="3" t="s">
        <v>927</v>
      </c>
      <c r="D31" s="26">
        <v>520</v>
      </c>
      <c r="E31" s="26" t="s">
        <v>945</v>
      </c>
      <c r="F31" s="26">
        <v>7000</v>
      </c>
      <c r="G31" s="30">
        <v>37712</v>
      </c>
      <c r="H31" s="15" t="s">
        <v>1113</v>
      </c>
      <c r="I31" s="6">
        <f t="shared" si="0"/>
        <v>0</v>
      </c>
      <c r="J31" s="6">
        <f t="shared" si="6"/>
        <v>0</v>
      </c>
      <c r="K31" s="6">
        <f t="shared" si="6"/>
        <v>0</v>
      </c>
      <c r="L31" s="6">
        <f t="shared" si="6"/>
        <v>0</v>
      </c>
      <c r="M31" s="6">
        <f t="shared" si="6"/>
        <v>0</v>
      </c>
      <c r="N31" s="6">
        <f t="shared" si="6"/>
        <v>0</v>
      </c>
      <c r="O31" s="6">
        <f t="shared" si="6"/>
        <v>0</v>
      </c>
      <c r="P31" s="6">
        <f t="shared" si="6"/>
        <v>0</v>
      </c>
      <c r="Q31" s="6">
        <f t="shared" si="6"/>
        <v>0</v>
      </c>
      <c r="R31" s="6">
        <f t="shared" si="6"/>
        <v>0</v>
      </c>
      <c r="S31" s="6">
        <f t="shared" si="6"/>
        <v>0</v>
      </c>
      <c r="T31" s="6">
        <f t="shared" si="6"/>
        <v>0</v>
      </c>
      <c r="U31" s="6">
        <f t="shared" si="6"/>
        <v>0</v>
      </c>
      <c r="V31" s="6">
        <f t="shared" si="6"/>
        <v>0</v>
      </c>
      <c r="W31" s="6">
        <f t="shared" si="6"/>
        <v>0</v>
      </c>
      <c r="X31" s="6">
        <f t="shared" si="6"/>
        <v>0</v>
      </c>
      <c r="Y31" s="6">
        <f t="shared" si="6"/>
        <v>0</v>
      </c>
      <c r="Z31" s="6">
        <f t="shared" si="6"/>
        <v>0</v>
      </c>
      <c r="AA31" s="6">
        <f t="shared" si="6"/>
        <v>0</v>
      </c>
      <c r="AB31" s="6">
        <f t="shared" si="6"/>
        <v>0</v>
      </c>
      <c r="AC31" s="6">
        <f t="shared" si="6"/>
        <v>0</v>
      </c>
      <c r="AD31" s="6">
        <f t="shared" si="6"/>
        <v>0</v>
      </c>
      <c r="AE31" s="6">
        <f t="shared" si="6"/>
        <v>0</v>
      </c>
      <c r="AF31" s="6">
        <f t="shared" si="6"/>
        <v>0</v>
      </c>
      <c r="AG31" s="6">
        <f t="shared" si="6"/>
        <v>0</v>
      </c>
      <c r="AH31" s="6">
        <f t="shared" si="6"/>
        <v>0</v>
      </c>
      <c r="AI31" s="6">
        <f t="shared" si="6"/>
        <v>0</v>
      </c>
      <c r="AJ31" s="6">
        <f t="shared" si="6"/>
        <v>0</v>
      </c>
      <c r="AK31" s="6">
        <f t="shared" si="6"/>
        <v>26507.52</v>
      </c>
      <c r="AL31" s="6">
        <f t="shared" si="6"/>
        <v>26507.52</v>
      </c>
      <c r="AM31" s="6">
        <f t="shared" si="6"/>
        <v>26507.52</v>
      </c>
      <c r="AN31" s="6">
        <f t="shared" si="6"/>
        <v>26507.52</v>
      </c>
      <c r="AO31" s="6">
        <f t="shared" si="6"/>
        <v>26507.52</v>
      </c>
      <c r="AP31" s="6">
        <f t="shared" si="6"/>
        <v>26507.52</v>
      </c>
      <c r="AQ31" s="6">
        <f t="shared" si="6"/>
        <v>26507.52</v>
      </c>
      <c r="AR31" s="6">
        <f t="shared" si="6"/>
        <v>26507.52</v>
      </c>
      <c r="AS31" s="6">
        <f t="shared" si="6"/>
        <v>26507.52</v>
      </c>
      <c r="AT31" s="6">
        <f t="shared" si="6"/>
        <v>26507.52</v>
      </c>
      <c r="AU31" s="6">
        <f t="shared" si="6"/>
        <v>26507.52</v>
      </c>
      <c r="AV31" s="6">
        <f t="shared" si="6"/>
        <v>26507.52</v>
      </c>
      <c r="AW31" s="6">
        <f t="shared" si="6"/>
        <v>0</v>
      </c>
      <c r="AX31" s="6">
        <f t="shared" si="6"/>
        <v>0</v>
      </c>
      <c r="AY31" s="6">
        <f t="shared" si="6"/>
        <v>0</v>
      </c>
      <c r="AZ31" s="6">
        <f t="shared" si="6"/>
        <v>0</v>
      </c>
      <c r="BA31" s="6">
        <f t="shared" si="6"/>
        <v>0</v>
      </c>
      <c r="BB31" s="6">
        <f t="shared" si="6"/>
        <v>0</v>
      </c>
      <c r="BC31" s="6">
        <f t="shared" si="6"/>
        <v>0</v>
      </c>
      <c r="BD31" s="6">
        <f t="shared" si="6"/>
        <v>0</v>
      </c>
    </row>
    <row r="32" spans="1:56" x14ac:dyDescent="0.2">
      <c r="A32" s="16" t="s">
        <v>1066</v>
      </c>
      <c r="B32" s="3" t="s">
        <v>1109</v>
      </c>
      <c r="C32" s="3" t="s">
        <v>927</v>
      </c>
      <c r="D32" s="26">
        <v>765</v>
      </c>
      <c r="E32" s="26" t="s">
        <v>945</v>
      </c>
      <c r="F32" s="26">
        <v>7000</v>
      </c>
      <c r="G32" s="30">
        <v>37803</v>
      </c>
      <c r="H32" s="15" t="s">
        <v>1113</v>
      </c>
      <c r="I32" s="6">
        <f t="shared" si="0"/>
        <v>0</v>
      </c>
      <c r="J32" s="6">
        <f t="shared" si="6"/>
        <v>0</v>
      </c>
      <c r="K32" s="6">
        <f t="shared" si="6"/>
        <v>0</v>
      </c>
      <c r="L32" s="6">
        <f t="shared" si="6"/>
        <v>0</v>
      </c>
      <c r="M32" s="6">
        <f t="shared" si="6"/>
        <v>0</v>
      </c>
      <c r="N32" s="6">
        <f t="shared" si="6"/>
        <v>0</v>
      </c>
      <c r="O32" s="6">
        <f t="shared" si="6"/>
        <v>0</v>
      </c>
      <c r="P32" s="6">
        <f t="shared" si="6"/>
        <v>0</v>
      </c>
      <c r="Q32" s="6">
        <f t="shared" si="6"/>
        <v>0</v>
      </c>
      <c r="R32" s="6">
        <f t="shared" si="6"/>
        <v>0</v>
      </c>
      <c r="S32" s="6">
        <f t="shared" si="6"/>
        <v>0</v>
      </c>
      <c r="T32" s="6">
        <f t="shared" si="6"/>
        <v>0</v>
      </c>
      <c r="U32" s="6">
        <f t="shared" si="6"/>
        <v>0</v>
      </c>
      <c r="V32" s="6">
        <f t="shared" si="6"/>
        <v>0</v>
      </c>
      <c r="W32" s="6">
        <f t="shared" si="6"/>
        <v>0</v>
      </c>
      <c r="X32" s="6">
        <f t="shared" si="6"/>
        <v>0</v>
      </c>
      <c r="Y32" s="6">
        <f t="shared" si="6"/>
        <v>0</v>
      </c>
      <c r="Z32" s="6">
        <f t="shared" si="6"/>
        <v>0</v>
      </c>
      <c r="AA32" s="6">
        <f t="shared" si="6"/>
        <v>0</v>
      </c>
      <c r="AB32" s="6">
        <f t="shared" si="6"/>
        <v>0</v>
      </c>
      <c r="AC32" s="6">
        <f t="shared" si="6"/>
        <v>0</v>
      </c>
      <c r="AD32" s="6">
        <f t="shared" si="6"/>
        <v>0</v>
      </c>
      <c r="AE32" s="6">
        <f t="shared" ref="J32:BD37" si="7">IF(AND($F32&lt;AE$1,$G32&lt;AE$4,(DATE(YEAR($G32)+1,MONTH($G32)+1,1))&gt;AE$4),(($D32*13.44*AE$2)+($D32*10.56*AE$3))*(AE$1/1000-($F32/1000)),0)</f>
        <v>0</v>
      </c>
      <c r="AF32" s="6">
        <f t="shared" si="7"/>
        <v>0</v>
      </c>
      <c r="AG32" s="6">
        <f t="shared" si="7"/>
        <v>0</v>
      </c>
      <c r="AH32" s="6">
        <f t="shared" si="7"/>
        <v>0</v>
      </c>
      <c r="AI32" s="6">
        <f t="shared" si="7"/>
        <v>0</v>
      </c>
      <c r="AJ32" s="6">
        <f t="shared" si="7"/>
        <v>0</v>
      </c>
      <c r="AK32" s="6">
        <f t="shared" si="7"/>
        <v>0</v>
      </c>
      <c r="AL32" s="6">
        <f t="shared" si="7"/>
        <v>0</v>
      </c>
      <c r="AM32" s="6">
        <f t="shared" si="7"/>
        <v>0</v>
      </c>
      <c r="AN32" s="6">
        <f t="shared" si="7"/>
        <v>38996.639999999999</v>
      </c>
      <c r="AO32" s="6">
        <f t="shared" si="7"/>
        <v>38996.639999999999</v>
      </c>
      <c r="AP32" s="6">
        <f t="shared" si="7"/>
        <v>38996.639999999999</v>
      </c>
      <c r="AQ32" s="6">
        <f t="shared" si="7"/>
        <v>38996.639999999999</v>
      </c>
      <c r="AR32" s="6">
        <f t="shared" si="7"/>
        <v>38996.639999999999</v>
      </c>
      <c r="AS32" s="6">
        <f t="shared" si="7"/>
        <v>38996.639999999999</v>
      </c>
      <c r="AT32" s="6">
        <f t="shared" si="7"/>
        <v>38996.639999999999</v>
      </c>
      <c r="AU32" s="6">
        <f t="shared" si="7"/>
        <v>38996.639999999999</v>
      </c>
      <c r="AV32" s="6">
        <f t="shared" si="7"/>
        <v>38996.639999999999</v>
      </c>
      <c r="AW32" s="6">
        <f t="shared" si="7"/>
        <v>38996.639999999999</v>
      </c>
      <c r="AX32" s="6">
        <f t="shared" si="7"/>
        <v>38996.639999999999</v>
      </c>
      <c r="AY32" s="6">
        <f t="shared" si="7"/>
        <v>38996.639999999999</v>
      </c>
      <c r="AZ32" s="6">
        <f t="shared" si="7"/>
        <v>0</v>
      </c>
      <c r="BA32" s="6">
        <f t="shared" si="7"/>
        <v>0</v>
      </c>
      <c r="BB32" s="6">
        <f t="shared" si="7"/>
        <v>0</v>
      </c>
      <c r="BC32" s="6">
        <f t="shared" si="7"/>
        <v>0</v>
      </c>
      <c r="BD32" s="6">
        <f t="shared" si="7"/>
        <v>0</v>
      </c>
    </row>
    <row r="33" spans="1:56" x14ac:dyDescent="0.2">
      <c r="A33" t="s">
        <v>1097</v>
      </c>
      <c r="B33" s="26" t="s">
        <v>1110</v>
      </c>
      <c r="C33" s="26" t="s">
        <v>927</v>
      </c>
      <c r="D33" s="26">
        <v>265</v>
      </c>
      <c r="E33" s="3" t="s">
        <v>945</v>
      </c>
      <c r="F33" s="26">
        <v>7000</v>
      </c>
      <c r="G33" s="30">
        <v>37834</v>
      </c>
      <c r="H33" s="15" t="s">
        <v>1113</v>
      </c>
      <c r="I33" s="6">
        <f t="shared" si="0"/>
        <v>0</v>
      </c>
      <c r="J33" s="6">
        <f t="shared" si="7"/>
        <v>0</v>
      </c>
      <c r="K33" s="6">
        <f t="shared" si="7"/>
        <v>0</v>
      </c>
      <c r="L33" s="6">
        <f t="shared" si="7"/>
        <v>0</v>
      </c>
      <c r="M33" s="6">
        <f t="shared" si="7"/>
        <v>0</v>
      </c>
      <c r="N33" s="6">
        <f t="shared" si="7"/>
        <v>0</v>
      </c>
      <c r="O33" s="6">
        <f t="shared" si="7"/>
        <v>0</v>
      </c>
      <c r="P33" s="6">
        <f t="shared" si="7"/>
        <v>0</v>
      </c>
      <c r="Q33" s="6">
        <f t="shared" si="7"/>
        <v>0</v>
      </c>
      <c r="R33" s="6">
        <f t="shared" si="7"/>
        <v>0</v>
      </c>
      <c r="S33" s="6">
        <f t="shared" si="7"/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  <c r="AI33" s="6">
        <f t="shared" si="7"/>
        <v>0</v>
      </c>
      <c r="AJ33" s="6">
        <f t="shared" si="7"/>
        <v>0</v>
      </c>
      <c r="AK33" s="6">
        <f t="shared" si="7"/>
        <v>0</v>
      </c>
      <c r="AL33" s="6">
        <f t="shared" si="7"/>
        <v>0</v>
      </c>
      <c r="AM33" s="6">
        <f t="shared" si="7"/>
        <v>0</v>
      </c>
      <c r="AN33" s="6">
        <f t="shared" si="7"/>
        <v>0</v>
      </c>
      <c r="AO33" s="6">
        <f t="shared" si="7"/>
        <v>13508.64</v>
      </c>
      <c r="AP33" s="6">
        <f t="shared" si="7"/>
        <v>13508.64</v>
      </c>
      <c r="AQ33" s="6">
        <f t="shared" si="7"/>
        <v>13508.64</v>
      </c>
      <c r="AR33" s="6">
        <f t="shared" si="7"/>
        <v>13508.64</v>
      </c>
      <c r="AS33" s="6">
        <f t="shared" si="7"/>
        <v>13508.64</v>
      </c>
      <c r="AT33" s="6">
        <f t="shared" si="7"/>
        <v>13508.64</v>
      </c>
      <c r="AU33" s="6">
        <f t="shared" si="7"/>
        <v>13508.64</v>
      </c>
      <c r="AV33" s="6">
        <f t="shared" si="7"/>
        <v>13508.64</v>
      </c>
      <c r="AW33" s="6">
        <f t="shared" si="7"/>
        <v>13508.64</v>
      </c>
      <c r="AX33" s="6">
        <f t="shared" si="7"/>
        <v>13508.64</v>
      </c>
      <c r="AY33" s="6">
        <f t="shared" si="7"/>
        <v>13508.64</v>
      </c>
      <c r="AZ33" s="6">
        <f t="shared" si="7"/>
        <v>13508.64</v>
      </c>
      <c r="BA33" s="6">
        <f t="shared" si="7"/>
        <v>0</v>
      </c>
      <c r="BB33" s="6">
        <f t="shared" si="7"/>
        <v>0</v>
      </c>
      <c r="BC33" s="6">
        <f t="shared" si="7"/>
        <v>0</v>
      </c>
      <c r="BD33" s="6">
        <f t="shared" si="7"/>
        <v>0</v>
      </c>
    </row>
    <row r="34" spans="1:56" x14ac:dyDescent="0.2">
      <c r="A34" s="8" t="s">
        <v>891</v>
      </c>
      <c r="B34" s="3" t="s">
        <v>979</v>
      </c>
      <c r="C34" s="3" t="s">
        <v>953</v>
      </c>
      <c r="D34" s="2">
        <v>248</v>
      </c>
      <c r="E34" s="26" t="s">
        <v>945</v>
      </c>
      <c r="F34" s="2">
        <v>7065</v>
      </c>
      <c r="G34" s="13">
        <v>37408</v>
      </c>
      <c r="H34" s="15" t="s">
        <v>1113</v>
      </c>
      <c r="I34" s="6">
        <f t="shared" si="0"/>
        <v>0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0</v>
      </c>
      <c r="N34" s="6">
        <f t="shared" si="7"/>
        <v>0</v>
      </c>
      <c r="O34" s="6">
        <f t="shared" si="7"/>
        <v>0</v>
      </c>
      <c r="P34" s="6">
        <f t="shared" si="7"/>
        <v>0</v>
      </c>
      <c r="Q34" s="6">
        <f t="shared" si="7"/>
        <v>0</v>
      </c>
      <c r="R34" s="6">
        <f t="shared" si="7"/>
        <v>0</v>
      </c>
      <c r="S34" s="6">
        <f t="shared" si="7"/>
        <v>0</v>
      </c>
      <c r="T34" s="6">
        <f t="shared" si="7"/>
        <v>0</v>
      </c>
      <c r="U34" s="6">
        <f t="shared" si="7"/>
        <v>0</v>
      </c>
      <c r="V34" s="6">
        <f t="shared" si="7"/>
        <v>0</v>
      </c>
      <c r="W34" s="6">
        <f t="shared" si="7"/>
        <v>0</v>
      </c>
      <c r="X34" s="6">
        <f t="shared" si="7"/>
        <v>0</v>
      </c>
      <c r="Y34" s="6">
        <f t="shared" si="7"/>
        <v>0</v>
      </c>
      <c r="Z34" s="6">
        <f t="shared" si="7"/>
        <v>0</v>
      </c>
      <c r="AA34" s="6">
        <f t="shared" si="7"/>
        <v>12368.136959999998</v>
      </c>
      <c r="AB34" s="6">
        <f t="shared" si="7"/>
        <v>12368.136959999998</v>
      </c>
      <c r="AC34" s="6">
        <f t="shared" si="7"/>
        <v>12368.136959999998</v>
      </c>
      <c r="AD34" s="6">
        <f t="shared" si="7"/>
        <v>12368.136959999998</v>
      </c>
      <c r="AE34" s="6">
        <f t="shared" si="7"/>
        <v>12368.136959999998</v>
      </c>
      <c r="AF34" s="6">
        <f t="shared" si="7"/>
        <v>12368.136959999998</v>
      </c>
      <c r="AG34" s="6">
        <f t="shared" si="7"/>
        <v>12368.136959999998</v>
      </c>
      <c r="AH34" s="6">
        <f t="shared" si="7"/>
        <v>12368.136959999998</v>
      </c>
      <c r="AI34" s="6">
        <f t="shared" si="7"/>
        <v>12368.136959999998</v>
      </c>
      <c r="AJ34" s="6">
        <f t="shared" si="7"/>
        <v>12368.136959999998</v>
      </c>
      <c r="AK34" s="6">
        <f t="shared" si="7"/>
        <v>12368.136959999998</v>
      </c>
      <c r="AL34" s="6">
        <f t="shared" si="7"/>
        <v>12368.136959999998</v>
      </c>
      <c r="AM34" s="6">
        <f t="shared" si="7"/>
        <v>0</v>
      </c>
      <c r="AN34" s="6">
        <f t="shared" si="7"/>
        <v>0</v>
      </c>
      <c r="AO34" s="6">
        <f t="shared" si="7"/>
        <v>0</v>
      </c>
      <c r="AP34" s="6">
        <f t="shared" si="7"/>
        <v>0</v>
      </c>
      <c r="AQ34" s="6">
        <f t="shared" si="7"/>
        <v>0</v>
      </c>
      <c r="AR34" s="6">
        <f t="shared" si="7"/>
        <v>0</v>
      </c>
      <c r="AS34" s="6">
        <f t="shared" si="7"/>
        <v>0</v>
      </c>
      <c r="AT34" s="6">
        <f t="shared" si="7"/>
        <v>0</v>
      </c>
      <c r="AU34" s="6">
        <f t="shared" si="7"/>
        <v>0</v>
      </c>
      <c r="AV34" s="6">
        <f t="shared" si="7"/>
        <v>0</v>
      </c>
      <c r="AW34" s="6">
        <f t="shared" si="7"/>
        <v>0</v>
      </c>
      <c r="AX34" s="6">
        <f t="shared" si="7"/>
        <v>0</v>
      </c>
      <c r="AY34" s="6">
        <f t="shared" si="7"/>
        <v>0</v>
      </c>
      <c r="AZ34" s="6">
        <f t="shared" si="7"/>
        <v>0</v>
      </c>
      <c r="BA34" s="6">
        <f t="shared" si="7"/>
        <v>0</v>
      </c>
      <c r="BB34" s="6">
        <f t="shared" si="7"/>
        <v>0</v>
      </c>
      <c r="BC34" s="6">
        <f t="shared" si="7"/>
        <v>0</v>
      </c>
      <c r="BD34" s="6">
        <f t="shared" si="7"/>
        <v>0</v>
      </c>
    </row>
    <row r="35" spans="1:56" x14ac:dyDescent="0.2">
      <c r="A35" s="16" t="s">
        <v>939</v>
      </c>
      <c r="B35" s="26" t="s">
        <v>1122</v>
      </c>
      <c r="C35" s="26" t="s">
        <v>940</v>
      </c>
      <c r="D35" s="26">
        <v>25</v>
      </c>
      <c r="E35" s="3" t="s">
        <v>945</v>
      </c>
      <c r="F35" s="28">
        <v>7100</v>
      </c>
      <c r="G35" s="30">
        <v>36892</v>
      </c>
      <c r="H35" s="15" t="s">
        <v>1113</v>
      </c>
      <c r="I35" s="6">
        <f t="shared" si="0"/>
        <v>0</v>
      </c>
      <c r="J35" s="6">
        <f t="shared" si="7"/>
        <v>1231.92</v>
      </c>
      <c r="K35" s="6">
        <f t="shared" si="7"/>
        <v>1231.92</v>
      </c>
      <c r="L35" s="6">
        <f t="shared" si="7"/>
        <v>1231.92</v>
      </c>
      <c r="M35" s="6">
        <f t="shared" si="7"/>
        <v>1231.92</v>
      </c>
      <c r="N35" s="6">
        <f t="shared" si="7"/>
        <v>1231.92</v>
      </c>
      <c r="O35" s="6">
        <f t="shared" si="7"/>
        <v>1231.92</v>
      </c>
      <c r="P35" s="6">
        <f t="shared" si="7"/>
        <v>1231.92</v>
      </c>
      <c r="Q35" s="6">
        <f t="shared" si="7"/>
        <v>1231.92</v>
      </c>
      <c r="R35" s="6">
        <f t="shared" si="7"/>
        <v>1231.92</v>
      </c>
      <c r="S35" s="6">
        <f t="shared" si="7"/>
        <v>1231.92</v>
      </c>
      <c r="T35" s="6">
        <f t="shared" si="7"/>
        <v>1231.92</v>
      </c>
      <c r="U35" s="6">
        <f t="shared" si="7"/>
        <v>1231.92</v>
      </c>
      <c r="V35" s="6">
        <f t="shared" si="7"/>
        <v>0</v>
      </c>
      <c r="W35" s="6">
        <f t="shared" si="7"/>
        <v>0</v>
      </c>
      <c r="X35" s="6">
        <f t="shared" si="7"/>
        <v>0</v>
      </c>
      <c r="Y35" s="6">
        <f t="shared" si="7"/>
        <v>0</v>
      </c>
      <c r="Z35" s="6">
        <f t="shared" si="7"/>
        <v>0</v>
      </c>
      <c r="AA35" s="6">
        <f t="shared" si="7"/>
        <v>0</v>
      </c>
      <c r="AB35" s="6">
        <f t="shared" si="7"/>
        <v>0</v>
      </c>
      <c r="AC35" s="6">
        <f t="shared" si="7"/>
        <v>0</v>
      </c>
      <c r="AD35" s="6">
        <f t="shared" si="7"/>
        <v>0</v>
      </c>
      <c r="AE35" s="6">
        <f t="shared" si="7"/>
        <v>0</v>
      </c>
      <c r="AF35" s="6">
        <f t="shared" si="7"/>
        <v>0</v>
      </c>
      <c r="AG35" s="6">
        <f t="shared" si="7"/>
        <v>0</v>
      </c>
      <c r="AH35" s="6">
        <f t="shared" si="7"/>
        <v>0</v>
      </c>
      <c r="AI35" s="6">
        <f t="shared" si="7"/>
        <v>0</v>
      </c>
      <c r="AJ35" s="6">
        <f t="shared" si="7"/>
        <v>0</v>
      </c>
      <c r="AK35" s="6">
        <f t="shared" si="7"/>
        <v>0</v>
      </c>
      <c r="AL35" s="6">
        <f t="shared" si="7"/>
        <v>0</v>
      </c>
      <c r="AM35" s="6">
        <f t="shared" si="7"/>
        <v>0</v>
      </c>
      <c r="AN35" s="6">
        <f t="shared" si="7"/>
        <v>0</v>
      </c>
      <c r="AO35" s="6">
        <f t="shared" si="7"/>
        <v>0</v>
      </c>
      <c r="AP35" s="6">
        <f t="shared" si="7"/>
        <v>0</v>
      </c>
      <c r="AQ35" s="6">
        <f t="shared" si="7"/>
        <v>0</v>
      </c>
      <c r="AR35" s="6">
        <f t="shared" si="7"/>
        <v>0</v>
      </c>
      <c r="AS35" s="6">
        <f t="shared" si="7"/>
        <v>0</v>
      </c>
      <c r="AT35" s="6">
        <f t="shared" si="7"/>
        <v>0</v>
      </c>
      <c r="AU35" s="6">
        <f t="shared" si="7"/>
        <v>0</v>
      </c>
      <c r="AV35" s="6">
        <f t="shared" si="7"/>
        <v>0</v>
      </c>
      <c r="AW35" s="6">
        <f t="shared" si="7"/>
        <v>0</v>
      </c>
      <c r="AX35" s="6">
        <f t="shared" si="7"/>
        <v>0</v>
      </c>
      <c r="AY35" s="6">
        <f t="shared" si="7"/>
        <v>0</v>
      </c>
      <c r="AZ35" s="6">
        <f t="shared" si="7"/>
        <v>0</v>
      </c>
      <c r="BA35" s="6">
        <f t="shared" si="7"/>
        <v>0</v>
      </c>
      <c r="BB35" s="6">
        <f t="shared" si="7"/>
        <v>0</v>
      </c>
      <c r="BC35" s="6">
        <f t="shared" si="7"/>
        <v>0</v>
      </c>
      <c r="BD35" s="6">
        <f t="shared" si="7"/>
        <v>0</v>
      </c>
    </row>
    <row r="36" spans="1:56" x14ac:dyDescent="0.2">
      <c r="A36" s="16" t="s">
        <v>941</v>
      </c>
      <c r="B36" s="16" t="s">
        <v>1122</v>
      </c>
      <c r="C36" s="16" t="s">
        <v>940</v>
      </c>
      <c r="D36" s="16">
        <v>150</v>
      </c>
      <c r="E36" s="8" t="s">
        <v>945</v>
      </c>
      <c r="F36" s="31">
        <v>7100</v>
      </c>
      <c r="G36" s="32">
        <v>36906</v>
      </c>
      <c r="H36" s="15" t="s">
        <v>1113</v>
      </c>
      <c r="I36" s="6">
        <f t="shared" si="0"/>
        <v>0</v>
      </c>
      <c r="J36" s="6">
        <f t="shared" si="7"/>
        <v>7391.52</v>
      </c>
      <c r="K36" s="6">
        <f t="shared" si="7"/>
        <v>7391.52</v>
      </c>
      <c r="L36" s="6">
        <f t="shared" si="7"/>
        <v>7391.52</v>
      </c>
      <c r="M36" s="6">
        <f t="shared" si="7"/>
        <v>7391.52</v>
      </c>
      <c r="N36" s="6">
        <f t="shared" si="7"/>
        <v>7391.52</v>
      </c>
      <c r="O36" s="6">
        <f t="shared" si="7"/>
        <v>7391.52</v>
      </c>
      <c r="P36" s="6">
        <f t="shared" si="7"/>
        <v>7391.52</v>
      </c>
      <c r="Q36" s="6">
        <f t="shared" si="7"/>
        <v>7391.52</v>
      </c>
      <c r="R36" s="6">
        <f t="shared" si="7"/>
        <v>7391.52</v>
      </c>
      <c r="S36" s="6">
        <f t="shared" si="7"/>
        <v>7391.52</v>
      </c>
      <c r="T36" s="6">
        <f t="shared" si="7"/>
        <v>7391.52</v>
      </c>
      <c r="U36" s="6">
        <f t="shared" si="7"/>
        <v>7391.52</v>
      </c>
      <c r="V36" s="6">
        <f t="shared" si="7"/>
        <v>0</v>
      </c>
      <c r="W36" s="6">
        <f t="shared" si="7"/>
        <v>0</v>
      </c>
      <c r="X36" s="6">
        <f t="shared" si="7"/>
        <v>0</v>
      </c>
      <c r="Y36" s="6">
        <f t="shared" si="7"/>
        <v>0</v>
      </c>
      <c r="Z36" s="6">
        <f t="shared" si="7"/>
        <v>0</v>
      </c>
      <c r="AA36" s="6">
        <f t="shared" si="7"/>
        <v>0</v>
      </c>
      <c r="AB36" s="6">
        <f t="shared" si="7"/>
        <v>0</v>
      </c>
      <c r="AC36" s="6">
        <f t="shared" si="7"/>
        <v>0</v>
      </c>
      <c r="AD36" s="6">
        <f t="shared" si="7"/>
        <v>0</v>
      </c>
      <c r="AE36" s="6">
        <f t="shared" si="7"/>
        <v>0</v>
      </c>
      <c r="AF36" s="6">
        <f t="shared" si="7"/>
        <v>0</v>
      </c>
      <c r="AG36" s="6">
        <f t="shared" si="7"/>
        <v>0</v>
      </c>
      <c r="AH36" s="6">
        <f t="shared" si="7"/>
        <v>0</v>
      </c>
      <c r="AI36" s="6">
        <f t="shared" si="7"/>
        <v>0</v>
      </c>
      <c r="AJ36" s="6">
        <f t="shared" si="7"/>
        <v>0</v>
      </c>
      <c r="AK36" s="6">
        <f t="shared" si="7"/>
        <v>0</v>
      </c>
      <c r="AL36" s="6">
        <f t="shared" si="7"/>
        <v>0</v>
      </c>
      <c r="AM36" s="6">
        <f t="shared" si="7"/>
        <v>0</v>
      </c>
      <c r="AN36" s="6">
        <f t="shared" si="7"/>
        <v>0</v>
      </c>
      <c r="AO36" s="6">
        <f t="shared" si="7"/>
        <v>0</v>
      </c>
      <c r="AP36" s="6">
        <f t="shared" si="7"/>
        <v>0</v>
      </c>
      <c r="AQ36" s="6">
        <f t="shared" si="7"/>
        <v>0</v>
      </c>
      <c r="AR36" s="6">
        <f t="shared" si="7"/>
        <v>0</v>
      </c>
      <c r="AS36" s="6">
        <f t="shared" si="7"/>
        <v>0</v>
      </c>
      <c r="AT36" s="6">
        <f t="shared" si="7"/>
        <v>0</v>
      </c>
      <c r="AU36" s="6">
        <f t="shared" si="7"/>
        <v>0</v>
      </c>
      <c r="AV36" s="6">
        <f t="shared" si="7"/>
        <v>0</v>
      </c>
      <c r="AW36" s="6">
        <f t="shared" si="7"/>
        <v>0</v>
      </c>
      <c r="AX36" s="6">
        <f t="shared" si="7"/>
        <v>0</v>
      </c>
      <c r="AY36" s="6">
        <f t="shared" si="7"/>
        <v>0</v>
      </c>
      <c r="AZ36" s="6">
        <f t="shared" si="7"/>
        <v>0</v>
      </c>
      <c r="BA36" s="6">
        <f t="shared" si="7"/>
        <v>0</v>
      </c>
      <c r="BB36" s="6">
        <f t="shared" si="7"/>
        <v>0</v>
      </c>
      <c r="BC36" s="6">
        <f t="shared" si="7"/>
        <v>0</v>
      </c>
      <c r="BD36" s="6">
        <f t="shared" si="7"/>
        <v>0</v>
      </c>
    </row>
    <row r="37" spans="1:56" x14ac:dyDescent="0.2">
      <c r="A37" s="16" t="s">
        <v>918</v>
      </c>
      <c r="B37" s="16" t="s">
        <v>1122</v>
      </c>
      <c r="C37" s="16" t="s">
        <v>940</v>
      </c>
      <c r="D37" s="16">
        <v>25</v>
      </c>
      <c r="E37" s="8" t="s">
        <v>945</v>
      </c>
      <c r="F37" s="31">
        <v>7100</v>
      </c>
      <c r="G37" s="32">
        <v>36951</v>
      </c>
      <c r="H37" s="15" t="s">
        <v>1113</v>
      </c>
      <c r="I37" s="6">
        <f t="shared" ref="I37:I69" si="8">IF(AND($F37&lt;I$1,$G37&lt;I$4,(DATE(YEAR($G37)+1,MONTH($G37)+1,1))&gt;I$4),(($D37*13.44*I$2)+($D37*10.56*I$3))*(I$1/1000-($F37/1000)),0)</f>
        <v>0</v>
      </c>
      <c r="J37" s="6">
        <f t="shared" si="7"/>
        <v>0</v>
      </c>
      <c r="K37" s="6">
        <f t="shared" si="7"/>
        <v>0</v>
      </c>
      <c r="L37" s="6">
        <f t="shared" si="7"/>
        <v>1231.92</v>
      </c>
      <c r="M37" s="6">
        <f t="shared" si="7"/>
        <v>1231.92</v>
      </c>
      <c r="N37" s="6">
        <f t="shared" si="7"/>
        <v>1231.92</v>
      </c>
      <c r="O37" s="6">
        <f t="shared" si="7"/>
        <v>1231.92</v>
      </c>
      <c r="P37" s="6">
        <f t="shared" si="7"/>
        <v>1231.92</v>
      </c>
      <c r="Q37" s="6">
        <f t="shared" si="7"/>
        <v>1231.92</v>
      </c>
      <c r="R37" s="6">
        <f t="shared" si="7"/>
        <v>1231.92</v>
      </c>
      <c r="S37" s="6">
        <f t="shared" si="7"/>
        <v>1231.92</v>
      </c>
      <c r="T37" s="6">
        <f t="shared" si="7"/>
        <v>1231.92</v>
      </c>
      <c r="U37" s="6">
        <f t="shared" si="7"/>
        <v>1231.92</v>
      </c>
      <c r="V37" s="6">
        <f t="shared" si="7"/>
        <v>1231.92</v>
      </c>
      <c r="W37" s="6">
        <f t="shared" si="7"/>
        <v>1231.92</v>
      </c>
      <c r="X37" s="6">
        <f t="shared" si="7"/>
        <v>0</v>
      </c>
      <c r="Y37" s="6">
        <f t="shared" si="7"/>
        <v>0</v>
      </c>
      <c r="Z37" s="6">
        <f t="shared" si="7"/>
        <v>0</v>
      </c>
      <c r="AA37" s="6">
        <f t="shared" si="7"/>
        <v>0</v>
      </c>
      <c r="AB37" s="6">
        <f t="shared" si="7"/>
        <v>0</v>
      </c>
      <c r="AC37" s="6">
        <f t="shared" si="7"/>
        <v>0</v>
      </c>
      <c r="AD37" s="6">
        <f t="shared" si="7"/>
        <v>0</v>
      </c>
      <c r="AE37" s="6">
        <f t="shared" si="7"/>
        <v>0</v>
      </c>
      <c r="AF37" s="6">
        <f t="shared" si="7"/>
        <v>0</v>
      </c>
      <c r="AG37" s="6">
        <f t="shared" si="7"/>
        <v>0</v>
      </c>
      <c r="AH37" s="6">
        <f t="shared" si="7"/>
        <v>0</v>
      </c>
      <c r="AI37" s="6">
        <f t="shared" si="7"/>
        <v>0</v>
      </c>
      <c r="AJ37" s="6">
        <f t="shared" si="7"/>
        <v>0</v>
      </c>
      <c r="AK37" s="6">
        <f t="shared" si="7"/>
        <v>0</v>
      </c>
      <c r="AL37" s="6">
        <f t="shared" si="7"/>
        <v>0</v>
      </c>
      <c r="AM37" s="6">
        <f t="shared" si="7"/>
        <v>0</v>
      </c>
      <c r="AN37" s="6">
        <f t="shared" si="7"/>
        <v>0</v>
      </c>
      <c r="AO37" s="6">
        <f t="shared" si="7"/>
        <v>0</v>
      </c>
      <c r="AP37" s="6">
        <f t="shared" si="7"/>
        <v>0</v>
      </c>
      <c r="AQ37" s="6">
        <f t="shared" si="7"/>
        <v>0</v>
      </c>
      <c r="AR37" s="6">
        <f t="shared" si="7"/>
        <v>0</v>
      </c>
      <c r="AS37" s="6">
        <f t="shared" si="7"/>
        <v>0</v>
      </c>
      <c r="AT37" s="6">
        <f t="shared" si="7"/>
        <v>0</v>
      </c>
      <c r="AU37" s="6">
        <f t="shared" si="7"/>
        <v>0</v>
      </c>
      <c r="AV37" s="6">
        <f t="shared" si="7"/>
        <v>0</v>
      </c>
      <c r="AW37" s="6">
        <f t="shared" si="7"/>
        <v>0</v>
      </c>
      <c r="AX37" s="6">
        <f t="shared" si="7"/>
        <v>0</v>
      </c>
      <c r="AY37" s="6">
        <f t="shared" ref="J37:BD43" si="9">IF(AND($F37&lt;AY$1,$G37&lt;AY$4,(DATE(YEAR($G37)+1,MONTH($G37)+1,1))&gt;AY$4),(($D37*13.44*AY$2)+($D37*10.56*AY$3))*(AY$1/1000-($F37/1000)),0)</f>
        <v>0</v>
      </c>
      <c r="AZ37" s="6">
        <f t="shared" si="9"/>
        <v>0</v>
      </c>
      <c r="BA37" s="6">
        <f t="shared" si="9"/>
        <v>0</v>
      </c>
      <c r="BB37" s="6">
        <f t="shared" si="9"/>
        <v>0</v>
      </c>
      <c r="BC37" s="6">
        <f t="shared" si="9"/>
        <v>0</v>
      </c>
      <c r="BD37" s="6">
        <f t="shared" si="9"/>
        <v>0</v>
      </c>
    </row>
    <row r="38" spans="1:56" x14ac:dyDescent="0.2">
      <c r="A38" t="s">
        <v>930</v>
      </c>
      <c r="B38" s="16" t="s">
        <v>1122</v>
      </c>
      <c r="C38" t="s">
        <v>1069</v>
      </c>
      <c r="D38">
        <v>240</v>
      </c>
      <c r="E38" s="8" t="s">
        <v>945</v>
      </c>
      <c r="F38" s="23">
        <v>7100</v>
      </c>
      <c r="G38" s="22">
        <v>37066</v>
      </c>
      <c r="H38" s="15" t="s">
        <v>1113</v>
      </c>
      <c r="I38" s="6">
        <f t="shared" si="8"/>
        <v>0</v>
      </c>
      <c r="J38" s="6">
        <f t="shared" si="9"/>
        <v>0</v>
      </c>
      <c r="K38" s="6">
        <f t="shared" si="9"/>
        <v>0</v>
      </c>
      <c r="L38" s="6">
        <f t="shared" si="9"/>
        <v>0</v>
      </c>
      <c r="M38" s="6">
        <f t="shared" si="9"/>
        <v>0</v>
      </c>
      <c r="N38" s="6">
        <f t="shared" si="9"/>
        <v>0</v>
      </c>
      <c r="O38" s="6">
        <f t="shared" si="9"/>
        <v>11826.432000000001</v>
      </c>
      <c r="P38" s="6">
        <f t="shared" si="9"/>
        <v>11826.432000000001</v>
      </c>
      <c r="Q38" s="6">
        <f t="shared" si="9"/>
        <v>11826.432000000001</v>
      </c>
      <c r="R38" s="6">
        <f t="shared" si="9"/>
        <v>11826.432000000001</v>
      </c>
      <c r="S38" s="6">
        <f t="shared" si="9"/>
        <v>11826.432000000001</v>
      </c>
      <c r="T38" s="6">
        <f t="shared" si="9"/>
        <v>11826.432000000001</v>
      </c>
      <c r="U38" s="6">
        <f t="shared" si="9"/>
        <v>11826.432000000001</v>
      </c>
      <c r="V38" s="6">
        <f t="shared" si="9"/>
        <v>11826.432000000001</v>
      </c>
      <c r="W38" s="6">
        <f t="shared" si="9"/>
        <v>11826.432000000001</v>
      </c>
      <c r="X38" s="6">
        <f t="shared" si="9"/>
        <v>11826.432000000001</v>
      </c>
      <c r="Y38" s="6">
        <f t="shared" si="9"/>
        <v>11826.432000000001</v>
      </c>
      <c r="Z38" s="6">
        <f t="shared" si="9"/>
        <v>11826.432000000001</v>
      </c>
      <c r="AA38" s="6">
        <f t="shared" si="9"/>
        <v>0</v>
      </c>
      <c r="AB38" s="6">
        <f t="shared" si="9"/>
        <v>0</v>
      </c>
      <c r="AC38" s="6">
        <f t="shared" si="9"/>
        <v>0</v>
      </c>
      <c r="AD38" s="6">
        <f t="shared" si="9"/>
        <v>0</v>
      </c>
      <c r="AE38" s="6">
        <f t="shared" si="9"/>
        <v>0</v>
      </c>
      <c r="AF38" s="6">
        <f t="shared" si="9"/>
        <v>0</v>
      </c>
      <c r="AG38" s="6">
        <f t="shared" si="9"/>
        <v>0</v>
      </c>
      <c r="AH38" s="6">
        <f t="shared" si="9"/>
        <v>0</v>
      </c>
      <c r="AI38" s="6">
        <f t="shared" si="9"/>
        <v>0</v>
      </c>
      <c r="AJ38" s="6">
        <f t="shared" si="9"/>
        <v>0</v>
      </c>
      <c r="AK38" s="6">
        <f t="shared" si="9"/>
        <v>0</v>
      </c>
      <c r="AL38" s="6">
        <f t="shared" si="9"/>
        <v>0</v>
      </c>
      <c r="AM38" s="6">
        <f t="shared" si="9"/>
        <v>0</v>
      </c>
      <c r="AN38" s="6">
        <f t="shared" si="9"/>
        <v>0</v>
      </c>
      <c r="AO38" s="6">
        <f t="shared" si="9"/>
        <v>0</v>
      </c>
      <c r="AP38" s="6">
        <f t="shared" si="9"/>
        <v>0</v>
      </c>
      <c r="AQ38" s="6">
        <f t="shared" si="9"/>
        <v>0</v>
      </c>
      <c r="AR38" s="6">
        <f t="shared" si="9"/>
        <v>0</v>
      </c>
      <c r="AS38" s="6">
        <f t="shared" si="9"/>
        <v>0</v>
      </c>
      <c r="AT38" s="6">
        <f t="shared" si="9"/>
        <v>0</v>
      </c>
      <c r="AU38" s="6">
        <f t="shared" si="9"/>
        <v>0</v>
      </c>
      <c r="AV38" s="6">
        <f t="shared" si="9"/>
        <v>0</v>
      </c>
      <c r="AW38" s="6">
        <f t="shared" si="9"/>
        <v>0</v>
      </c>
      <c r="AX38" s="6">
        <f t="shared" si="9"/>
        <v>0</v>
      </c>
      <c r="AY38" s="6">
        <f t="shared" si="9"/>
        <v>0</v>
      </c>
      <c r="AZ38" s="6">
        <f t="shared" si="9"/>
        <v>0</v>
      </c>
      <c r="BA38" s="6">
        <f t="shared" si="9"/>
        <v>0</v>
      </c>
      <c r="BB38" s="6">
        <f t="shared" si="9"/>
        <v>0</v>
      </c>
      <c r="BC38" s="6">
        <f t="shared" si="9"/>
        <v>0</v>
      </c>
      <c r="BD38" s="6">
        <f t="shared" si="9"/>
        <v>0</v>
      </c>
    </row>
    <row r="39" spans="1:56" x14ac:dyDescent="0.2">
      <c r="A39" s="16" t="s">
        <v>909</v>
      </c>
      <c r="B39" s="16" t="s">
        <v>1122</v>
      </c>
      <c r="C39" s="16" t="s">
        <v>940</v>
      </c>
      <c r="D39" s="16">
        <v>80</v>
      </c>
      <c r="E39" s="8" t="s">
        <v>945</v>
      </c>
      <c r="F39" s="31">
        <v>7100</v>
      </c>
      <c r="G39" s="32">
        <v>37159</v>
      </c>
      <c r="H39" s="15" t="s">
        <v>1113</v>
      </c>
      <c r="I39" s="6">
        <f t="shared" si="8"/>
        <v>0</v>
      </c>
      <c r="J39" s="6">
        <f t="shared" si="9"/>
        <v>0</v>
      </c>
      <c r="K39" s="6">
        <f t="shared" si="9"/>
        <v>0</v>
      </c>
      <c r="L39" s="6">
        <f t="shared" si="9"/>
        <v>0</v>
      </c>
      <c r="M39" s="6">
        <f t="shared" si="9"/>
        <v>0</v>
      </c>
      <c r="N39" s="6">
        <f t="shared" si="9"/>
        <v>0</v>
      </c>
      <c r="O39" s="6">
        <f t="shared" si="9"/>
        <v>0</v>
      </c>
      <c r="P39" s="6">
        <f t="shared" si="9"/>
        <v>0</v>
      </c>
      <c r="Q39" s="6">
        <f t="shared" si="9"/>
        <v>0</v>
      </c>
      <c r="R39" s="6">
        <f t="shared" si="9"/>
        <v>3942.1440000000007</v>
      </c>
      <c r="S39" s="6">
        <f t="shared" si="9"/>
        <v>3942.1440000000007</v>
      </c>
      <c r="T39" s="6">
        <f t="shared" si="9"/>
        <v>3942.1440000000007</v>
      </c>
      <c r="U39" s="6">
        <f t="shared" si="9"/>
        <v>3942.1440000000007</v>
      </c>
      <c r="V39" s="6">
        <f t="shared" si="9"/>
        <v>3942.1440000000007</v>
      </c>
      <c r="W39" s="6">
        <f t="shared" si="9"/>
        <v>3942.1440000000007</v>
      </c>
      <c r="X39" s="6">
        <f t="shared" si="9"/>
        <v>3942.1440000000007</v>
      </c>
      <c r="Y39" s="6">
        <f t="shared" si="9"/>
        <v>3942.1440000000007</v>
      </c>
      <c r="Z39" s="6">
        <f t="shared" si="9"/>
        <v>3942.1440000000007</v>
      </c>
      <c r="AA39" s="6">
        <f t="shared" si="9"/>
        <v>3942.1440000000007</v>
      </c>
      <c r="AB39" s="6">
        <f t="shared" si="9"/>
        <v>3942.1440000000007</v>
      </c>
      <c r="AC39" s="6">
        <f t="shared" si="9"/>
        <v>3942.1440000000007</v>
      </c>
      <c r="AD39" s="6">
        <f t="shared" si="9"/>
        <v>0</v>
      </c>
      <c r="AE39" s="6">
        <f t="shared" si="9"/>
        <v>0</v>
      </c>
      <c r="AF39" s="6">
        <f t="shared" si="9"/>
        <v>0</v>
      </c>
      <c r="AG39" s="6">
        <f t="shared" si="9"/>
        <v>0</v>
      </c>
      <c r="AH39" s="6">
        <f t="shared" si="9"/>
        <v>0</v>
      </c>
      <c r="AI39" s="6">
        <f t="shared" si="9"/>
        <v>0</v>
      </c>
      <c r="AJ39" s="6">
        <f t="shared" si="9"/>
        <v>0</v>
      </c>
      <c r="AK39" s="6">
        <f t="shared" si="9"/>
        <v>0</v>
      </c>
      <c r="AL39" s="6">
        <f t="shared" si="9"/>
        <v>0</v>
      </c>
      <c r="AM39" s="6">
        <f t="shared" si="9"/>
        <v>0</v>
      </c>
      <c r="AN39" s="6">
        <f t="shared" si="9"/>
        <v>0</v>
      </c>
      <c r="AO39" s="6">
        <f t="shared" si="9"/>
        <v>0</v>
      </c>
      <c r="AP39" s="6">
        <f t="shared" si="9"/>
        <v>0</v>
      </c>
      <c r="AQ39" s="6">
        <f t="shared" si="9"/>
        <v>0</v>
      </c>
      <c r="AR39" s="6">
        <f t="shared" si="9"/>
        <v>0</v>
      </c>
      <c r="AS39" s="6">
        <f t="shared" si="9"/>
        <v>0</v>
      </c>
      <c r="AT39" s="6">
        <f t="shared" si="9"/>
        <v>0</v>
      </c>
      <c r="AU39" s="6">
        <f t="shared" si="9"/>
        <v>0</v>
      </c>
      <c r="AV39" s="6">
        <f t="shared" si="9"/>
        <v>0</v>
      </c>
      <c r="AW39" s="6">
        <f t="shared" si="9"/>
        <v>0</v>
      </c>
      <c r="AX39" s="6">
        <f t="shared" si="9"/>
        <v>0</v>
      </c>
      <c r="AY39" s="6">
        <f t="shared" si="9"/>
        <v>0</v>
      </c>
      <c r="AZ39" s="6">
        <f t="shared" si="9"/>
        <v>0</v>
      </c>
      <c r="BA39" s="6">
        <f t="shared" si="9"/>
        <v>0</v>
      </c>
      <c r="BB39" s="6">
        <f t="shared" si="9"/>
        <v>0</v>
      </c>
      <c r="BC39" s="6">
        <f t="shared" si="9"/>
        <v>0</v>
      </c>
      <c r="BD39" s="6">
        <f t="shared" si="9"/>
        <v>0</v>
      </c>
    </row>
    <row r="40" spans="1:56" x14ac:dyDescent="0.2">
      <c r="A40" s="16" t="s">
        <v>910</v>
      </c>
      <c r="B40" s="16" t="s">
        <v>1122</v>
      </c>
      <c r="C40" s="16" t="s">
        <v>940</v>
      </c>
      <c r="D40" s="16">
        <v>26</v>
      </c>
      <c r="E40" s="3" t="s">
        <v>945</v>
      </c>
      <c r="F40" s="31">
        <v>7100</v>
      </c>
      <c r="G40" s="32">
        <v>37221</v>
      </c>
      <c r="H40" s="15" t="s">
        <v>1113</v>
      </c>
      <c r="I40" s="6">
        <f t="shared" si="8"/>
        <v>0</v>
      </c>
      <c r="J40" s="6">
        <f t="shared" si="9"/>
        <v>0</v>
      </c>
      <c r="K40" s="6">
        <f t="shared" si="9"/>
        <v>0</v>
      </c>
      <c r="L40" s="6">
        <f t="shared" si="9"/>
        <v>0</v>
      </c>
      <c r="M40" s="6">
        <f t="shared" si="9"/>
        <v>0</v>
      </c>
      <c r="N40" s="6">
        <f t="shared" si="9"/>
        <v>0</v>
      </c>
      <c r="O40" s="6">
        <f t="shared" si="9"/>
        <v>0</v>
      </c>
      <c r="P40" s="6">
        <f t="shared" si="9"/>
        <v>0</v>
      </c>
      <c r="Q40" s="6">
        <f t="shared" si="9"/>
        <v>0</v>
      </c>
      <c r="R40" s="6">
        <f t="shared" si="9"/>
        <v>0</v>
      </c>
      <c r="S40" s="6">
        <f t="shared" si="9"/>
        <v>0</v>
      </c>
      <c r="T40" s="6">
        <f t="shared" si="9"/>
        <v>1281.1968000000002</v>
      </c>
      <c r="U40" s="6">
        <f t="shared" si="9"/>
        <v>1281.1968000000002</v>
      </c>
      <c r="V40" s="6">
        <f t="shared" si="9"/>
        <v>1281.1968000000002</v>
      </c>
      <c r="W40" s="6">
        <f t="shared" si="9"/>
        <v>1281.1968000000002</v>
      </c>
      <c r="X40" s="6">
        <f t="shared" si="9"/>
        <v>1281.1968000000002</v>
      </c>
      <c r="Y40" s="6">
        <f t="shared" si="9"/>
        <v>1281.1968000000002</v>
      </c>
      <c r="Z40" s="6">
        <f t="shared" si="9"/>
        <v>1281.1968000000002</v>
      </c>
      <c r="AA40" s="6">
        <f t="shared" si="9"/>
        <v>1281.1968000000002</v>
      </c>
      <c r="AB40" s="6">
        <f t="shared" si="9"/>
        <v>1281.1968000000002</v>
      </c>
      <c r="AC40" s="6">
        <f t="shared" si="9"/>
        <v>1281.1968000000002</v>
      </c>
      <c r="AD40" s="6">
        <f t="shared" si="9"/>
        <v>1281.1968000000002</v>
      </c>
      <c r="AE40" s="6">
        <f t="shared" si="9"/>
        <v>1281.1968000000002</v>
      </c>
      <c r="AF40" s="6">
        <f t="shared" si="9"/>
        <v>0</v>
      </c>
      <c r="AG40" s="6">
        <f t="shared" si="9"/>
        <v>0</v>
      </c>
      <c r="AH40" s="6">
        <f t="shared" si="9"/>
        <v>0</v>
      </c>
      <c r="AI40" s="6">
        <f t="shared" si="9"/>
        <v>0</v>
      </c>
      <c r="AJ40" s="6">
        <f t="shared" si="9"/>
        <v>0</v>
      </c>
      <c r="AK40" s="6">
        <f t="shared" si="9"/>
        <v>0</v>
      </c>
      <c r="AL40" s="6">
        <f t="shared" si="9"/>
        <v>0</v>
      </c>
      <c r="AM40" s="6">
        <f t="shared" si="9"/>
        <v>0</v>
      </c>
      <c r="AN40" s="6">
        <f t="shared" si="9"/>
        <v>0</v>
      </c>
      <c r="AO40" s="6">
        <f t="shared" si="9"/>
        <v>0</v>
      </c>
      <c r="AP40" s="6">
        <f t="shared" si="9"/>
        <v>0</v>
      </c>
      <c r="AQ40" s="6">
        <f t="shared" si="9"/>
        <v>0</v>
      </c>
      <c r="AR40" s="6">
        <f t="shared" si="9"/>
        <v>0</v>
      </c>
      <c r="AS40" s="6">
        <f t="shared" si="9"/>
        <v>0</v>
      </c>
      <c r="AT40" s="6">
        <f t="shared" si="9"/>
        <v>0</v>
      </c>
      <c r="AU40" s="6">
        <f t="shared" si="9"/>
        <v>0</v>
      </c>
      <c r="AV40" s="6">
        <f t="shared" si="9"/>
        <v>0</v>
      </c>
      <c r="AW40" s="6">
        <f t="shared" si="9"/>
        <v>0</v>
      </c>
      <c r="AX40" s="6">
        <f t="shared" si="9"/>
        <v>0</v>
      </c>
      <c r="AY40" s="6">
        <f t="shared" si="9"/>
        <v>0</v>
      </c>
      <c r="AZ40" s="6">
        <f t="shared" si="9"/>
        <v>0</v>
      </c>
      <c r="BA40" s="6">
        <f t="shared" si="9"/>
        <v>0</v>
      </c>
      <c r="BB40" s="6">
        <f t="shared" si="9"/>
        <v>0</v>
      </c>
      <c r="BC40" s="6">
        <f t="shared" si="9"/>
        <v>0</v>
      </c>
      <c r="BD40" s="6">
        <f t="shared" si="9"/>
        <v>0</v>
      </c>
    </row>
    <row r="41" spans="1:56" x14ac:dyDescent="0.2">
      <c r="A41" s="16" t="s">
        <v>961</v>
      </c>
      <c r="B41" s="16" t="s">
        <v>1122</v>
      </c>
      <c r="C41" s="16" t="s">
        <v>940</v>
      </c>
      <c r="D41" s="16">
        <v>28</v>
      </c>
      <c r="E41" s="3" t="s">
        <v>945</v>
      </c>
      <c r="F41" s="31">
        <v>7100</v>
      </c>
      <c r="G41" s="32">
        <v>37223</v>
      </c>
      <c r="H41" s="15" t="s">
        <v>1113</v>
      </c>
      <c r="I41" s="6">
        <f t="shared" si="8"/>
        <v>0</v>
      </c>
      <c r="J41" s="6">
        <f t="shared" si="9"/>
        <v>0</v>
      </c>
      <c r="K41" s="6">
        <f t="shared" si="9"/>
        <v>0</v>
      </c>
      <c r="L41" s="6">
        <f t="shared" si="9"/>
        <v>0</v>
      </c>
      <c r="M41" s="6">
        <f t="shared" si="9"/>
        <v>0</v>
      </c>
      <c r="N41" s="6">
        <f t="shared" si="9"/>
        <v>0</v>
      </c>
      <c r="O41" s="6">
        <f t="shared" si="9"/>
        <v>0</v>
      </c>
      <c r="P41" s="6">
        <f t="shared" si="9"/>
        <v>0</v>
      </c>
      <c r="Q41" s="6">
        <f t="shared" si="9"/>
        <v>0</v>
      </c>
      <c r="R41" s="6">
        <f t="shared" si="9"/>
        <v>0</v>
      </c>
      <c r="S41" s="6">
        <f t="shared" si="9"/>
        <v>0</v>
      </c>
      <c r="T41" s="6">
        <f t="shared" si="9"/>
        <v>1379.7504000000001</v>
      </c>
      <c r="U41" s="6">
        <f t="shared" si="9"/>
        <v>1379.7504000000001</v>
      </c>
      <c r="V41" s="6">
        <f t="shared" si="9"/>
        <v>1379.7504000000001</v>
      </c>
      <c r="W41" s="6">
        <f t="shared" si="9"/>
        <v>1379.7504000000001</v>
      </c>
      <c r="X41" s="6">
        <f t="shared" si="9"/>
        <v>1379.7504000000001</v>
      </c>
      <c r="Y41" s="6">
        <f t="shared" si="9"/>
        <v>1379.7504000000001</v>
      </c>
      <c r="Z41" s="6">
        <f t="shared" si="9"/>
        <v>1379.7504000000001</v>
      </c>
      <c r="AA41" s="6">
        <f t="shared" si="9"/>
        <v>1379.7504000000001</v>
      </c>
      <c r="AB41" s="6">
        <f t="shared" si="9"/>
        <v>1379.7504000000001</v>
      </c>
      <c r="AC41" s="6">
        <f t="shared" si="9"/>
        <v>1379.7504000000001</v>
      </c>
      <c r="AD41" s="6">
        <f t="shared" si="9"/>
        <v>1379.7504000000001</v>
      </c>
      <c r="AE41" s="6">
        <f t="shared" si="9"/>
        <v>1379.7504000000001</v>
      </c>
      <c r="AF41" s="6">
        <f t="shared" si="9"/>
        <v>0</v>
      </c>
      <c r="AG41" s="6">
        <f t="shared" si="9"/>
        <v>0</v>
      </c>
      <c r="AH41" s="6">
        <f t="shared" si="9"/>
        <v>0</v>
      </c>
      <c r="AI41" s="6">
        <f t="shared" si="9"/>
        <v>0</v>
      </c>
      <c r="AJ41" s="6">
        <f t="shared" si="9"/>
        <v>0</v>
      </c>
      <c r="AK41" s="6">
        <f t="shared" si="9"/>
        <v>0</v>
      </c>
      <c r="AL41" s="6">
        <f t="shared" si="9"/>
        <v>0</v>
      </c>
      <c r="AM41" s="6">
        <f t="shared" si="9"/>
        <v>0</v>
      </c>
      <c r="AN41" s="6">
        <f t="shared" si="9"/>
        <v>0</v>
      </c>
      <c r="AO41" s="6">
        <f t="shared" si="9"/>
        <v>0</v>
      </c>
      <c r="AP41" s="6">
        <f t="shared" si="9"/>
        <v>0</v>
      </c>
      <c r="AQ41" s="6">
        <f t="shared" si="9"/>
        <v>0</v>
      </c>
      <c r="AR41" s="6">
        <f t="shared" si="9"/>
        <v>0</v>
      </c>
      <c r="AS41" s="6">
        <f t="shared" si="9"/>
        <v>0</v>
      </c>
      <c r="AT41" s="6">
        <f t="shared" si="9"/>
        <v>0</v>
      </c>
      <c r="AU41" s="6">
        <f t="shared" si="9"/>
        <v>0</v>
      </c>
      <c r="AV41" s="6">
        <f t="shared" si="9"/>
        <v>0</v>
      </c>
      <c r="AW41" s="6">
        <f t="shared" si="9"/>
        <v>0</v>
      </c>
      <c r="AX41" s="6">
        <f t="shared" si="9"/>
        <v>0</v>
      </c>
      <c r="AY41" s="6">
        <f t="shared" si="9"/>
        <v>0</v>
      </c>
      <c r="AZ41" s="6">
        <f t="shared" si="9"/>
        <v>0</v>
      </c>
      <c r="BA41" s="6">
        <f t="shared" si="9"/>
        <v>0</v>
      </c>
      <c r="BB41" s="6">
        <f t="shared" si="9"/>
        <v>0</v>
      </c>
      <c r="BC41" s="6">
        <f t="shared" si="9"/>
        <v>0</v>
      </c>
      <c r="BD41" s="6">
        <f t="shared" si="9"/>
        <v>0</v>
      </c>
    </row>
    <row r="42" spans="1:56" x14ac:dyDescent="0.2">
      <c r="A42" s="16" t="s">
        <v>899</v>
      </c>
      <c r="B42" s="16" t="s">
        <v>1122</v>
      </c>
      <c r="C42" s="16" t="s">
        <v>940</v>
      </c>
      <c r="D42" s="16">
        <v>106</v>
      </c>
      <c r="E42" s="3" t="s">
        <v>945</v>
      </c>
      <c r="F42" s="31">
        <v>7100</v>
      </c>
      <c r="G42" s="32">
        <v>37226</v>
      </c>
      <c r="H42" s="15" t="s">
        <v>1113</v>
      </c>
      <c r="I42" s="6">
        <f t="shared" si="8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6">
        <f t="shared" si="9"/>
        <v>0</v>
      </c>
      <c r="R42" s="6">
        <f t="shared" si="9"/>
        <v>0</v>
      </c>
      <c r="S42" s="6">
        <f t="shared" si="9"/>
        <v>0</v>
      </c>
      <c r="T42" s="6">
        <f t="shared" si="9"/>
        <v>0</v>
      </c>
      <c r="U42" s="6">
        <f t="shared" si="9"/>
        <v>5223.3408000000009</v>
      </c>
      <c r="V42" s="6">
        <f t="shared" si="9"/>
        <v>5223.3408000000009</v>
      </c>
      <c r="W42" s="6">
        <f t="shared" si="9"/>
        <v>5223.3408000000009</v>
      </c>
      <c r="X42" s="6">
        <f t="shared" si="9"/>
        <v>5223.3408000000009</v>
      </c>
      <c r="Y42" s="6">
        <f t="shared" si="9"/>
        <v>5223.3408000000009</v>
      </c>
      <c r="Z42" s="6">
        <f t="shared" si="9"/>
        <v>5223.3408000000009</v>
      </c>
      <c r="AA42" s="6">
        <f t="shared" si="9"/>
        <v>5223.3408000000009</v>
      </c>
      <c r="AB42" s="6">
        <f t="shared" si="9"/>
        <v>5223.3408000000009</v>
      </c>
      <c r="AC42" s="6">
        <f t="shared" si="9"/>
        <v>5223.3408000000009</v>
      </c>
      <c r="AD42" s="6">
        <f t="shared" si="9"/>
        <v>5223.3408000000009</v>
      </c>
      <c r="AE42" s="6">
        <f t="shared" si="9"/>
        <v>5223.3408000000009</v>
      </c>
      <c r="AF42" s="6">
        <f t="shared" si="9"/>
        <v>5223.3408000000009</v>
      </c>
      <c r="AG42" s="6">
        <f t="shared" si="9"/>
        <v>0</v>
      </c>
      <c r="AH42" s="6">
        <f t="shared" si="9"/>
        <v>0</v>
      </c>
      <c r="AI42" s="6">
        <f t="shared" si="9"/>
        <v>0</v>
      </c>
      <c r="AJ42" s="6">
        <f t="shared" si="9"/>
        <v>0</v>
      </c>
      <c r="AK42" s="6">
        <f t="shared" si="9"/>
        <v>0</v>
      </c>
      <c r="AL42" s="6">
        <f t="shared" si="9"/>
        <v>0</v>
      </c>
      <c r="AM42" s="6">
        <f t="shared" si="9"/>
        <v>0</v>
      </c>
      <c r="AN42" s="6">
        <f t="shared" si="9"/>
        <v>0</v>
      </c>
      <c r="AO42" s="6">
        <f t="shared" si="9"/>
        <v>0</v>
      </c>
      <c r="AP42" s="6">
        <f t="shared" si="9"/>
        <v>0</v>
      </c>
      <c r="AQ42" s="6">
        <f t="shared" si="9"/>
        <v>0</v>
      </c>
      <c r="AR42" s="6">
        <f t="shared" si="9"/>
        <v>0</v>
      </c>
      <c r="AS42" s="6">
        <f t="shared" si="9"/>
        <v>0</v>
      </c>
      <c r="AT42" s="6">
        <f t="shared" si="9"/>
        <v>0</v>
      </c>
      <c r="AU42" s="6">
        <f t="shared" si="9"/>
        <v>0</v>
      </c>
      <c r="AV42" s="6">
        <f t="shared" si="9"/>
        <v>0</v>
      </c>
      <c r="AW42" s="6">
        <f t="shared" si="9"/>
        <v>0</v>
      </c>
      <c r="AX42" s="6">
        <f t="shared" si="9"/>
        <v>0</v>
      </c>
      <c r="AY42" s="6">
        <f t="shared" si="9"/>
        <v>0</v>
      </c>
      <c r="AZ42" s="6">
        <f t="shared" si="9"/>
        <v>0</v>
      </c>
      <c r="BA42" s="6">
        <f t="shared" si="9"/>
        <v>0</v>
      </c>
      <c r="BB42" s="6">
        <f t="shared" si="9"/>
        <v>0</v>
      </c>
      <c r="BC42" s="6">
        <f t="shared" si="9"/>
        <v>0</v>
      </c>
      <c r="BD42" s="6">
        <f t="shared" si="9"/>
        <v>0</v>
      </c>
    </row>
    <row r="43" spans="1:56" x14ac:dyDescent="0.2">
      <c r="A43" t="s">
        <v>1080</v>
      </c>
      <c r="B43" s="16" t="s">
        <v>1122</v>
      </c>
      <c r="C43" s="16" t="s">
        <v>940</v>
      </c>
      <c r="D43">
        <v>85</v>
      </c>
      <c r="E43" s="3" t="s">
        <v>945</v>
      </c>
      <c r="F43">
        <v>7100</v>
      </c>
      <c r="G43" s="22">
        <v>37469</v>
      </c>
      <c r="H43" s="15" t="s">
        <v>1113</v>
      </c>
      <c r="I43" s="6">
        <f t="shared" si="8"/>
        <v>0</v>
      </c>
      <c r="J43" s="6">
        <f t="shared" si="9"/>
        <v>0</v>
      </c>
      <c r="K43" s="6">
        <f t="shared" si="9"/>
        <v>0</v>
      </c>
      <c r="L43" s="6">
        <f t="shared" si="9"/>
        <v>0</v>
      </c>
      <c r="M43" s="6">
        <f t="shared" si="9"/>
        <v>0</v>
      </c>
      <c r="N43" s="6">
        <f t="shared" si="9"/>
        <v>0</v>
      </c>
      <c r="O43" s="6">
        <f t="shared" si="9"/>
        <v>0</v>
      </c>
      <c r="P43" s="6">
        <f t="shared" si="9"/>
        <v>0</v>
      </c>
      <c r="Q43" s="6">
        <f t="shared" si="9"/>
        <v>0</v>
      </c>
      <c r="R43" s="6">
        <f t="shared" si="9"/>
        <v>0</v>
      </c>
      <c r="S43" s="6">
        <f t="shared" si="9"/>
        <v>0</v>
      </c>
      <c r="T43" s="6">
        <f t="shared" si="9"/>
        <v>0</v>
      </c>
      <c r="U43" s="6">
        <f t="shared" si="9"/>
        <v>0</v>
      </c>
      <c r="V43" s="6">
        <f t="shared" si="9"/>
        <v>0</v>
      </c>
      <c r="W43" s="6">
        <f t="shared" si="9"/>
        <v>0</v>
      </c>
      <c r="X43" s="6">
        <f t="shared" ref="J43:BD48" si="10">IF(AND($F43&lt;X$1,$G43&lt;X$4,(DATE(YEAR($G43)+1,MONTH($G43)+1,1))&gt;X$4),(($D43*13.44*X$2)+($D43*10.56*X$3))*(X$1/1000-($F43/1000)),0)</f>
        <v>0</v>
      </c>
      <c r="Y43" s="6">
        <f t="shared" si="10"/>
        <v>0</v>
      </c>
      <c r="Z43" s="6">
        <f t="shared" si="10"/>
        <v>0</v>
      </c>
      <c r="AA43" s="6">
        <f t="shared" si="10"/>
        <v>0</v>
      </c>
      <c r="AB43" s="6">
        <f t="shared" si="10"/>
        <v>0</v>
      </c>
      <c r="AC43" s="6">
        <f t="shared" si="10"/>
        <v>4188.5279999999993</v>
      </c>
      <c r="AD43" s="6">
        <f t="shared" si="10"/>
        <v>4188.5279999999993</v>
      </c>
      <c r="AE43" s="6">
        <f t="shared" si="10"/>
        <v>4188.5279999999993</v>
      </c>
      <c r="AF43" s="6">
        <f t="shared" si="10"/>
        <v>4188.5279999999993</v>
      </c>
      <c r="AG43" s="6">
        <f t="shared" si="10"/>
        <v>4188.5279999999993</v>
      </c>
      <c r="AH43" s="6">
        <f t="shared" si="10"/>
        <v>4188.5279999999993</v>
      </c>
      <c r="AI43" s="6">
        <f t="shared" si="10"/>
        <v>4188.5279999999993</v>
      </c>
      <c r="AJ43" s="6">
        <f t="shared" si="10"/>
        <v>4188.5279999999993</v>
      </c>
      <c r="AK43" s="6">
        <f t="shared" si="10"/>
        <v>4188.5279999999993</v>
      </c>
      <c r="AL43" s="6">
        <f t="shared" si="10"/>
        <v>4188.5279999999993</v>
      </c>
      <c r="AM43" s="6">
        <f t="shared" si="10"/>
        <v>4188.5279999999993</v>
      </c>
      <c r="AN43" s="6">
        <f t="shared" si="10"/>
        <v>4188.5279999999993</v>
      </c>
      <c r="AO43" s="6">
        <f t="shared" si="10"/>
        <v>0</v>
      </c>
      <c r="AP43" s="6">
        <f t="shared" si="10"/>
        <v>0</v>
      </c>
      <c r="AQ43" s="6">
        <f t="shared" si="10"/>
        <v>0</v>
      </c>
      <c r="AR43" s="6">
        <f t="shared" si="10"/>
        <v>0</v>
      </c>
      <c r="AS43" s="6">
        <f t="shared" si="10"/>
        <v>0</v>
      </c>
      <c r="AT43" s="6">
        <f t="shared" si="10"/>
        <v>0</v>
      </c>
      <c r="AU43" s="6">
        <f t="shared" si="10"/>
        <v>0</v>
      </c>
      <c r="AV43" s="6">
        <f t="shared" si="10"/>
        <v>0</v>
      </c>
      <c r="AW43" s="6">
        <f t="shared" si="10"/>
        <v>0</v>
      </c>
      <c r="AX43" s="6">
        <f t="shared" si="10"/>
        <v>0</v>
      </c>
      <c r="AY43" s="6">
        <f t="shared" si="10"/>
        <v>0</v>
      </c>
      <c r="AZ43" s="6">
        <f t="shared" si="10"/>
        <v>0</v>
      </c>
      <c r="BA43" s="6">
        <f t="shared" si="10"/>
        <v>0</v>
      </c>
      <c r="BB43" s="6">
        <f t="shared" si="10"/>
        <v>0</v>
      </c>
      <c r="BC43" s="6">
        <f t="shared" si="10"/>
        <v>0</v>
      </c>
      <c r="BD43" s="6">
        <f t="shared" si="10"/>
        <v>0</v>
      </c>
    </row>
    <row r="44" spans="1:56" x14ac:dyDescent="0.2">
      <c r="A44" s="16" t="s">
        <v>1094</v>
      </c>
      <c r="B44" s="16" t="s">
        <v>1122</v>
      </c>
      <c r="C44" s="16" t="s">
        <v>940</v>
      </c>
      <c r="D44" s="16">
        <v>50</v>
      </c>
      <c r="E44" s="3" t="s">
        <v>945</v>
      </c>
      <c r="F44" s="16">
        <v>7100</v>
      </c>
      <c r="G44" s="32">
        <v>37530</v>
      </c>
      <c r="H44" s="15" t="s">
        <v>1113</v>
      </c>
      <c r="I44" s="6">
        <f t="shared" si="8"/>
        <v>0</v>
      </c>
      <c r="J44" s="6">
        <f t="shared" si="10"/>
        <v>0</v>
      </c>
      <c r="K44" s="6">
        <f t="shared" si="10"/>
        <v>0</v>
      </c>
      <c r="L44" s="6">
        <f t="shared" si="10"/>
        <v>0</v>
      </c>
      <c r="M44" s="6">
        <f t="shared" si="10"/>
        <v>0</v>
      </c>
      <c r="N44" s="6">
        <f t="shared" si="10"/>
        <v>0</v>
      </c>
      <c r="O44" s="6">
        <f t="shared" si="10"/>
        <v>0</v>
      </c>
      <c r="P44" s="6">
        <f t="shared" si="10"/>
        <v>0</v>
      </c>
      <c r="Q44" s="6">
        <f t="shared" si="10"/>
        <v>0</v>
      </c>
      <c r="R44" s="6">
        <f t="shared" si="10"/>
        <v>0</v>
      </c>
      <c r="S44" s="6">
        <f t="shared" si="10"/>
        <v>0</v>
      </c>
      <c r="T44" s="6">
        <f t="shared" si="10"/>
        <v>0</v>
      </c>
      <c r="U44" s="6">
        <f t="shared" si="10"/>
        <v>0</v>
      </c>
      <c r="V44" s="6">
        <f t="shared" si="10"/>
        <v>0</v>
      </c>
      <c r="W44" s="6">
        <f t="shared" si="10"/>
        <v>0</v>
      </c>
      <c r="X44" s="6">
        <f t="shared" si="10"/>
        <v>0</v>
      </c>
      <c r="Y44" s="6">
        <f t="shared" si="10"/>
        <v>0</v>
      </c>
      <c r="Z44" s="6">
        <f t="shared" si="10"/>
        <v>0</v>
      </c>
      <c r="AA44" s="6">
        <f t="shared" si="10"/>
        <v>0</v>
      </c>
      <c r="AB44" s="6">
        <f t="shared" si="10"/>
        <v>0</v>
      </c>
      <c r="AC44" s="6">
        <f t="shared" si="10"/>
        <v>0</v>
      </c>
      <c r="AD44" s="6">
        <f t="shared" si="10"/>
        <v>0</v>
      </c>
      <c r="AE44" s="6">
        <f t="shared" si="10"/>
        <v>2463.84</v>
      </c>
      <c r="AF44" s="6">
        <f t="shared" si="10"/>
        <v>2463.84</v>
      </c>
      <c r="AG44" s="6">
        <f t="shared" si="10"/>
        <v>2463.84</v>
      </c>
      <c r="AH44" s="6">
        <f t="shared" si="10"/>
        <v>2463.84</v>
      </c>
      <c r="AI44" s="6">
        <f t="shared" si="10"/>
        <v>2463.84</v>
      </c>
      <c r="AJ44" s="6">
        <f t="shared" si="10"/>
        <v>2463.84</v>
      </c>
      <c r="AK44" s="6">
        <f t="shared" si="10"/>
        <v>2463.84</v>
      </c>
      <c r="AL44" s="6">
        <f t="shared" si="10"/>
        <v>2463.84</v>
      </c>
      <c r="AM44" s="6">
        <f t="shared" si="10"/>
        <v>2463.84</v>
      </c>
      <c r="AN44" s="6">
        <f t="shared" si="10"/>
        <v>2463.84</v>
      </c>
      <c r="AO44" s="6">
        <f t="shared" si="10"/>
        <v>2463.84</v>
      </c>
      <c r="AP44" s="6">
        <f t="shared" si="10"/>
        <v>2463.84</v>
      </c>
      <c r="AQ44" s="6">
        <f t="shared" si="10"/>
        <v>0</v>
      </c>
      <c r="AR44" s="6">
        <f t="shared" si="10"/>
        <v>0</v>
      </c>
      <c r="AS44" s="6">
        <f t="shared" si="10"/>
        <v>0</v>
      </c>
      <c r="AT44" s="6">
        <f t="shared" si="10"/>
        <v>0</v>
      </c>
      <c r="AU44" s="6">
        <f t="shared" si="10"/>
        <v>0</v>
      </c>
      <c r="AV44" s="6">
        <f t="shared" si="10"/>
        <v>0</v>
      </c>
      <c r="AW44" s="6">
        <f t="shared" si="10"/>
        <v>0</v>
      </c>
      <c r="AX44" s="6">
        <f t="shared" si="10"/>
        <v>0</v>
      </c>
      <c r="AY44" s="6">
        <f t="shared" si="10"/>
        <v>0</v>
      </c>
      <c r="AZ44" s="6">
        <f t="shared" si="10"/>
        <v>0</v>
      </c>
      <c r="BA44" s="6">
        <f t="shared" si="10"/>
        <v>0</v>
      </c>
      <c r="BB44" s="6">
        <f t="shared" si="10"/>
        <v>0</v>
      </c>
      <c r="BC44" s="6">
        <f t="shared" si="10"/>
        <v>0</v>
      </c>
      <c r="BD44" s="6">
        <f t="shared" si="10"/>
        <v>0</v>
      </c>
    </row>
    <row r="45" spans="1:56" x14ac:dyDescent="0.2">
      <c r="A45" s="16" t="s">
        <v>1009</v>
      </c>
      <c r="B45" s="16" t="s">
        <v>1122</v>
      </c>
      <c r="C45" s="16" t="s">
        <v>940</v>
      </c>
      <c r="D45" s="16">
        <v>60</v>
      </c>
      <c r="E45" s="3" t="s">
        <v>945</v>
      </c>
      <c r="F45" s="16">
        <v>7100</v>
      </c>
      <c r="G45" s="32">
        <v>37865</v>
      </c>
      <c r="H45" s="15" t="s">
        <v>1113</v>
      </c>
      <c r="I45" s="6">
        <f t="shared" si="8"/>
        <v>0</v>
      </c>
      <c r="J45" s="6">
        <f t="shared" si="10"/>
        <v>0</v>
      </c>
      <c r="K45" s="6">
        <f t="shared" si="10"/>
        <v>0</v>
      </c>
      <c r="L45" s="6">
        <f t="shared" si="10"/>
        <v>0</v>
      </c>
      <c r="M45" s="6">
        <f t="shared" si="10"/>
        <v>0</v>
      </c>
      <c r="N45" s="6">
        <f t="shared" si="10"/>
        <v>0</v>
      </c>
      <c r="O45" s="6">
        <f t="shared" si="10"/>
        <v>0</v>
      </c>
      <c r="P45" s="6">
        <f t="shared" si="10"/>
        <v>0</v>
      </c>
      <c r="Q45" s="6">
        <f t="shared" si="10"/>
        <v>0</v>
      </c>
      <c r="R45" s="6">
        <f t="shared" si="10"/>
        <v>0</v>
      </c>
      <c r="S45" s="6">
        <f t="shared" si="10"/>
        <v>0</v>
      </c>
      <c r="T45" s="6">
        <f t="shared" si="10"/>
        <v>0</v>
      </c>
      <c r="U45" s="6">
        <f t="shared" si="10"/>
        <v>0</v>
      </c>
      <c r="V45" s="6">
        <f t="shared" si="10"/>
        <v>0</v>
      </c>
      <c r="W45" s="6">
        <f t="shared" si="10"/>
        <v>0</v>
      </c>
      <c r="X45" s="6">
        <f t="shared" si="10"/>
        <v>0</v>
      </c>
      <c r="Y45" s="6">
        <f t="shared" si="10"/>
        <v>0</v>
      </c>
      <c r="Z45" s="6">
        <f t="shared" si="10"/>
        <v>0</v>
      </c>
      <c r="AA45" s="6">
        <f t="shared" si="10"/>
        <v>0</v>
      </c>
      <c r="AB45" s="6">
        <f t="shared" si="10"/>
        <v>0</v>
      </c>
      <c r="AC45" s="6">
        <f t="shared" si="10"/>
        <v>0</v>
      </c>
      <c r="AD45" s="6">
        <f t="shared" si="10"/>
        <v>0</v>
      </c>
      <c r="AE45" s="6">
        <f t="shared" si="10"/>
        <v>0</v>
      </c>
      <c r="AF45" s="6">
        <f t="shared" si="10"/>
        <v>0</v>
      </c>
      <c r="AG45" s="6">
        <f t="shared" si="10"/>
        <v>0</v>
      </c>
      <c r="AH45" s="6">
        <f t="shared" si="10"/>
        <v>0</v>
      </c>
      <c r="AI45" s="6">
        <f t="shared" si="10"/>
        <v>0</v>
      </c>
      <c r="AJ45" s="6">
        <f t="shared" si="10"/>
        <v>0</v>
      </c>
      <c r="AK45" s="6">
        <f t="shared" si="10"/>
        <v>0</v>
      </c>
      <c r="AL45" s="6">
        <f t="shared" si="10"/>
        <v>0</v>
      </c>
      <c r="AM45" s="6">
        <f t="shared" si="10"/>
        <v>0</v>
      </c>
      <c r="AN45" s="6">
        <f t="shared" si="10"/>
        <v>0</v>
      </c>
      <c r="AO45" s="6">
        <f t="shared" si="10"/>
        <v>0</v>
      </c>
      <c r="AP45" s="6">
        <f t="shared" si="10"/>
        <v>2956.6080000000002</v>
      </c>
      <c r="AQ45" s="6">
        <f t="shared" si="10"/>
        <v>2956.6080000000002</v>
      </c>
      <c r="AR45" s="6">
        <f t="shared" si="10"/>
        <v>2956.6080000000002</v>
      </c>
      <c r="AS45" s="6">
        <f t="shared" si="10"/>
        <v>2956.6080000000002</v>
      </c>
      <c r="AT45" s="6">
        <f t="shared" si="10"/>
        <v>2956.6080000000002</v>
      </c>
      <c r="AU45" s="6">
        <f t="shared" si="10"/>
        <v>2956.6080000000002</v>
      </c>
      <c r="AV45" s="6">
        <f t="shared" si="10"/>
        <v>2956.6080000000002</v>
      </c>
      <c r="AW45" s="6">
        <f t="shared" si="10"/>
        <v>2956.6080000000002</v>
      </c>
      <c r="AX45" s="6">
        <f t="shared" si="10"/>
        <v>2956.6080000000002</v>
      </c>
      <c r="AY45" s="6">
        <f t="shared" si="10"/>
        <v>2956.6080000000002</v>
      </c>
      <c r="AZ45" s="6">
        <f t="shared" si="10"/>
        <v>2956.6080000000002</v>
      </c>
      <c r="BA45" s="6">
        <f t="shared" si="10"/>
        <v>2956.6080000000002</v>
      </c>
      <c r="BB45" s="6">
        <f t="shared" si="10"/>
        <v>0</v>
      </c>
      <c r="BC45" s="6">
        <f t="shared" si="10"/>
        <v>0</v>
      </c>
      <c r="BD45" s="6">
        <f t="shared" si="10"/>
        <v>0</v>
      </c>
    </row>
    <row r="46" spans="1:56" x14ac:dyDescent="0.2">
      <c r="A46" s="8" t="s">
        <v>1071</v>
      </c>
      <c r="B46" s="8" t="s">
        <v>976</v>
      </c>
      <c r="C46" s="8" t="s">
        <v>917</v>
      </c>
      <c r="D46" s="27">
        <v>250</v>
      </c>
      <c r="E46" s="3" t="s">
        <v>945</v>
      </c>
      <c r="F46" s="27">
        <v>7100</v>
      </c>
      <c r="G46" s="29">
        <v>37408</v>
      </c>
      <c r="H46" s="15" t="s">
        <v>1113</v>
      </c>
      <c r="I46" s="6">
        <f t="shared" si="8"/>
        <v>0</v>
      </c>
      <c r="J46" s="6">
        <f t="shared" si="10"/>
        <v>0</v>
      </c>
      <c r="K46" s="6">
        <f t="shared" si="10"/>
        <v>0</v>
      </c>
      <c r="L46" s="6">
        <f t="shared" si="10"/>
        <v>0</v>
      </c>
      <c r="M46" s="6">
        <f t="shared" si="10"/>
        <v>0</v>
      </c>
      <c r="N46" s="6">
        <f t="shared" si="10"/>
        <v>0</v>
      </c>
      <c r="O46" s="6">
        <f t="shared" si="10"/>
        <v>0</v>
      </c>
      <c r="P46" s="6">
        <f t="shared" si="10"/>
        <v>0</v>
      </c>
      <c r="Q46" s="6">
        <f t="shared" si="10"/>
        <v>0</v>
      </c>
      <c r="R46" s="6">
        <f t="shared" si="10"/>
        <v>0</v>
      </c>
      <c r="S46" s="6">
        <f t="shared" si="10"/>
        <v>0</v>
      </c>
      <c r="T46" s="6">
        <f t="shared" si="10"/>
        <v>0</v>
      </c>
      <c r="U46" s="6">
        <f t="shared" si="10"/>
        <v>0</v>
      </c>
      <c r="V46" s="6">
        <f t="shared" si="10"/>
        <v>0</v>
      </c>
      <c r="W46" s="6">
        <f t="shared" si="10"/>
        <v>0</v>
      </c>
      <c r="X46" s="6">
        <f t="shared" si="10"/>
        <v>0</v>
      </c>
      <c r="Y46" s="6">
        <f t="shared" si="10"/>
        <v>0</v>
      </c>
      <c r="Z46" s="6">
        <f t="shared" si="10"/>
        <v>0</v>
      </c>
      <c r="AA46" s="6">
        <f t="shared" si="10"/>
        <v>12319.2</v>
      </c>
      <c r="AB46" s="6">
        <f t="shared" si="10"/>
        <v>12319.2</v>
      </c>
      <c r="AC46" s="6">
        <f t="shared" si="10"/>
        <v>12319.2</v>
      </c>
      <c r="AD46" s="6">
        <f t="shared" si="10"/>
        <v>12319.2</v>
      </c>
      <c r="AE46" s="6">
        <f t="shared" si="10"/>
        <v>12319.2</v>
      </c>
      <c r="AF46" s="6">
        <f t="shared" si="10"/>
        <v>12319.2</v>
      </c>
      <c r="AG46" s="6">
        <f t="shared" si="10"/>
        <v>12319.2</v>
      </c>
      <c r="AH46" s="6">
        <f t="shared" si="10"/>
        <v>12319.2</v>
      </c>
      <c r="AI46" s="6">
        <f t="shared" si="10"/>
        <v>12319.2</v>
      </c>
      <c r="AJ46" s="6">
        <f t="shared" si="10"/>
        <v>12319.2</v>
      </c>
      <c r="AK46" s="6">
        <f t="shared" si="10"/>
        <v>12319.2</v>
      </c>
      <c r="AL46" s="6">
        <f t="shared" si="10"/>
        <v>12319.2</v>
      </c>
      <c r="AM46" s="6">
        <f t="shared" si="10"/>
        <v>0</v>
      </c>
      <c r="AN46" s="6">
        <f t="shared" si="10"/>
        <v>0</v>
      </c>
      <c r="AO46" s="6">
        <f t="shared" si="10"/>
        <v>0</v>
      </c>
      <c r="AP46" s="6">
        <f t="shared" si="10"/>
        <v>0</v>
      </c>
      <c r="AQ46" s="6">
        <f t="shared" si="10"/>
        <v>0</v>
      </c>
      <c r="AR46" s="6">
        <f t="shared" si="10"/>
        <v>0</v>
      </c>
      <c r="AS46" s="6">
        <f t="shared" si="10"/>
        <v>0</v>
      </c>
      <c r="AT46" s="6">
        <f t="shared" si="10"/>
        <v>0</v>
      </c>
      <c r="AU46" s="6">
        <f t="shared" si="10"/>
        <v>0</v>
      </c>
      <c r="AV46" s="6">
        <f t="shared" si="10"/>
        <v>0</v>
      </c>
      <c r="AW46" s="6">
        <f t="shared" si="10"/>
        <v>0</v>
      </c>
      <c r="AX46" s="6">
        <f t="shared" si="10"/>
        <v>0</v>
      </c>
      <c r="AY46" s="6">
        <f t="shared" si="10"/>
        <v>0</v>
      </c>
      <c r="AZ46" s="6">
        <f t="shared" si="10"/>
        <v>0</v>
      </c>
      <c r="BA46" s="6">
        <f t="shared" si="10"/>
        <v>0</v>
      </c>
      <c r="BB46" s="6">
        <f t="shared" si="10"/>
        <v>0</v>
      </c>
      <c r="BC46" s="6">
        <f t="shared" si="10"/>
        <v>0</v>
      </c>
      <c r="BD46" s="6">
        <f t="shared" si="10"/>
        <v>0</v>
      </c>
    </row>
    <row r="47" spans="1:56" x14ac:dyDescent="0.2">
      <c r="A47" s="8" t="s">
        <v>878</v>
      </c>
      <c r="B47" s="8" t="s">
        <v>976</v>
      </c>
      <c r="C47" s="8" t="s">
        <v>917</v>
      </c>
      <c r="D47" s="27">
        <v>580</v>
      </c>
      <c r="E47" s="3" t="s">
        <v>945</v>
      </c>
      <c r="F47" s="27">
        <v>7100</v>
      </c>
      <c r="G47" s="29">
        <v>37408</v>
      </c>
      <c r="H47" s="15" t="s">
        <v>1113</v>
      </c>
      <c r="I47" s="6">
        <f t="shared" si="8"/>
        <v>0</v>
      </c>
      <c r="J47" s="6">
        <f t="shared" si="10"/>
        <v>0</v>
      </c>
      <c r="K47" s="6">
        <f t="shared" si="10"/>
        <v>0</v>
      </c>
      <c r="L47" s="6">
        <f t="shared" si="10"/>
        <v>0</v>
      </c>
      <c r="M47" s="6">
        <f t="shared" si="10"/>
        <v>0</v>
      </c>
      <c r="N47" s="6">
        <f t="shared" si="10"/>
        <v>0</v>
      </c>
      <c r="O47" s="6">
        <f t="shared" si="10"/>
        <v>0</v>
      </c>
      <c r="P47" s="6">
        <f t="shared" si="10"/>
        <v>0</v>
      </c>
      <c r="Q47" s="6">
        <f t="shared" si="10"/>
        <v>0</v>
      </c>
      <c r="R47" s="6">
        <f t="shared" si="10"/>
        <v>0</v>
      </c>
      <c r="S47" s="6">
        <f t="shared" si="10"/>
        <v>0</v>
      </c>
      <c r="T47" s="6">
        <f t="shared" si="10"/>
        <v>0</v>
      </c>
      <c r="U47" s="6">
        <f t="shared" si="10"/>
        <v>0</v>
      </c>
      <c r="V47" s="6">
        <f t="shared" si="10"/>
        <v>0</v>
      </c>
      <c r="W47" s="6">
        <f t="shared" si="10"/>
        <v>0</v>
      </c>
      <c r="X47" s="6">
        <f t="shared" si="10"/>
        <v>0</v>
      </c>
      <c r="Y47" s="6">
        <f t="shared" si="10"/>
        <v>0</v>
      </c>
      <c r="Z47" s="6">
        <f t="shared" si="10"/>
        <v>0</v>
      </c>
      <c r="AA47" s="6">
        <f t="shared" si="10"/>
        <v>28580.544000000005</v>
      </c>
      <c r="AB47" s="6">
        <f t="shared" si="10"/>
        <v>28580.544000000005</v>
      </c>
      <c r="AC47" s="6">
        <f t="shared" si="10"/>
        <v>28580.544000000005</v>
      </c>
      <c r="AD47" s="6">
        <f t="shared" si="10"/>
        <v>28580.544000000005</v>
      </c>
      <c r="AE47" s="6">
        <f t="shared" si="10"/>
        <v>28580.544000000005</v>
      </c>
      <c r="AF47" s="6">
        <f t="shared" si="10"/>
        <v>28580.544000000005</v>
      </c>
      <c r="AG47" s="6">
        <f t="shared" si="10"/>
        <v>28580.544000000005</v>
      </c>
      <c r="AH47" s="6">
        <f t="shared" si="10"/>
        <v>28580.544000000005</v>
      </c>
      <c r="AI47" s="6">
        <f t="shared" si="10"/>
        <v>28580.544000000005</v>
      </c>
      <c r="AJ47" s="6">
        <f t="shared" si="10"/>
        <v>28580.544000000005</v>
      </c>
      <c r="AK47" s="6">
        <f t="shared" si="10"/>
        <v>28580.544000000005</v>
      </c>
      <c r="AL47" s="6">
        <f t="shared" si="10"/>
        <v>28580.544000000005</v>
      </c>
      <c r="AM47" s="6">
        <f t="shared" si="10"/>
        <v>0</v>
      </c>
      <c r="AN47" s="6">
        <f t="shared" si="10"/>
        <v>0</v>
      </c>
      <c r="AO47" s="6">
        <f t="shared" si="10"/>
        <v>0</v>
      </c>
      <c r="AP47" s="6">
        <f t="shared" si="10"/>
        <v>0</v>
      </c>
      <c r="AQ47" s="6">
        <f t="shared" si="10"/>
        <v>0</v>
      </c>
      <c r="AR47" s="6">
        <f t="shared" si="10"/>
        <v>0</v>
      </c>
      <c r="AS47" s="6">
        <f t="shared" si="10"/>
        <v>0</v>
      </c>
      <c r="AT47" s="6">
        <f t="shared" si="10"/>
        <v>0</v>
      </c>
      <c r="AU47" s="6">
        <f t="shared" si="10"/>
        <v>0</v>
      </c>
      <c r="AV47" s="6">
        <f t="shared" si="10"/>
        <v>0</v>
      </c>
      <c r="AW47" s="6">
        <f t="shared" si="10"/>
        <v>0</v>
      </c>
      <c r="AX47" s="6">
        <f t="shared" si="10"/>
        <v>0</v>
      </c>
      <c r="AY47" s="6">
        <f t="shared" si="10"/>
        <v>0</v>
      </c>
      <c r="AZ47" s="6">
        <f t="shared" si="10"/>
        <v>0</v>
      </c>
      <c r="BA47" s="6">
        <f t="shared" si="10"/>
        <v>0</v>
      </c>
      <c r="BB47" s="6">
        <f t="shared" si="10"/>
        <v>0</v>
      </c>
      <c r="BC47" s="6">
        <f t="shared" si="10"/>
        <v>0</v>
      </c>
      <c r="BD47" s="6">
        <f t="shared" si="10"/>
        <v>0</v>
      </c>
    </row>
    <row r="48" spans="1:56" x14ac:dyDescent="0.2">
      <c r="A48" s="8" t="s">
        <v>879</v>
      </c>
      <c r="B48" s="8" t="s">
        <v>976</v>
      </c>
      <c r="C48" s="8" t="s">
        <v>917</v>
      </c>
      <c r="D48" s="27">
        <v>580</v>
      </c>
      <c r="E48" s="3" t="s">
        <v>945</v>
      </c>
      <c r="F48" s="27">
        <v>7100</v>
      </c>
      <c r="G48" s="29">
        <v>37438</v>
      </c>
      <c r="H48" s="15" t="s">
        <v>1113</v>
      </c>
      <c r="I48" s="6">
        <f t="shared" si="8"/>
        <v>0</v>
      </c>
      <c r="J48" s="6">
        <f t="shared" si="10"/>
        <v>0</v>
      </c>
      <c r="K48" s="6">
        <f t="shared" si="10"/>
        <v>0</v>
      </c>
      <c r="L48" s="6">
        <f t="shared" si="10"/>
        <v>0</v>
      </c>
      <c r="M48" s="6">
        <f t="shared" si="10"/>
        <v>0</v>
      </c>
      <c r="N48" s="6">
        <f t="shared" si="10"/>
        <v>0</v>
      </c>
      <c r="O48" s="6">
        <f t="shared" si="10"/>
        <v>0</v>
      </c>
      <c r="P48" s="6">
        <f t="shared" si="10"/>
        <v>0</v>
      </c>
      <c r="Q48" s="6">
        <f t="shared" si="10"/>
        <v>0</v>
      </c>
      <c r="R48" s="6">
        <f t="shared" si="10"/>
        <v>0</v>
      </c>
      <c r="S48" s="6">
        <f t="shared" si="10"/>
        <v>0</v>
      </c>
      <c r="T48" s="6">
        <f t="shared" si="10"/>
        <v>0</v>
      </c>
      <c r="U48" s="6">
        <f t="shared" si="10"/>
        <v>0</v>
      </c>
      <c r="V48" s="6">
        <f t="shared" si="10"/>
        <v>0</v>
      </c>
      <c r="W48" s="6">
        <f t="shared" si="10"/>
        <v>0</v>
      </c>
      <c r="X48" s="6">
        <f t="shared" si="10"/>
        <v>0</v>
      </c>
      <c r="Y48" s="6">
        <f t="shared" si="10"/>
        <v>0</v>
      </c>
      <c r="Z48" s="6">
        <f t="shared" si="10"/>
        <v>0</v>
      </c>
      <c r="AA48" s="6">
        <f t="shared" si="10"/>
        <v>0</v>
      </c>
      <c r="AB48" s="6">
        <f t="shared" si="10"/>
        <v>28580.544000000005</v>
      </c>
      <c r="AC48" s="6">
        <f t="shared" si="10"/>
        <v>28580.544000000005</v>
      </c>
      <c r="AD48" s="6">
        <f t="shared" si="10"/>
        <v>28580.544000000005</v>
      </c>
      <c r="AE48" s="6">
        <f t="shared" si="10"/>
        <v>28580.544000000005</v>
      </c>
      <c r="AF48" s="6">
        <f t="shared" si="10"/>
        <v>28580.544000000005</v>
      </c>
      <c r="AG48" s="6">
        <f t="shared" si="10"/>
        <v>28580.544000000005</v>
      </c>
      <c r="AH48" s="6">
        <f t="shared" si="10"/>
        <v>28580.544000000005</v>
      </c>
      <c r="AI48" s="6">
        <f t="shared" si="10"/>
        <v>28580.544000000005</v>
      </c>
      <c r="AJ48" s="6">
        <f t="shared" si="10"/>
        <v>28580.544000000005</v>
      </c>
      <c r="AK48" s="6">
        <f t="shared" si="10"/>
        <v>28580.544000000005</v>
      </c>
      <c r="AL48" s="6">
        <f t="shared" si="10"/>
        <v>28580.544000000005</v>
      </c>
      <c r="AM48" s="6">
        <f t="shared" si="10"/>
        <v>28580.544000000005</v>
      </c>
      <c r="AN48" s="6">
        <f t="shared" si="10"/>
        <v>0</v>
      </c>
      <c r="AO48" s="6">
        <f t="shared" si="10"/>
        <v>0</v>
      </c>
      <c r="AP48" s="6">
        <f t="shared" si="10"/>
        <v>0</v>
      </c>
      <c r="AQ48" s="6">
        <f t="shared" si="10"/>
        <v>0</v>
      </c>
      <c r="AR48" s="6">
        <f t="shared" ref="J48:BD54" si="11">IF(AND($F48&lt;AR$1,$G48&lt;AR$4,(DATE(YEAR($G48)+1,MONTH($G48)+1,1))&gt;AR$4),(($D48*13.44*AR$2)+($D48*10.56*AR$3))*(AR$1/1000-($F48/1000)),0)</f>
        <v>0</v>
      </c>
      <c r="AS48" s="6">
        <f t="shared" si="11"/>
        <v>0</v>
      </c>
      <c r="AT48" s="6">
        <f t="shared" si="11"/>
        <v>0</v>
      </c>
      <c r="AU48" s="6">
        <f t="shared" si="11"/>
        <v>0</v>
      </c>
      <c r="AV48" s="6">
        <f t="shared" si="11"/>
        <v>0</v>
      </c>
      <c r="AW48" s="6">
        <f t="shared" si="11"/>
        <v>0</v>
      </c>
      <c r="AX48" s="6">
        <f t="shared" si="11"/>
        <v>0</v>
      </c>
      <c r="AY48" s="6">
        <f t="shared" si="11"/>
        <v>0</v>
      </c>
      <c r="AZ48" s="6">
        <f t="shared" si="11"/>
        <v>0</v>
      </c>
      <c r="BA48" s="6">
        <f t="shared" si="11"/>
        <v>0</v>
      </c>
      <c r="BB48" s="6">
        <f t="shared" si="11"/>
        <v>0</v>
      </c>
      <c r="BC48" s="6">
        <f t="shared" si="11"/>
        <v>0</v>
      </c>
      <c r="BD48" s="6">
        <f t="shared" si="11"/>
        <v>0</v>
      </c>
    </row>
    <row r="49" spans="1:56" x14ac:dyDescent="0.2">
      <c r="A49" s="8" t="s">
        <v>883</v>
      </c>
      <c r="B49" s="8" t="s">
        <v>976</v>
      </c>
      <c r="C49" s="8" t="s">
        <v>969</v>
      </c>
      <c r="D49" s="27">
        <v>226</v>
      </c>
      <c r="E49" s="8" t="s">
        <v>945</v>
      </c>
      <c r="F49" s="27">
        <v>7100</v>
      </c>
      <c r="G49" s="29">
        <v>37500</v>
      </c>
      <c r="H49" s="15" t="s">
        <v>1113</v>
      </c>
      <c r="I49" s="6">
        <f t="shared" si="8"/>
        <v>0</v>
      </c>
      <c r="J49" s="6">
        <f t="shared" si="11"/>
        <v>0</v>
      </c>
      <c r="K49" s="6">
        <f t="shared" si="11"/>
        <v>0</v>
      </c>
      <c r="L49" s="6">
        <f t="shared" si="11"/>
        <v>0</v>
      </c>
      <c r="M49" s="6">
        <f t="shared" si="11"/>
        <v>0</v>
      </c>
      <c r="N49" s="6">
        <f t="shared" si="11"/>
        <v>0</v>
      </c>
      <c r="O49" s="6">
        <f t="shared" si="11"/>
        <v>0</v>
      </c>
      <c r="P49" s="6">
        <f t="shared" si="11"/>
        <v>0</v>
      </c>
      <c r="Q49" s="6">
        <f t="shared" si="11"/>
        <v>0</v>
      </c>
      <c r="R49" s="6">
        <f t="shared" si="11"/>
        <v>0</v>
      </c>
      <c r="S49" s="6">
        <f t="shared" si="11"/>
        <v>0</v>
      </c>
      <c r="T49" s="6">
        <f t="shared" si="11"/>
        <v>0</v>
      </c>
      <c r="U49" s="6">
        <f t="shared" si="11"/>
        <v>0</v>
      </c>
      <c r="V49" s="6">
        <f t="shared" si="11"/>
        <v>0</v>
      </c>
      <c r="W49" s="6">
        <f t="shared" si="11"/>
        <v>0</v>
      </c>
      <c r="X49" s="6">
        <f t="shared" si="11"/>
        <v>0</v>
      </c>
      <c r="Y49" s="6">
        <f t="shared" si="11"/>
        <v>0</v>
      </c>
      <c r="Z49" s="6">
        <f t="shared" si="11"/>
        <v>0</v>
      </c>
      <c r="AA49" s="6">
        <f t="shared" si="11"/>
        <v>0</v>
      </c>
      <c r="AB49" s="6">
        <f t="shared" si="11"/>
        <v>0</v>
      </c>
      <c r="AC49" s="6">
        <f t="shared" si="11"/>
        <v>0</v>
      </c>
      <c r="AD49" s="6">
        <f t="shared" si="11"/>
        <v>11136.556800000002</v>
      </c>
      <c r="AE49" s="6">
        <f t="shared" si="11"/>
        <v>11136.556800000002</v>
      </c>
      <c r="AF49" s="6">
        <f t="shared" si="11"/>
        <v>11136.556800000002</v>
      </c>
      <c r="AG49" s="6">
        <f t="shared" si="11"/>
        <v>11136.556800000002</v>
      </c>
      <c r="AH49" s="6">
        <f t="shared" si="11"/>
        <v>11136.556800000002</v>
      </c>
      <c r="AI49" s="6">
        <f t="shared" si="11"/>
        <v>11136.556800000002</v>
      </c>
      <c r="AJ49" s="6">
        <f t="shared" si="11"/>
        <v>11136.556800000002</v>
      </c>
      <c r="AK49" s="6">
        <f t="shared" si="11"/>
        <v>11136.556800000002</v>
      </c>
      <c r="AL49" s="6">
        <f t="shared" si="11"/>
        <v>11136.556800000002</v>
      </c>
      <c r="AM49" s="6">
        <f t="shared" si="11"/>
        <v>11136.556800000002</v>
      </c>
      <c r="AN49" s="6">
        <f t="shared" si="11"/>
        <v>11136.556800000002</v>
      </c>
      <c r="AO49" s="6">
        <f t="shared" si="11"/>
        <v>11136.556800000002</v>
      </c>
      <c r="AP49" s="6">
        <f t="shared" si="11"/>
        <v>0</v>
      </c>
      <c r="AQ49" s="6">
        <f t="shared" si="11"/>
        <v>0</v>
      </c>
      <c r="AR49" s="6">
        <f t="shared" si="11"/>
        <v>0</v>
      </c>
      <c r="AS49" s="6">
        <f t="shared" si="11"/>
        <v>0</v>
      </c>
      <c r="AT49" s="6">
        <f t="shared" si="11"/>
        <v>0</v>
      </c>
      <c r="AU49" s="6">
        <f t="shared" si="11"/>
        <v>0</v>
      </c>
      <c r="AV49" s="6">
        <f t="shared" si="11"/>
        <v>0</v>
      </c>
      <c r="AW49" s="6">
        <f t="shared" si="11"/>
        <v>0</v>
      </c>
      <c r="AX49" s="6">
        <f t="shared" si="11"/>
        <v>0</v>
      </c>
      <c r="AY49" s="6">
        <f t="shared" si="11"/>
        <v>0</v>
      </c>
      <c r="AZ49" s="6">
        <f t="shared" si="11"/>
        <v>0</v>
      </c>
      <c r="BA49" s="6">
        <f t="shared" si="11"/>
        <v>0</v>
      </c>
      <c r="BB49" s="6">
        <f t="shared" si="11"/>
        <v>0</v>
      </c>
      <c r="BC49" s="6">
        <f t="shared" si="11"/>
        <v>0</v>
      </c>
      <c r="BD49" s="6">
        <f t="shared" si="11"/>
        <v>0</v>
      </c>
    </row>
    <row r="50" spans="1:56" x14ac:dyDescent="0.2">
      <c r="A50" s="8" t="s">
        <v>884</v>
      </c>
      <c r="B50" s="8" t="s">
        <v>976</v>
      </c>
      <c r="C50" s="8" t="s">
        <v>977</v>
      </c>
      <c r="D50" s="27">
        <v>90</v>
      </c>
      <c r="E50" s="3" t="s">
        <v>945</v>
      </c>
      <c r="F50" s="27">
        <v>7100</v>
      </c>
      <c r="G50" s="29">
        <v>37561</v>
      </c>
      <c r="H50" s="15" t="s">
        <v>1113</v>
      </c>
      <c r="I50" s="6">
        <f t="shared" si="8"/>
        <v>0</v>
      </c>
      <c r="J50" s="6">
        <f t="shared" si="11"/>
        <v>0</v>
      </c>
      <c r="K50" s="6">
        <f t="shared" si="11"/>
        <v>0</v>
      </c>
      <c r="L50" s="6">
        <f t="shared" si="11"/>
        <v>0</v>
      </c>
      <c r="M50" s="6">
        <f t="shared" si="11"/>
        <v>0</v>
      </c>
      <c r="N50" s="6">
        <f t="shared" si="11"/>
        <v>0</v>
      </c>
      <c r="O50" s="6">
        <f t="shared" si="11"/>
        <v>0</v>
      </c>
      <c r="P50" s="6">
        <f t="shared" si="11"/>
        <v>0</v>
      </c>
      <c r="Q50" s="6">
        <f t="shared" si="11"/>
        <v>0</v>
      </c>
      <c r="R50" s="6">
        <f t="shared" si="11"/>
        <v>0</v>
      </c>
      <c r="S50" s="6">
        <f t="shared" si="11"/>
        <v>0</v>
      </c>
      <c r="T50" s="6">
        <f t="shared" si="11"/>
        <v>0</v>
      </c>
      <c r="U50" s="6">
        <f t="shared" si="11"/>
        <v>0</v>
      </c>
      <c r="V50" s="6">
        <f t="shared" si="11"/>
        <v>0</v>
      </c>
      <c r="W50" s="6">
        <f t="shared" si="11"/>
        <v>0</v>
      </c>
      <c r="X50" s="6">
        <f t="shared" si="11"/>
        <v>0</v>
      </c>
      <c r="Y50" s="6">
        <f t="shared" si="11"/>
        <v>0</v>
      </c>
      <c r="Z50" s="6">
        <f t="shared" si="11"/>
        <v>0</v>
      </c>
      <c r="AA50" s="6">
        <f t="shared" si="11"/>
        <v>0</v>
      </c>
      <c r="AB50" s="6">
        <f t="shared" si="11"/>
        <v>0</v>
      </c>
      <c r="AC50" s="6">
        <f t="shared" si="11"/>
        <v>0</v>
      </c>
      <c r="AD50" s="6">
        <f t="shared" si="11"/>
        <v>0</v>
      </c>
      <c r="AE50" s="6">
        <f t="shared" si="11"/>
        <v>0</v>
      </c>
      <c r="AF50" s="6">
        <f t="shared" si="11"/>
        <v>4434.9120000000003</v>
      </c>
      <c r="AG50" s="6">
        <f t="shared" si="11"/>
        <v>4434.9120000000003</v>
      </c>
      <c r="AH50" s="6">
        <f t="shared" si="11"/>
        <v>4434.9120000000003</v>
      </c>
      <c r="AI50" s="6">
        <f t="shared" si="11"/>
        <v>4434.9120000000003</v>
      </c>
      <c r="AJ50" s="6">
        <f t="shared" si="11"/>
        <v>4434.9120000000003</v>
      </c>
      <c r="AK50" s="6">
        <f t="shared" si="11"/>
        <v>4434.9120000000003</v>
      </c>
      <c r="AL50" s="6">
        <f t="shared" si="11"/>
        <v>4434.9120000000003</v>
      </c>
      <c r="AM50" s="6">
        <f t="shared" si="11"/>
        <v>4434.9120000000003</v>
      </c>
      <c r="AN50" s="6">
        <f t="shared" si="11"/>
        <v>4434.9120000000003</v>
      </c>
      <c r="AO50" s="6">
        <f t="shared" si="11"/>
        <v>4434.9120000000003</v>
      </c>
      <c r="AP50" s="6">
        <f t="shared" si="11"/>
        <v>4434.9120000000003</v>
      </c>
      <c r="AQ50" s="6">
        <f t="shared" si="11"/>
        <v>4434.9120000000003</v>
      </c>
      <c r="AR50" s="6">
        <f t="shared" si="11"/>
        <v>0</v>
      </c>
      <c r="AS50" s="6">
        <f t="shared" si="11"/>
        <v>0</v>
      </c>
      <c r="AT50" s="6">
        <f t="shared" si="11"/>
        <v>0</v>
      </c>
      <c r="AU50" s="6">
        <f t="shared" si="11"/>
        <v>0</v>
      </c>
      <c r="AV50" s="6">
        <f t="shared" si="11"/>
        <v>0</v>
      </c>
      <c r="AW50" s="6">
        <f t="shared" si="11"/>
        <v>0</v>
      </c>
      <c r="AX50" s="6">
        <f t="shared" si="11"/>
        <v>0</v>
      </c>
      <c r="AY50" s="6">
        <f t="shared" si="11"/>
        <v>0</v>
      </c>
      <c r="AZ50" s="6">
        <f t="shared" si="11"/>
        <v>0</v>
      </c>
      <c r="BA50" s="6">
        <f t="shared" si="11"/>
        <v>0</v>
      </c>
      <c r="BB50" s="6">
        <f t="shared" si="11"/>
        <v>0</v>
      </c>
      <c r="BC50" s="6">
        <f t="shared" si="11"/>
        <v>0</v>
      </c>
      <c r="BD50" s="6">
        <f t="shared" si="11"/>
        <v>0</v>
      </c>
    </row>
    <row r="51" spans="1:56" x14ac:dyDescent="0.2">
      <c r="A51" t="s">
        <v>839</v>
      </c>
      <c r="B51" s="8" t="s">
        <v>841</v>
      </c>
      <c r="C51" s="8" t="s">
        <v>927</v>
      </c>
      <c r="D51" s="27">
        <v>547</v>
      </c>
      <c r="E51" s="3" t="s">
        <v>945</v>
      </c>
      <c r="F51" s="27">
        <v>7100</v>
      </c>
      <c r="G51" s="29">
        <v>37073</v>
      </c>
      <c r="H51" s="15" t="s">
        <v>1113</v>
      </c>
      <c r="I51" s="6">
        <f t="shared" si="8"/>
        <v>0</v>
      </c>
      <c r="J51" s="6">
        <f t="shared" si="11"/>
        <v>0</v>
      </c>
      <c r="K51" s="6">
        <f t="shared" si="11"/>
        <v>0</v>
      </c>
      <c r="L51" s="6">
        <f t="shared" si="11"/>
        <v>0</v>
      </c>
      <c r="M51" s="6">
        <f t="shared" si="11"/>
        <v>0</v>
      </c>
      <c r="N51" s="6">
        <f t="shared" si="11"/>
        <v>0</v>
      </c>
      <c r="O51" s="6">
        <f t="shared" si="11"/>
        <v>0</v>
      </c>
      <c r="P51" s="6">
        <f t="shared" si="11"/>
        <v>26954.409600000003</v>
      </c>
      <c r="Q51" s="6">
        <f t="shared" si="11"/>
        <v>26954.409600000003</v>
      </c>
      <c r="R51" s="6">
        <f t="shared" si="11"/>
        <v>26954.409600000003</v>
      </c>
      <c r="S51" s="6">
        <f t="shared" si="11"/>
        <v>26954.409600000003</v>
      </c>
      <c r="T51" s="6">
        <f t="shared" si="11"/>
        <v>26954.409600000003</v>
      </c>
      <c r="U51" s="6">
        <f t="shared" si="11"/>
        <v>26954.409600000003</v>
      </c>
      <c r="V51" s="6">
        <f t="shared" si="11"/>
        <v>26954.409600000003</v>
      </c>
      <c r="W51" s="6">
        <f t="shared" si="11"/>
        <v>26954.409600000003</v>
      </c>
      <c r="X51" s="6">
        <f t="shared" si="11"/>
        <v>26954.409600000003</v>
      </c>
      <c r="Y51" s="6">
        <f t="shared" si="11"/>
        <v>26954.409600000003</v>
      </c>
      <c r="Z51" s="6">
        <f t="shared" si="11"/>
        <v>26954.409600000003</v>
      </c>
      <c r="AA51" s="6">
        <f t="shared" si="11"/>
        <v>26954.409600000003</v>
      </c>
      <c r="AB51" s="6">
        <f t="shared" si="11"/>
        <v>0</v>
      </c>
      <c r="AC51" s="6">
        <f t="shared" si="11"/>
        <v>0</v>
      </c>
      <c r="AD51" s="6">
        <f t="shared" si="11"/>
        <v>0</v>
      </c>
      <c r="AE51" s="6">
        <f t="shared" si="11"/>
        <v>0</v>
      </c>
      <c r="AF51" s="6">
        <f t="shared" si="11"/>
        <v>0</v>
      </c>
      <c r="AG51" s="6">
        <f t="shared" si="11"/>
        <v>0</v>
      </c>
      <c r="AH51" s="6">
        <f t="shared" si="11"/>
        <v>0</v>
      </c>
      <c r="AI51" s="6">
        <f t="shared" si="11"/>
        <v>0</v>
      </c>
      <c r="AJ51" s="6">
        <f t="shared" si="11"/>
        <v>0</v>
      </c>
      <c r="AK51" s="6">
        <f t="shared" si="11"/>
        <v>0</v>
      </c>
      <c r="AL51" s="6">
        <f t="shared" si="11"/>
        <v>0</v>
      </c>
      <c r="AM51" s="6">
        <f t="shared" si="11"/>
        <v>0</v>
      </c>
      <c r="AN51" s="6">
        <f t="shared" si="11"/>
        <v>0</v>
      </c>
      <c r="AO51" s="6">
        <f t="shared" si="11"/>
        <v>0</v>
      </c>
      <c r="AP51" s="6">
        <f t="shared" si="11"/>
        <v>0</v>
      </c>
      <c r="AQ51" s="6">
        <f t="shared" si="11"/>
        <v>0</v>
      </c>
      <c r="AR51" s="6">
        <f t="shared" si="11"/>
        <v>0</v>
      </c>
      <c r="AS51" s="6">
        <f t="shared" si="11"/>
        <v>0</v>
      </c>
      <c r="AT51" s="6">
        <f t="shared" si="11"/>
        <v>0</v>
      </c>
      <c r="AU51" s="6">
        <f t="shared" si="11"/>
        <v>0</v>
      </c>
      <c r="AV51" s="6">
        <f t="shared" si="11"/>
        <v>0</v>
      </c>
      <c r="AW51" s="6">
        <f t="shared" si="11"/>
        <v>0</v>
      </c>
      <c r="AX51" s="6">
        <f t="shared" si="11"/>
        <v>0</v>
      </c>
      <c r="AY51" s="6">
        <f t="shared" si="11"/>
        <v>0</v>
      </c>
      <c r="AZ51" s="6">
        <f t="shared" si="11"/>
        <v>0</v>
      </c>
      <c r="BA51" s="6">
        <f t="shared" si="11"/>
        <v>0</v>
      </c>
      <c r="BB51" s="6">
        <f t="shared" si="11"/>
        <v>0</v>
      </c>
      <c r="BC51" s="6">
        <f t="shared" si="11"/>
        <v>0</v>
      </c>
      <c r="BD51" s="6">
        <f t="shared" si="11"/>
        <v>0</v>
      </c>
    </row>
    <row r="52" spans="1:56" x14ac:dyDescent="0.2">
      <c r="A52" s="16" t="s">
        <v>840</v>
      </c>
      <c r="B52" s="8" t="s">
        <v>841</v>
      </c>
      <c r="C52" s="8" t="s">
        <v>927</v>
      </c>
      <c r="D52" s="27">
        <v>495</v>
      </c>
      <c r="E52" s="3" t="s">
        <v>945</v>
      </c>
      <c r="F52" s="27">
        <v>7100</v>
      </c>
      <c r="G52" s="29">
        <v>37081</v>
      </c>
      <c r="H52" s="15" t="s">
        <v>1113</v>
      </c>
      <c r="I52" s="6">
        <f t="shared" si="8"/>
        <v>0</v>
      </c>
      <c r="J52" s="6">
        <f t="shared" si="11"/>
        <v>0</v>
      </c>
      <c r="K52" s="6">
        <f t="shared" si="11"/>
        <v>0</v>
      </c>
      <c r="L52" s="6">
        <f t="shared" si="11"/>
        <v>0</v>
      </c>
      <c r="M52" s="6">
        <f t="shared" si="11"/>
        <v>0</v>
      </c>
      <c r="N52" s="6">
        <f t="shared" si="11"/>
        <v>0</v>
      </c>
      <c r="O52" s="6">
        <f t="shared" si="11"/>
        <v>0</v>
      </c>
      <c r="P52" s="6">
        <f t="shared" si="11"/>
        <v>24392.016000000007</v>
      </c>
      <c r="Q52" s="6">
        <f t="shared" si="11"/>
        <v>24392.016000000007</v>
      </c>
      <c r="R52" s="6">
        <f t="shared" si="11"/>
        <v>24392.016000000007</v>
      </c>
      <c r="S52" s="6">
        <f t="shared" si="11"/>
        <v>24392.016000000007</v>
      </c>
      <c r="T52" s="6">
        <f t="shared" si="11"/>
        <v>24392.016000000007</v>
      </c>
      <c r="U52" s="6">
        <f t="shared" si="11"/>
        <v>24392.016000000007</v>
      </c>
      <c r="V52" s="6">
        <f t="shared" si="11"/>
        <v>24392.016000000007</v>
      </c>
      <c r="W52" s="6">
        <f t="shared" si="11"/>
        <v>24392.016000000007</v>
      </c>
      <c r="X52" s="6">
        <f t="shared" si="11"/>
        <v>24392.016000000007</v>
      </c>
      <c r="Y52" s="6">
        <f t="shared" si="11"/>
        <v>24392.016000000007</v>
      </c>
      <c r="Z52" s="6">
        <f t="shared" si="11"/>
        <v>24392.016000000007</v>
      </c>
      <c r="AA52" s="6">
        <f t="shared" si="11"/>
        <v>24392.016000000007</v>
      </c>
      <c r="AB52" s="6">
        <f t="shared" si="11"/>
        <v>0</v>
      </c>
      <c r="AC52" s="6">
        <f t="shared" si="11"/>
        <v>0</v>
      </c>
      <c r="AD52" s="6">
        <f t="shared" si="11"/>
        <v>0</v>
      </c>
      <c r="AE52" s="6">
        <f t="shared" si="11"/>
        <v>0</v>
      </c>
      <c r="AF52" s="6">
        <f t="shared" si="11"/>
        <v>0</v>
      </c>
      <c r="AG52" s="6">
        <f t="shared" si="11"/>
        <v>0</v>
      </c>
      <c r="AH52" s="6">
        <f t="shared" si="11"/>
        <v>0</v>
      </c>
      <c r="AI52" s="6">
        <f t="shared" si="11"/>
        <v>0</v>
      </c>
      <c r="AJ52" s="6">
        <f t="shared" si="11"/>
        <v>0</v>
      </c>
      <c r="AK52" s="6">
        <f t="shared" si="11"/>
        <v>0</v>
      </c>
      <c r="AL52" s="6">
        <f t="shared" si="11"/>
        <v>0</v>
      </c>
      <c r="AM52" s="6">
        <f t="shared" si="11"/>
        <v>0</v>
      </c>
      <c r="AN52" s="6">
        <f t="shared" si="11"/>
        <v>0</v>
      </c>
      <c r="AO52" s="6">
        <f t="shared" si="11"/>
        <v>0</v>
      </c>
      <c r="AP52" s="6">
        <f t="shared" si="11"/>
        <v>0</v>
      </c>
      <c r="AQ52" s="6">
        <f t="shared" si="11"/>
        <v>0</v>
      </c>
      <c r="AR52" s="6">
        <f t="shared" si="11"/>
        <v>0</v>
      </c>
      <c r="AS52" s="6">
        <f t="shared" si="11"/>
        <v>0</v>
      </c>
      <c r="AT52" s="6">
        <f t="shared" si="11"/>
        <v>0</v>
      </c>
      <c r="AU52" s="6">
        <f t="shared" si="11"/>
        <v>0</v>
      </c>
      <c r="AV52" s="6">
        <f t="shared" si="11"/>
        <v>0</v>
      </c>
      <c r="AW52" s="6">
        <f t="shared" si="11"/>
        <v>0</v>
      </c>
      <c r="AX52" s="6">
        <f t="shared" si="11"/>
        <v>0</v>
      </c>
      <c r="AY52" s="6">
        <f t="shared" si="11"/>
        <v>0</v>
      </c>
      <c r="AZ52" s="6">
        <f t="shared" si="11"/>
        <v>0</v>
      </c>
      <c r="BA52" s="6">
        <f t="shared" si="11"/>
        <v>0</v>
      </c>
      <c r="BB52" s="6">
        <f t="shared" si="11"/>
        <v>0</v>
      </c>
      <c r="BC52" s="6">
        <f t="shared" si="11"/>
        <v>0</v>
      </c>
      <c r="BD52" s="6">
        <f t="shared" si="11"/>
        <v>0</v>
      </c>
    </row>
    <row r="53" spans="1:56" x14ac:dyDescent="0.2">
      <c r="A53" s="8" t="s">
        <v>877</v>
      </c>
      <c r="B53" s="8" t="s">
        <v>841</v>
      </c>
      <c r="C53" s="8" t="s">
        <v>927</v>
      </c>
      <c r="D53" s="27">
        <v>860</v>
      </c>
      <c r="E53" s="3" t="s">
        <v>945</v>
      </c>
      <c r="F53" s="27">
        <v>7100</v>
      </c>
      <c r="G53" s="29">
        <v>37347</v>
      </c>
      <c r="H53" s="15" t="s">
        <v>1113</v>
      </c>
      <c r="I53" s="6">
        <f t="shared" si="8"/>
        <v>0</v>
      </c>
      <c r="J53" s="6">
        <f t="shared" si="11"/>
        <v>0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0</v>
      </c>
      <c r="O53" s="6">
        <f t="shared" si="11"/>
        <v>0</v>
      </c>
      <c r="P53" s="6">
        <f t="shared" si="11"/>
        <v>0</v>
      </c>
      <c r="Q53" s="6">
        <f t="shared" si="11"/>
        <v>0</v>
      </c>
      <c r="R53" s="6">
        <f t="shared" si="11"/>
        <v>0</v>
      </c>
      <c r="S53" s="6">
        <f t="shared" si="11"/>
        <v>0</v>
      </c>
      <c r="T53" s="6">
        <f t="shared" si="11"/>
        <v>0</v>
      </c>
      <c r="U53" s="6">
        <f t="shared" si="11"/>
        <v>0</v>
      </c>
      <c r="V53" s="6">
        <f t="shared" si="11"/>
        <v>0</v>
      </c>
      <c r="W53" s="6">
        <f t="shared" si="11"/>
        <v>0</v>
      </c>
      <c r="X53" s="6">
        <f t="shared" si="11"/>
        <v>0</v>
      </c>
      <c r="Y53" s="6">
        <f t="shared" si="11"/>
        <v>42378.048000000003</v>
      </c>
      <c r="Z53" s="6">
        <f t="shared" si="11"/>
        <v>42378.048000000003</v>
      </c>
      <c r="AA53" s="6">
        <f t="shared" si="11"/>
        <v>42378.048000000003</v>
      </c>
      <c r="AB53" s="6">
        <f t="shared" si="11"/>
        <v>42378.048000000003</v>
      </c>
      <c r="AC53" s="6">
        <f t="shared" si="11"/>
        <v>42378.048000000003</v>
      </c>
      <c r="AD53" s="6">
        <f t="shared" si="11"/>
        <v>42378.048000000003</v>
      </c>
      <c r="AE53" s="6">
        <f t="shared" si="11"/>
        <v>42378.048000000003</v>
      </c>
      <c r="AF53" s="6">
        <f t="shared" si="11"/>
        <v>42378.048000000003</v>
      </c>
      <c r="AG53" s="6">
        <f t="shared" si="11"/>
        <v>42378.048000000003</v>
      </c>
      <c r="AH53" s="6">
        <f t="shared" si="11"/>
        <v>42378.048000000003</v>
      </c>
      <c r="AI53" s="6">
        <f t="shared" si="11"/>
        <v>42378.048000000003</v>
      </c>
      <c r="AJ53" s="6">
        <f t="shared" si="11"/>
        <v>42378.048000000003</v>
      </c>
      <c r="AK53" s="6">
        <f t="shared" si="11"/>
        <v>0</v>
      </c>
      <c r="AL53" s="6">
        <f t="shared" si="11"/>
        <v>0</v>
      </c>
      <c r="AM53" s="6">
        <f t="shared" si="11"/>
        <v>0</v>
      </c>
      <c r="AN53" s="6">
        <f t="shared" si="11"/>
        <v>0</v>
      </c>
      <c r="AO53" s="6">
        <f t="shared" si="11"/>
        <v>0</v>
      </c>
      <c r="AP53" s="6">
        <f t="shared" si="11"/>
        <v>0</v>
      </c>
      <c r="AQ53" s="6">
        <f t="shared" si="11"/>
        <v>0</v>
      </c>
      <c r="AR53" s="6">
        <f t="shared" si="11"/>
        <v>0</v>
      </c>
      <c r="AS53" s="6">
        <f t="shared" si="11"/>
        <v>0</v>
      </c>
      <c r="AT53" s="6">
        <f t="shared" si="11"/>
        <v>0</v>
      </c>
      <c r="AU53" s="6">
        <f t="shared" si="11"/>
        <v>0</v>
      </c>
      <c r="AV53" s="6">
        <f t="shared" si="11"/>
        <v>0</v>
      </c>
      <c r="AW53" s="6">
        <f t="shared" si="11"/>
        <v>0</v>
      </c>
      <c r="AX53" s="6">
        <f t="shared" si="11"/>
        <v>0</v>
      </c>
      <c r="AY53" s="6">
        <f t="shared" si="11"/>
        <v>0</v>
      </c>
      <c r="AZ53" s="6">
        <f t="shared" si="11"/>
        <v>0</v>
      </c>
      <c r="BA53" s="6">
        <f t="shared" si="11"/>
        <v>0</v>
      </c>
      <c r="BB53" s="6">
        <f t="shared" si="11"/>
        <v>0</v>
      </c>
      <c r="BC53" s="6">
        <f t="shared" si="11"/>
        <v>0</v>
      </c>
      <c r="BD53" s="6">
        <f t="shared" si="11"/>
        <v>0</v>
      </c>
    </row>
    <row r="54" spans="1:56" x14ac:dyDescent="0.2">
      <c r="A54" s="8" t="s">
        <v>342</v>
      </c>
      <c r="B54" s="8" t="s">
        <v>841</v>
      </c>
      <c r="C54" s="8" t="s">
        <v>927</v>
      </c>
      <c r="D54" s="27">
        <v>1097</v>
      </c>
      <c r="E54" s="3" t="s">
        <v>945</v>
      </c>
      <c r="F54" s="27">
        <v>7100</v>
      </c>
      <c r="G54" s="29">
        <v>37438</v>
      </c>
      <c r="H54" s="15" t="s">
        <v>1113</v>
      </c>
      <c r="I54" s="6">
        <f t="shared" si="8"/>
        <v>0</v>
      </c>
      <c r="J54" s="6">
        <f t="shared" si="11"/>
        <v>0</v>
      </c>
      <c r="K54" s="6">
        <f t="shared" si="11"/>
        <v>0</v>
      </c>
      <c r="L54" s="6">
        <f t="shared" si="11"/>
        <v>0</v>
      </c>
      <c r="M54" s="6">
        <f t="shared" si="11"/>
        <v>0</v>
      </c>
      <c r="N54" s="6">
        <f t="shared" si="11"/>
        <v>0</v>
      </c>
      <c r="O54" s="6">
        <f t="shared" si="11"/>
        <v>0</v>
      </c>
      <c r="P54" s="6">
        <f t="shared" si="11"/>
        <v>0</v>
      </c>
      <c r="Q54" s="6">
        <f t="shared" ref="J54:BD59" si="12">IF(AND($F54&lt;Q$1,$G54&lt;Q$4,(DATE(YEAR($G54)+1,MONTH($G54)+1,1))&gt;Q$4),(($D54*13.44*Q$2)+($D54*10.56*Q$3))*(Q$1/1000-($F54/1000)),0)</f>
        <v>0</v>
      </c>
      <c r="R54" s="6">
        <f t="shared" si="12"/>
        <v>0</v>
      </c>
      <c r="S54" s="6">
        <f t="shared" si="12"/>
        <v>0</v>
      </c>
      <c r="T54" s="6">
        <f t="shared" si="12"/>
        <v>0</v>
      </c>
      <c r="U54" s="6">
        <f t="shared" si="12"/>
        <v>0</v>
      </c>
      <c r="V54" s="6">
        <f t="shared" si="12"/>
        <v>0</v>
      </c>
      <c r="W54" s="6">
        <f t="shared" si="12"/>
        <v>0</v>
      </c>
      <c r="X54" s="6">
        <f t="shared" si="12"/>
        <v>0</v>
      </c>
      <c r="Y54" s="6">
        <f t="shared" si="12"/>
        <v>0</v>
      </c>
      <c r="Z54" s="6">
        <f t="shared" si="12"/>
        <v>0</v>
      </c>
      <c r="AA54" s="6">
        <f t="shared" si="12"/>
        <v>0</v>
      </c>
      <c r="AB54" s="6">
        <f t="shared" si="12"/>
        <v>54056.649600000004</v>
      </c>
      <c r="AC54" s="6">
        <f t="shared" si="12"/>
        <v>54056.649600000004</v>
      </c>
      <c r="AD54" s="6">
        <f t="shared" si="12"/>
        <v>54056.649600000004</v>
      </c>
      <c r="AE54" s="6">
        <f t="shared" si="12"/>
        <v>54056.649600000004</v>
      </c>
      <c r="AF54" s="6">
        <f t="shared" si="12"/>
        <v>54056.649600000004</v>
      </c>
      <c r="AG54" s="6">
        <f t="shared" si="12"/>
        <v>54056.649600000004</v>
      </c>
      <c r="AH54" s="6">
        <f t="shared" si="12"/>
        <v>54056.649600000004</v>
      </c>
      <c r="AI54" s="6">
        <f t="shared" si="12"/>
        <v>54056.649600000004</v>
      </c>
      <c r="AJ54" s="6">
        <f t="shared" si="12"/>
        <v>54056.649600000004</v>
      </c>
      <c r="AK54" s="6">
        <f t="shared" si="12"/>
        <v>54056.649600000004</v>
      </c>
      <c r="AL54" s="6">
        <f t="shared" si="12"/>
        <v>54056.649600000004</v>
      </c>
      <c r="AM54" s="6">
        <f t="shared" si="12"/>
        <v>54056.649600000004</v>
      </c>
      <c r="AN54" s="6">
        <f t="shared" si="12"/>
        <v>0</v>
      </c>
      <c r="AO54" s="6">
        <f t="shared" si="12"/>
        <v>0</v>
      </c>
      <c r="AP54" s="6">
        <f t="shared" si="12"/>
        <v>0</v>
      </c>
      <c r="AQ54" s="6">
        <f t="shared" si="12"/>
        <v>0</v>
      </c>
      <c r="AR54" s="6">
        <f t="shared" si="12"/>
        <v>0</v>
      </c>
      <c r="AS54" s="6">
        <f t="shared" si="12"/>
        <v>0</v>
      </c>
      <c r="AT54" s="6">
        <f t="shared" si="12"/>
        <v>0</v>
      </c>
      <c r="AU54" s="6">
        <f t="shared" si="12"/>
        <v>0</v>
      </c>
      <c r="AV54" s="6">
        <f t="shared" si="12"/>
        <v>0</v>
      </c>
      <c r="AW54" s="6">
        <f t="shared" si="12"/>
        <v>0</v>
      </c>
      <c r="AX54" s="6">
        <f t="shared" si="12"/>
        <v>0</v>
      </c>
      <c r="AY54" s="6">
        <f t="shared" si="12"/>
        <v>0</v>
      </c>
      <c r="AZ54" s="6">
        <f t="shared" si="12"/>
        <v>0</v>
      </c>
      <c r="BA54" s="6">
        <f t="shared" si="12"/>
        <v>0</v>
      </c>
      <c r="BB54" s="6">
        <f t="shared" si="12"/>
        <v>0</v>
      </c>
      <c r="BC54" s="6">
        <f t="shared" si="12"/>
        <v>0</v>
      </c>
      <c r="BD54" s="6">
        <f t="shared" si="12"/>
        <v>0</v>
      </c>
    </row>
    <row r="55" spans="1:56" x14ac:dyDescent="0.2">
      <c r="A55" s="8" t="s">
        <v>520</v>
      </c>
      <c r="B55" s="8" t="s">
        <v>979</v>
      </c>
      <c r="C55" s="8" t="s">
        <v>944</v>
      </c>
      <c r="D55" s="27">
        <v>270</v>
      </c>
      <c r="E55" s="26" t="s">
        <v>945</v>
      </c>
      <c r="F55" s="27">
        <v>7100</v>
      </c>
      <c r="G55" s="29">
        <v>37149</v>
      </c>
      <c r="H55" s="15" t="s">
        <v>1113</v>
      </c>
      <c r="I55" s="6">
        <f t="shared" si="8"/>
        <v>0</v>
      </c>
      <c r="J55" s="6">
        <f t="shared" si="12"/>
        <v>0</v>
      </c>
      <c r="K55" s="6">
        <f t="shared" si="12"/>
        <v>0</v>
      </c>
      <c r="L55" s="6">
        <f t="shared" si="12"/>
        <v>0</v>
      </c>
      <c r="M55" s="6">
        <f t="shared" si="12"/>
        <v>0</v>
      </c>
      <c r="N55" s="6">
        <f t="shared" si="12"/>
        <v>0</v>
      </c>
      <c r="O55" s="6">
        <f t="shared" si="12"/>
        <v>0</v>
      </c>
      <c r="P55" s="6">
        <f t="shared" si="12"/>
        <v>0</v>
      </c>
      <c r="Q55" s="6">
        <f t="shared" si="12"/>
        <v>0</v>
      </c>
      <c r="R55" s="6">
        <f t="shared" si="12"/>
        <v>13304.736000000003</v>
      </c>
      <c r="S55" s="6">
        <f t="shared" si="12"/>
        <v>13304.736000000003</v>
      </c>
      <c r="T55" s="6">
        <f t="shared" si="12"/>
        <v>13304.736000000003</v>
      </c>
      <c r="U55" s="6">
        <f t="shared" si="12"/>
        <v>13304.736000000003</v>
      </c>
      <c r="V55" s="6">
        <f t="shared" si="12"/>
        <v>13304.736000000003</v>
      </c>
      <c r="W55" s="6">
        <f t="shared" si="12"/>
        <v>13304.736000000003</v>
      </c>
      <c r="X55" s="6">
        <f t="shared" si="12"/>
        <v>13304.736000000003</v>
      </c>
      <c r="Y55" s="6">
        <f t="shared" si="12"/>
        <v>13304.736000000003</v>
      </c>
      <c r="Z55" s="6">
        <f t="shared" si="12"/>
        <v>13304.736000000003</v>
      </c>
      <c r="AA55" s="6">
        <f t="shared" si="12"/>
        <v>13304.736000000003</v>
      </c>
      <c r="AB55" s="6">
        <f t="shared" si="12"/>
        <v>13304.736000000003</v>
      </c>
      <c r="AC55" s="6">
        <f t="shared" si="12"/>
        <v>13304.736000000003</v>
      </c>
      <c r="AD55" s="6">
        <f t="shared" si="12"/>
        <v>0</v>
      </c>
      <c r="AE55" s="6">
        <f t="shared" si="12"/>
        <v>0</v>
      </c>
      <c r="AF55" s="6">
        <f t="shared" si="12"/>
        <v>0</v>
      </c>
      <c r="AG55" s="6">
        <f t="shared" si="12"/>
        <v>0</v>
      </c>
      <c r="AH55" s="6">
        <f t="shared" si="12"/>
        <v>0</v>
      </c>
      <c r="AI55" s="6">
        <f t="shared" si="12"/>
        <v>0</v>
      </c>
      <c r="AJ55" s="6">
        <f t="shared" si="12"/>
        <v>0</v>
      </c>
      <c r="AK55" s="6">
        <f t="shared" si="12"/>
        <v>0</v>
      </c>
      <c r="AL55" s="6">
        <f t="shared" si="12"/>
        <v>0</v>
      </c>
      <c r="AM55" s="6">
        <f t="shared" si="12"/>
        <v>0</v>
      </c>
      <c r="AN55" s="6">
        <f t="shared" si="12"/>
        <v>0</v>
      </c>
      <c r="AO55" s="6">
        <f t="shared" si="12"/>
        <v>0</v>
      </c>
      <c r="AP55" s="6">
        <f t="shared" si="12"/>
        <v>0</v>
      </c>
      <c r="AQ55" s="6">
        <f t="shared" si="12"/>
        <v>0</v>
      </c>
      <c r="AR55" s="6">
        <f t="shared" si="12"/>
        <v>0</v>
      </c>
      <c r="AS55" s="6">
        <f t="shared" si="12"/>
        <v>0</v>
      </c>
      <c r="AT55" s="6">
        <f t="shared" si="12"/>
        <v>0</v>
      </c>
      <c r="AU55" s="6">
        <f t="shared" si="12"/>
        <v>0</v>
      </c>
      <c r="AV55" s="6">
        <f t="shared" si="12"/>
        <v>0</v>
      </c>
      <c r="AW55" s="6">
        <f t="shared" si="12"/>
        <v>0</v>
      </c>
      <c r="AX55" s="6">
        <f t="shared" si="12"/>
        <v>0</v>
      </c>
      <c r="AY55" s="6">
        <f t="shared" si="12"/>
        <v>0</v>
      </c>
      <c r="AZ55" s="6">
        <f t="shared" si="12"/>
        <v>0</v>
      </c>
      <c r="BA55" s="6">
        <f t="shared" si="12"/>
        <v>0</v>
      </c>
      <c r="BB55" s="6">
        <f t="shared" si="12"/>
        <v>0</v>
      </c>
      <c r="BC55" s="6">
        <f t="shared" si="12"/>
        <v>0</v>
      </c>
      <c r="BD55" s="6">
        <f t="shared" si="12"/>
        <v>0</v>
      </c>
    </row>
    <row r="56" spans="1:56" x14ac:dyDescent="0.2">
      <c r="A56" s="8" t="s">
        <v>892</v>
      </c>
      <c r="B56" s="8" t="s">
        <v>979</v>
      </c>
      <c r="C56" s="8" t="s">
        <v>953</v>
      </c>
      <c r="D56" s="27">
        <v>248</v>
      </c>
      <c r="E56" s="26" t="s">
        <v>945</v>
      </c>
      <c r="F56" s="27">
        <v>7100</v>
      </c>
      <c r="G56" s="29">
        <v>37438</v>
      </c>
      <c r="H56" s="15" t="s">
        <v>1113</v>
      </c>
      <c r="I56" s="6">
        <f t="shared" si="8"/>
        <v>0</v>
      </c>
      <c r="J56" s="6">
        <f t="shared" si="12"/>
        <v>0</v>
      </c>
      <c r="K56" s="6">
        <f t="shared" si="12"/>
        <v>0</v>
      </c>
      <c r="L56" s="6">
        <f t="shared" si="12"/>
        <v>0</v>
      </c>
      <c r="M56" s="6">
        <f t="shared" si="12"/>
        <v>0</v>
      </c>
      <c r="N56" s="6">
        <f t="shared" si="12"/>
        <v>0</v>
      </c>
      <c r="O56" s="6">
        <f t="shared" si="12"/>
        <v>0</v>
      </c>
      <c r="P56" s="6">
        <f t="shared" si="12"/>
        <v>0</v>
      </c>
      <c r="Q56" s="6">
        <f t="shared" si="12"/>
        <v>0</v>
      </c>
      <c r="R56" s="6">
        <f t="shared" si="12"/>
        <v>0</v>
      </c>
      <c r="S56" s="6">
        <f t="shared" si="12"/>
        <v>0</v>
      </c>
      <c r="T56" s="6">
        <f t="shared" si="12"/>
        <v>0</v>
      </c>
      <c r="U56" s="6">
        <f t="shared" si="12"/>
        <v>0</v>
      </c>
      <c r="V56" s="6">
        <f t="shared" si="12"/>
        <v>0</v>
      </c>
      <c r="W56" s="6">
        <f t="shared" si="12"/>
        <v>0</v>
      </c>
      <c r="X56" s="6">
        <f t="shared" si="12"/>
        <v>0</v>
      </c>
      <c r="Y56" s="6">
        <f t="shared" si="12"/>
        <v>0</v>
      </c>
      <c r="Z56" s="6">
        <f t="shared" si="12"/>
        <v>0</v>
      </c>
      <c r="AA56" s="6">
        <f t="shared" si="12"/>
        <v>0</v>
      </c>
      <c r="AB56" s="6">
        <f t="shared" si="12"/>
        <v>12220.6464</v>
      </c>
      <c r="AC56" s="6">
        <f t="shared" si="12"/>
        <v>12220.6464</v>
      </c>
      <c r="AD56" s="6">
        <f t="shared" si="12"/>
        <v>12220.6464</v>
      </c>
      <c r="AE56" s="6">
        <f t="shared" si="12"/>
        <v>12220.6464</v>
      </c>
      <c r="AF56" s="6">
        <f t="shared" si="12"/>
        <v>12220.6464</v>
      </c>
      <c r="AG56" s="6">
        <f t="shared" si="12"/>
        <v>12220.6464</v>
      </c>
      <c r="AH56" s="6">
        <f t="shared" si="12"/>
        <v>12220.6464</v>
      </c>
      <c r="AI56" s="6">
        <f t="shared" si="12"/>
        <v>12220.6464</v>
      </c>
      <c r="AJ56" s="6">
        <f t="shared" si="12"/>
        <v>12220.6464</v>
      </c>
      <c r="AK56" s="6">
        <f t="shared" si="12"/>
        <v>12220.6464</v>
      </c>
      <c r="AL56" s="6">
        <f t="shared" si="12"/>
        <v>12220.6464</v>
      </c>
      <c r="AM56" s="6">
        <f t="shared" si="12"/>
        <v>12220.6464</v>
      </c>
      <c r="AN56" s="6">
        <f t="shared" si="12"/>
        <v>0</v>
      </c>
      <c r="AO56" s="6">
        <f t="shared" si="12"/>
        <v>0</v>
      </c>
      <c r="AP56" s="6">
        <f t="shared" si="12"/>
        <v>0</v>
      </c>
      <c r="AQ56" s="6">
        <f t="shared" si="12"/>
        <v>0</v>
      </c>
      <c r="AR56" s="6">
        <f t="shared" si="12"/>
        <v>0</v>
      </c>
      <c r="AS56" s="6">
        <f t="shared" si="12"/>
        <v>0</v>
      </c>
      <c r="AT56" s="6">
        <f t="shared" si="12"/>
        <v>0</v>
      </c>
      <c r="AU56" s="6">
        <f t="shared" si="12"/>
        <v>0</v>
      </c>
      <c r="AV56" s="6">
        <f t="shared" si="12"/>
        <v>0</v>
      </c>
      <c r="AW56" s="6">
        <f t="shared" si="12"/>
        <v>0</v>
      </c>
      <c r="AX56" s="6">
        <f t="shared" si="12"/>
        <v>0</v>
      </c>
      <c r="AY56" s="6">
        <f t="shared" si="12"/>
        <v>0</v>
      </c>
      <c r="AZ56" s="6">
        <f t="shared" si="12"/>
        <v>0</v>
      </c>
      <c r="BA56" s="6">
        <f t="shared" si="12"/>
        <v>0</v>
      </c>
      <c r="BB56" s="6">
        <f t="shared" si="12"/>
        <v>0</v>
      </c>
      <c r="BC56" s="6">
        <f t="shared" si="12"/>
        <v>0</v>
      </c>
      <c r="BD56" s="6">
        <f t="shared" si="12"/>
        <v>0</v>
      </c>
    </row>
    <row r="57" spans="1:56" x14ac:dyDescent="0.2">
      <c r="A57" s="16" t="s">
        <v>1016</v>
      </c>
      <c r="B57" s="16" t="s">
        <v>979</v>
      </c>
      <c r="C57" s="16" t="s">
        <v>980</v>
      </c>
      <c r="D57" s="16">
        <v>80</v>
      </c>
      <c r="E57" s="26" t="s">
        <v>945</v>
      </c>
      <c r="F57" s="16">
        <v>7100</v>
      </c>
      <c r="G57" s="29">
        <v>37803</v>
      </c>
      <c r="H57" s="15" t="s">
        <v>1113</v>
      </c>
      <c r="I57" s="6">
        <f t="shared" si="8"/>
        <v>0</v>
      </c>
      <c r="J57" s="6">
        <f t="shared" si="12"/>
        <v>0</v>
      </c>
      <c r="K57" s="6">
        <f t="shared" si="12"/>
        <v>0</v>
      </c>
      <c r="L57" s="6">
        <f t="shared" si="12"/>
        <v>0</v>
      </c>
      <c r="M57" s="6">
        <f t="shared" si="12"/>
        <v>0</v>
      </c>
      <c r="N57" s="6">
        <f t="shared" si="12"/>
        <v>0</v>
      </c>
      <c r="O57" s="6">
        <f t="shared" si="12"/>
        <v>0</v>
      </c>
      <c r="P57" s="6">
        <f t="shared" si="12"/>
        <v>0</v>
      </c>
      <c r="Q57" s="6">
        <f t="shared" si="12"/>
        <v>0</v>
      </c>
      <c r="R57" s="6">
        <f t="shared" si="12"/>
        <v>0</v>
      </c>
      <c r="S57" s="6">
        <f t="shared" si="12"/>
        <v>0</v>
      </c>
      <c r="T57" s="6">
        <f t="shared" si="12"/>
        <v>0</v>
      </c>
      <c r="U57" s="6">
        <f t="shared" si="12"/>
        <v>0</v>
      </c>
      <c r="V57" s="6">
        <f t="shared" si="12"/>
        <v>0</v>
      </c>
      <c r="W57" s="6">
        <f t="shared" si="12"/>
        <v>0</v>
      </c>
      <c r="X57" s="6">
        <f t="shared" si="12"/>
        <v>0</v>
      </c>
      <c r="Y57" s="6">
        <f t="shared" si="12"/>
        <v>0</v>
      </c>
      <c r="Z57" s="6">
        <f t="shared" si="12"/>
        <v>0</v>
      </c>
      <c r="AA57" s="6">
        <f t="shared" si="12"/>
        <v>0</v>
      </c>
      <c r="AB57" s="6">
        <f t="shared" si="12"/>
        <v>0</v>
      </c>
      <c r="AC57" s="6">
        <f t="shared" si="12"/>
        <v>0</v>
      </c>
      <c r="AD57" s="6">
        <f t="shared" si="12"/>
        <v>0</v>
      </c>
      <c r="AE57" s="6">
        <f t="shared" si="12"/>
        <v>0</v>
      </c>
      <c r="AF57" s="6">
        <f t="shared" si="12"/>
        <v>0</v>
      </c>
      <c r="AG57" s="6">
        <f t="shared" si="12"/>
        <v>0</v>
      </c>
      <c r="AH57" s="6">
        <f t="shared" si="12"/>
        <v>0</v>
      </c>
      <c r="AI57" s="6">
        <f t="shared" si="12"/>
        <v>0</v>
      </c>
      <c r="AJ57" s="6">
        <f t="shared" si="12"/>
        <v>0</v>
      </c>
      <c r="AK57" s="6">
        <f t="shared" si="12"/>
        <v>0</v>
      </c>
      <c r="AL57" s="6">
        <f t="shared" si="12"/>
        <v>0</v>
      </c>
      <c r="AM57" s="6">
        <f t="shared" si="12"/>
        <v>0</v>
      </c>
      <c r="AN57" s="6">
        <f t="shared" si="12"/>
        <v>3942.1440000000007</v>
      </c>
      <c r="AO57" s="6">
        <f t="shared" si="12"/>
        <v>3942.1440000000007</v>
      </c>
      <c r="AP57" s="6">
        <f t="shared" si="12"/>
        <v>3942.1440000000007</v>
      </c>
      <c r="AQ57" s="6">
        <f t="shared" si="12"/>
        <v>3942.1440000000007</v>
      </c>
      <c r="AR57" s="6">
        <f t="shared" si="12"/>
        <v>3942.1440000000007</v>
      </c>
      <c r="AS57" s="6">
        <f t="shared" si="12"/>
        <v>3942.1440000000007</v>
      </c>
      <c r="AT57" s="6">
        <f t="shared" si="12"/>
        <v>3942.1440000000007</v>
      </c>
      <c r="AU57" s="6">
        <f t="shared" si="12"/>
        <v>3942.1440000000007</v>
      </c>
      <c r="AV57" s="6">
        <f t="shared" si="12"/>
        <v>3942.1440000000007</v>
      </c>
      <c r="AW57" s="6">
        <f t="shared" si="12"/>
        <v>3942.1440000000007</v>
      </c>
      <c r="AX57" s="6">
        <f t="shared" si="12"/>
        <v>3942.1440000000007</v>
      </c>
      <c r="AY57" s="6">
        <f t="shared" si="12"/>
        <v>3942.1440000000007</v>
      </c>
      <c r="AZ57" s="6">
        <f t="shared" si="12"/>
        <v>0</v>
      </c>
      <c r="BA57" s="6">
        <f t="shared" si="12"/>
        <v>0</v>
      </c>
      <c r="BB57" s="6">
        <f t="shared" si="12"/>
        <v>0</v>
      </c>
      <c r="BC57" s="6">
        <f t="shared" si="12"/>
        <v>0</v>
      </c>
      <c r="BD57" s="6">
        <f t="shared" si="12"/>
        <v>0</v>
      </c>
    </row>
    <row r="58" spans="1:56" x14ac:dyDescent="0.2">
      <c r="A58" t="s">
        <v>1640</v>
      </c>
      <c r="B58" s="16" t="s">
        <v>1525</v>
      </c>
      <c r="C58" t="s">
        <v>935</v>
      </c>
      <c r="D58">
        <v>132</v>
      </c>
      <c r="E58" s="3" t="s">
        <v>945</v>
      </c>
      <c r="F58">
        <v>7100</v>
      </c>
      <c r="G58" s="29">
        <v>37408</v>
      </c>
      <c r="H58" s="15" t="s">
        <v>1113</v>
      </c>
      <c r="I58" s="6">
        <f t="shared" si="8"/>
        <v>0</v>
      </c>
      <c r="J58" s="6">
        <f t="shared" si="12"/>
        <v>0</v>
      </c>
      <c r="K58" s="6">
        <f t="shared" si="12"/>
        <v>0</v>
      </c>
      <c r="L58" s="6">
        <f t="shared" si="12"/>
        <v>0</v>
      </c>
      <c r="M58" s="6">
        <f t="shared" si="12"/>
        <v>0</v>
      </c>
      <c r="N58" s="6">
        <f t="shared" si="12"/>
        <v>0</v>
      </c>
      <c r="O58" s="6">
        <f t="shared" si="12"/>
        <v>0</v>
      </c>
      <c r="P58" s="6">
        <f t="shared" si="12"/>
        <v>0</v>
      </c>
      <c r="Q58" s="6">
        <f t="shared" si="12"/>
        <v>0</v>
      </c>
      <c r="R58" s="6">
        <f t="shared" si="12"/>
        <v>0</v>
      </c>
      <c r="S58" s="6">
        <f t="shared" si="12"/>
        <v>0</v>
      </c>
      <c r="T58" s="6">
        <f t="shared" si="12"/>
        <v>0</v>
      </c>
      <c r="U58" s="6">
        <f t="shared" si="12"/>
        <v>0</v>
      </c>
      <c r="V58" s="6">
        <f t="shared" si="12"/>
        <v>0</v>
      </c>
      <c r="W58" s="6">
        <f t="shared" si="12"/>
        <v>0</v>
      </c>
      <c r="X58" s="6">
        <f t="shared" si="12"/>
        <v>0</v>
      </c>
      <c r="Y58" s="6">
        <f t="shared" si="12"/>
        <v>0</v>
      </c>
      <c r="Z58" s="6">
        <f t="shared" si="12"/>
        <v>0</v>
      </c>
      <c r="AA58" s="6">
        <f t="shared" si="12"/>
        <v>6504.5376000000006</v>
      </c>
      <c r="AB58" s="6">
        <f t="shared" si="12"/>
        <v>6504.5376000000006</v>
      </c>
      <c r="AC58" s="6">
        <f t="shared" si="12"/>
        <v>6504.5376000000006</v>
      </c>
      <c r="AD58" s="6">
        <f t="shared" si="12"/>
        <v>6504.5376000000006</v>
      </c>
      <c r="AE58" s="6">
        <f t="shared" si="12"/>
        <v>6504.5376000000006</v>
      </c>
      <c r="AF58" s="6">
        <f t="shared" si="12"/>
        <v>6504.5376000000006</v>
      </c>
      <c r="AG58" s="6">
        <f t="shared" si="12"/>
        <v>6504.5376000000006</v>
      </c>
      <c r="AH58" s="6">
        <f t="shared" si="12"/>
        <v>6504.5376000000006</v>
      </c>
      <c r="AI58" s="6">
        <f t="shared" si="12"/>
        <v>6504.5376000000006</v>
      </c>
      <c r="AJ58" s="6">
        <f t="shared" si="12"/>
        <v>6504.5376000000006</v>
      </c>
      <c r="AK58" s="6">
        <f t="shared" si="12"/>
        <v>6504.5376000000006</v>
      </c>
      <c r="AL58" s="6">
        <f t="shared" si="12"/>
        <v>6504.5376000000006</v>
      </c>
      <c r="AM58" s="6">
        <f t="shared" si="12"/>
        <v>0</v>
      </c>
      <c r="AN58" s="6">
        <f t="shared" si="12"/>
        <v>0</v>
      </c>
      <c r="AO58" s="6">
        <f t="shared" si="12"/>
        <v>0</v>
      </c>
      <c r="AP58" s="6">
        <f t="shared" si="12"/>
        <v>0</v>
      </c>
      <c r="AQ58" s="6">
        <f t="shared" si="12"/>
        <v>0</v>
      </c>
      <c r="AR58" s="6">
        <f t="shared" si="12"/>
        <v>0</v>
      </c>
      <c r="AS58" s="6">
        <f t="shared" si="12"/>
        <v>0</v>
      </c>
      <c r="AT58" s="6">
        <f t="shared" si="12"/>
        <v>0</v>
      </c>
      <c r="AU58" s="6">
        <f t="shared" si="12"/>
        <v>0</v>
      </c>
      <c r="AV58" s="6">
        <f t="shared" si="12"/>
        <v>0</v>
      </c>
      <c r="AW58" s="6">
        <f t="shared" si="12"/>
        <v>0</v>
      </c>
      <c r="AX58" s="6">
        <f t="shared" si="12"/>
        <v>0</v>
      </c>
      <c r="AY58" s="6">
        <f t="shared" si="12"/>
        <v>0</v>
      </c>
      <c r="AZ58" s="6">
        <f t="shared" si="12"/>
        <v>0</v>
      </c>
      <c r="BA58" s="6">
        <f t="shared" si="12"/>
        <v>0</v>
      </c>
      <c r="BB58" s="6">
        <f t="shared" si="12"/>
        <v>0</v>
      </c>
      <c r="BC58" s="6">
        <f t="shared" si="12"/>
        <v>0</v>
      </c>
      <c r="BD58" s="6">
        <f t="shared" si="12"/>
        <v>0</v>
      </c>
    </row>
    <row r="59" spans="1:56" x14ac:dyDescent="0.2">
      <c r="A59" s="16" t="s">
        <v>928</v>
      </c>
      <c r="B59" s="8" t="s">
        <v>1109</v>
      </c>
      <c r="C59" s="8" t="s">
        <v>927</v>
      </c>
      <c r="D59" s="16">
        <v>30</v>
      </c>
      <c r="E59" s="26" t="s">
        <v>945</v>
      </c>
      <c r="F59" s="31">
        <v>7100</v>
      </c>
      <c r="G59" s="29">
        <v>37073</v>
      </c>
      <c r="H59" s="15" t="s">
        <v>1113</v>
      </c>
      <c r="I59" s="6">
        <f t="shared" si="8"/>
        <v>0</v>
      </c>
      <c r="J59" s="6">
        <f t="shared" si="12"/>
        <v>0</v>
      </c>
      <c r="K59" s="6">
        <f t="shared" si="12"/>
        <v>0</v>
      </c>
      <c r="L59" s="6">
        <f t="shared" si="12"/>
        <v>0</v>
      </c>
      <c r="M59" s="6">
        <f t="shared" si="12"/>
        <v>0</v>
      </c>
      <c r="N59" s="6">
        <f t="shared" si="12"/>
        <v>0</v>
      </c>
      <c r="O59" s="6">
        <f t="shared" si="12"/>
        <v>0</v>
      </c>
      <c r="P59" s="6">
        <f t="shared" si="12"/>
        <v>1478.3040000000001</v>
      </c>
      <c r="Q59" s="6">
        <f t="shared" si="12"/>
        <v>1478.3040000000001</v>
      </c>
      <c r="R59" s="6">
        <f t="shared" si="12"/>
        <v>1478.3040000000001</v>
      </c>
      <c r="S59" s="6">
        <f t="shared" si="12"/>
        <v>1478.3040000000001</v>
      </c>
      <c r="T59" s="6">
        <f t="shared" si="12"/>
        <v>1478.3040000000001</v>
      </c>
      <c r="U59" s="6">
        <f t="shared" si="12"/>
        <v>1478.3040000000001</v>
      </c>
      <c r="V59" s="6">
        <f t="shared" si="12"/>
        <v>1478.3040000000001</v>
      </c>
      <c r="W59" s="6">
        <f t="shared" si="12"/>
        <v>1478.3040000000001</v>
      </c>
      <c r="X59" s="6">
        <f t="shared" si="12"/>
        <v>1478.3040000000001</v>
      </c>
      <c r="Y59" s="6">
        <f t="shared" si="12"/>
        <v>1478.3040000000001</v>
      </c>
      <c r="Z59" s="6">
        <f t="shared" si="12"/>
        <v>1478.3040000000001</v>
      </c>
      <c r="AA59" s="6">
        <f t="shared" si="12"/>
        <v>1478.3040000000001</v>
      </c>
      <c r="AB59" s="6">
        <f t="shared" si="12"/>
        <v>0</v>
      </c>
      <c r="AC59" s="6">
        <f t="shared" si="12"/>
        <v>0</v>
      </c>
      <c r="AD59" s="6">
        <f t="shared" si="12"/>
        <v>0</v>
      </c>
      <c r="AE59" s="6">
        <f t="shared" si="12"/>
        <v>0</v>
      </c>
      <c r="AF59" s="6">
        <f t="shared" si="12"/>
        <v>0</v>
      </c>
      <c r="AG59" s="6">
        <f t="shared" si="12"/>
        <v>0</v>
      </c>
      <c r="AH59" s="6">
        <f t="shared" si="12"/>
        <v>0</v>
      </c>
      <c r="AI59" s="6">
        <f t="shared" si="12"/>
        <v>0</v>
      </c>
      <c r="AJ59" s="6">
        <f t="shared" si="12"/>
        <v>0</v>
      </c>
      <c r="AK59" s="6">
        <f t="shared" ref="J59:BD64" si="13">IF(AND($F59&lt;AK$1,$G59&lt;AK$4,(DATE(YEAR($G59)+1,MONTH($G59)+1,1))&gt;AK$4),(($D59*13.44*AK$2)+($D59*10.56*AK$3))*(AK$1/1000-($F59/1000)),0)</f>
        <v>0</v>
      </c>
      <c r="AL59" s="6">
        <f t="shared" si="13"/>
        <v>0</v>
      </c>
      <c r="AM59" s="6">
        <f t="shared" si="13"/>
        <v>0</v>
      </c>
      <c r="AN59" s="6">
        <f t="shared" si="13"/>
        <v>0</v>
      </c>
      <c r="AO59" s="6">
        <f t="shared" si="13"/>
        <v>0</v>
      </c>
      <c r="AP59" s="6">
        <f t="shared" si="13"/>
        <v>0</v>
      </c>
      <c r="AQ59" s="6">
        <f t="shared" si="13"/>
        <v>0</v>
      </c>
      <c r="AR59" s="6">
        <f t="shared" si="13"/>
        <v>0</v>
      </c>
      <c r="AS59" s="6">
        <f t="shared" si="13"/>
        <v>0</v>
      </c>
      <c r="AT59" s="6">
        <f t="shared" si="13"/>
        <v>0</v>
      </c>
      <c r="AU59" s="6">
        <f t="shared" si="13"/>
        <v>0</v>
      </c>
      <c r="AV59" s="6">
        <f t="shared" si="13"/>
        <v>0</v>
      </c>
      <c r="AW59" s="6">
        <f t="shared" si="13"/>
        <v>0</v>
      </c>
      <c r="AX59" s="6">
        <f t="shared" si="13"/>
        <v>0</v>
      </c>
      <c r="AY59" s="6">
        <f t="shared" si="13"/>
        <v>0</v>
      </c>
      <c r="AZ59" s="6">
        <f t="shared" si="13"/>
        <v>0</v>
      </c>
      <c r="BA59" s="6">
        <f t="shared" si="13"/>
        <v>0</v>
      </c>
      <c r="BB59" s="6">
        <f t="shared" si="13"/>
        <v>0</v>
      </c>
      <c r="BC59" s="6">
        <f t="shared" si="13"/>
        <v>0</v>
      </c>
      <c r="BD59" s="6">
        <f t="shared" si="13"/>
        <v>0</v>
      </c>
    </row>
    <row r="60" spans="1:56" x14ac:dyDescent="0.2">
      <c r="A60" t="s">
        <v>928</v>
      </c>
      <c r="B60" s="8" t="s">
        <v>1109</v>
      </c>
      <c r="C60" s="8" t="s">
        <v>927</v>
      </c>
      <c r="D60">
        <v>240</v>
      </c>
      <c r="E60" s="26" t="s">
        <v>945</v>
      </c>
      <c r="F60" s="23">
        <v>7100</v>
      </c>
      <c r="G60" s="29">
        <v>37215</v>
      </c>
      <c r="H60" s="15" t="s">
        <v>1113</v>
      </c>
      <c r="I60" s="6">
        <f t="shared" si="8"/>
        <v>0</v>
      </c>
      <c r="J60" s="6">
        <f t="shared" si="13"/>
        <v>0</v>
      </c>
      <c r="K60" s="6">
        <f t="shared" si="13"/>
        <v>0</v>
      </c>
      <c r="L60" s="6">
        <f t="shared" si="13"/>
        <v>0</v>
      </c>
      <c r="M60" s="6">
        <f t="shared" si="13"/>
        <v>0</v>
      </c>
      <c r="N60" s="6">
        <f t="shared" si="13"/>
        <v>0</v>
      </c>
      <c r="O60" s="6">
        <f t="shared" si="13"/>
        <v>0</v>
      </c>
      <c r="P60" s="6">
        <f t="shared" si="13"/>
        <v>0</v>
      </c>
      <c r="Q60" s="6">
        <f t="shared" si="13"/>
        <v>0</v>
      </c>
      <c r="R60" s="6">
        <f t="shared" si="13"/>
        <v>0</v>
      </c>
      <c r="S60" s="6">
        <f t="shared" si="13"/>
        <v>0</v>
      </c>
      <c r="T60" s="6">
        <f t="shared" si="13"/>
        <v>11826.432000000001</v>
      </c>
      <c r="U60" s="6">
        <f t="shared" si="13"/>
        <v>11826.432000000001</v>
      </c>
      <c r="V60" s="6">
        <f t="shared" si="13"/>
        <v>11826.432000000001</v>
      </c>
      <c r="W60" s="6">
        <f t="shared" si="13"/>
        <v>11826.432000000001</v>
      </c>
      <c r="X60" s="6">
        <f t="shared" si="13"/>
        <v>11826.432000000001</v>
      </c>
      <c r="Y60" s="6">
        <f t="shared" si="13"/>
        <v>11826.432000000001</v>
      </c>
      <c r="Z60" s="6">
        <f t="shared" si="13"/>
        <v>11826.432000000001</v>
      </c>
      <c r="AA60" s="6">
        <f t="shared" si="13"/>
        <v>11826.432000000001</v>
      </c>
      <c r="AB60" s="6">
        <f t="shared" si="13"/>
        <v>11826.432000000001</v>
      </c>
      <c r="AC60" s="6">
        <f t="shared" si="13"/>
        <v>11826.432000000001</v>
      </c>
      <c r="AD60" s="6">
        <f t="shared" si="13"/>
        <v>11826.432000000001</v>
      </c>
      <c r="AE60" s="6">
        <f t="shared" si="13"/>
        <v>11826.432000000001</v>
      </c>
      <c r="AF60" s="6">
        <f t="shared" si="13"/>
        <v>0</v>
      </c>
      <c r="AG60" s="6">
        <f t="shared" si="13"/>
        <v>0</v>
      </c>
      <c r="AH60" s="6">
        <f t="shared" si="13"/>
        <v>0</v>
      </c>
      <c r="AI60" s="6">
        <f t="shared" si="13"/>
        <v>0</v>
      </c>
      <c r="AJ60" s="6">
        <f t="shared" si="13"/>
        <v>0</v>
      </c>
      <c r="AK60" s="6">
        <f t="shared" si="13"/>
        <v>0</v>
      </c>
      <c r="AL60" s="6">
        <f t="shared" si="13"/>
        <v>0</v>
      </c>
      <c r="AM60" s="6">
        <f t="shared" si="13"/>
        <v>0</v>
      </c>
      <c r="AN60" s="6">
        <f t="shared" si="13"/>
        <v>0</v>
      </c>
      <c r="AO60" s="6">
        <f t="shared" si="13"/>
        <v>0</v>
      </c>
      <c r="AP60" s="6">
        <f t="shared" si="13"/>
        <v>0</v>
      </c>
      <c r="AQ60" s="6">
        <f t="shared" si="13"/>
        <v>0</v>
      </c>
      <c r="AR60" s="6">
        <f t="shared" si="13"/>
        <v>0</v>
      </c>
      <c r="AS60" s="6">
        <f t="shared" si="13"/>
        <v>0</v>
      </c>
      <c r="AT60" s="6">
        <f t="shared" si="13"/>
        <v>0</v>
      </c>
      <c r="AU60" s="6">
        <f t="shared" si="13"/>
        <v>0</v>
      </c>
      <c r="AV60" s="6">
        <f t="shared" si="13"/>
        <v>0</v>
      </c>
      <c r="AW60" s="6">
        <f t="shared" si="13"/>
        <v>0</v>
      </c>
      <c r="AX60" s="6">
        <f t="shared" si="13"/>
        <v>0</v>
      </c>
      <c r="AY60" s="6">
        <f t="shared" si="13"/>
        <v>0</v>
      </c>
      <c r="AZ60" s="6">
        <f t="shared" si="13"/>
        <v>0</v>
      </c>
      <c r="BA60" s="6">
        <f t="shared" si="13"/>
        <v>0</v>
      </c>
      <c r="BB60" s="6">
        <f t="shared" si="13"/>
        <v>0</v>
      </c>
      <c r="BC60" s="6">
        <f t="shared" si="13"/>
        <v>0</v>
      </c>
      <c r="BD60" s="6">
        <f t="shared" si="13"/>
        <v>0</v>
      </c>
    </row>
    <row r="61" spans="1:56" x14ac:dyDescent="0.2">
      <c r="A61" t="s">
        <v>870</v>
      </c>
      <c r="B61" s="8" t="s">
        <v>1109</v>
      </c>
      <c r="C61" s="8" t="s">
        <v>927</v>
      </c>
      <c r="D61">
        <v>580</v>
      </c>
      <c r="E61" s="26" t="s">
        <v>945</v>
      </c>
      <c r="F61">
        <v>7100</v>
      </c>
      <c r="G61" s="29">
        <v>37803</v>
      </c>
      <c r="H61" s="15" t="s">
        <v>1113</v>
      </c>
      <c r="I61" s="6">
        <f t="shared" si="8"/>
        <v>0</v>
      </c>
      <c r="J61" s="6">
        <f t="shared" si="13"/>
        <v>0</v>
      </c>
      <c r="K61" s="6">
        <f t="shared" si="13"/>
        <v>0</v>
      </c>
      <c r="L61" s="6">
        <f t="shared" si="13"/>
        <v>0</v>
      </c>
      <c r="M61" s="6">
        <f t="shared" si="13"/>
        <v>0</v>
      </c>
      <c r="N61" s="6">
        <f t="shared" si="13"/>
        <v>0</v>
      </c>
      <c r="O61" s="6">
        <f t="shared" si="13"/>
        <v>0</v>
      </c>
      <c r="P61" s="6">
        <f t="shared" si="13"/>
        <v>0</v>
      </c>
      <c r="Q61" s="6">
        <f t="shared" si="13"/>
        <v>0</v>
      </c>
      <c r="R61" s="6">
        <f t="shared" si="13"/>
        <v>0</v>
      </c>
      <c r="S61" s="6">
        <f t="shared" si="13"/>
        <v>0</v>
      </c>
      <c r="T61" s="6">
        <f t="shared" si="13"/>
        <v>0</v>
      </c>
      <c r="U61" s="6">
        <f t="shared" si="13"/>
        <v>0</v>
      </c>
      <c r="V61" s="6">
        <f t="shared" si="13"/>
        <v>0</v>
      </c>
      <c r="W61" s="6">
        <f t="shared" si="13"/>
        <v>0</v>
      </c>
      <c r="X61" s="6">
        <f t="shared" si="13"/>
        <v>0</v>
      </c>
      <c r="Y61" s="6">
        <f t="shared" si="13"/>
        <v>0</v>
      </c>
      <c r="Z61" s="6">
        <f t="shared" si="13"/>
        <v>0</v>
      </c>
      <c r="AA61" s="6">
        <f t="shared" si="13"/>
        <v>0</v>
      </c>
      <c r="AB61" s="6">
        <f t="shared" si="13"/>
        <v>0</v>
      </c>
      <c r="AC61" s="6">
        <f t="shared" si="13"/>
        <v>0</v>
      </c>
      <c r="AD61" s="6">
        <f t="shared" si="13"/>
        <v>0</v>
      </c>
      <c r="AE61" s="6">
        <f t="shared" si="13"/>
        <v>0</v>
      </c>
      <c r="AF61" s="6">
        <f t="shared" si="13"/>
        <v>0</v>
      </c>
      <c r="AG61" s="6">
        <f t="shared" si="13"/>
        <v>0</v>
      </c>
      <c r="AH61" s="6">
        <f t="shared" si="13"/>
        <v>0</v>
      </c>
      <c r="AI61" s="6">
        <f t="shared" si="13"/>
        <v>0</v>
      </c>
      <c r="AJ61" s="6">
        <f t="shared" si="13"/>
        <v>0</v>
      </c>
      <c r="AK61" s="6">
        <f t="shared" si="13"/>
        <v>0</v>
      </c>
      <c r="AL61" s="6">
        <f t="shared" si="13"/>
        <v>0</v>
      </c>
      <c r="AM61" s="6">
        <f t="shared" si="13"/>
        <v>0</v>
      </c>
      <c r="AN61" s="6">
        <f t="shared" si="13"/>
        <v>28580.544000000005</v>
      </c>
      <c r="AO61" s="6">
        <f t="shared" si="13"/>
        <v>28580.544000000005</v>
      </c>
      <c r="AP61" s="6">
        <f t="shared" si="13"/>
        <v>28580.544000000005</v>
      </c>
      <c r="AQ61" s="6">
        <f t="shared" si="13"/>
        <v>28580.544000000005</v>
      </c>
      <c r="AR61" s="6">
        <f t="shared" si="13"/>
        <v>28580.544000000005</v>
      </c>
      <c r="AS61" s="6">
        <f t="shared" si="13"/>
        <v>28580.544000000005</v>
      </c>
      <c r="AT61" s="6">
        <f t="shared" si="13"/>
        <v>28580.544000000005</v>
      </c>
      <c r="AU61" s="6">
        <f t="shared" si="13"/>
        <v>28580.544000000005</v>
      </c>
      <c r="AV61" s="6">
        <f t="shared" si="13"/>
        <v>28580.544000000005</v>
      </c>
      <c r="AW61" s="6">
        <f t="shared" si="13"/>
        <v>28580.544000000005</v>
      </c>
      <c r="AX61" s="6">
        <f t="shared" si="13"/>
        <v>28580.544000000005</v>
      </c>
      <c r="AY61" s="6">
        <f t="shared" si="13"/>
        <v>28580.544000000005</v>
      </c>
      <c r="AZ61" s="6">
        <f t="shared" si="13"/>
        <v>0</v>
      </c>
      <c r="BA61" s="6">
        <f t="shared" si="13"/>
        <v>0</v>
      </c>
      <c r="BB61" s="6">
        <f t="shared" si="13"/>
        <v>0</v>
      </c>
      <c r="BC61" s="6">
        <f t="shared" si="13"/>
        <v>0</v>
      </c>
      <c r="BD61" s="6">
        <f t="shared" si="13"/>
        <v>0</v>
      </c>
    </row>
    <row r="62" spans="1:56" x14ac:dyDescent="0.2">
      <c r="A62" s="8" t="s">
        <v>1123</v>
      </c>
      <c r="B62" s="8" t="s">
        <v>1110</v>
      </c>
      <c r="C62" s="8" t="s">
        <v>927</v>
      </c>
      <c r="D62" s="27">
        <v>524</v>
      </c>
      <c r="E62" s="26" t="s">
        <v>945</v>
      </c>
      <c r="F62" s="27">
        <v>7100</v>
      </c>
      <c r="G62" s="29">
        <v>37438</v>
      </c>
      <c r="H62" s="15" t="s">
        <v>1113</v>
      </c>
      <c r="I62" s="6">
        <f t="shared" si="8"/>
        <v>0</v>
      </c>
      <c r="J62" s="6">
        <f t="shared" si="13"/>
        <v>0</v>
      </c>
      <c r="K62" s="6">
        <f t="shared" si="13"/>
        <v>0</v>
      </c>
      <c r="L62" s="6">
        <f t="shared" si="13"/>
        <v>0</v>
      </c>
      <c r="M62" s="6">
        <f t="shared" si="13"/>
        <v>0</v>
      </c>
      <c r="N62" s="6">
        <f t="shared" si="13"/>
        <v>0</v>
      </c>
      <c r="O62" s="6">
        <f t="shared" si="13"/>
        <v>0</v>
      </c>
      <c r="P62" s="6">
        <f t="shared" si="13"/>
        <v>0</v>
      </c>
      <c r="Q62" s="6">
        <f t="shared" si="13"/>
        <v>0</v>
      </c>
      <c r="R62" s="6">
        <f t="shared" si="13"/>
        <v>0</v>
      </c>
      <c r="S62" s="6">
        <f t="shared" si="13"/>
        <v>0</v>
      </c>
      <c r="T62" s="6">
        <f t="shared" si="13"/>
        <v>0</v>
      </c>
      <c r="U62" s="6">
        <f t="shared" si="13"/>
        <v>0</v>
      </c>
      <c r="V62" s="6">
        <f t="shared" si="13"/>
        <v>0</v>
      </c>
      <c r="W62" s="6">
        <f t="shared" si="13"/>
        <v>0</v>
      </c>
      <c r="X62" s="6">
        <f t="shared" si="13"/>
        <v>0</v>
      </c>
      <c r="Y62" s="6">
        <f t="shared" si="13"/>
        <v>0</v>
      </c>
      <c r="Z62" s="6">
        <f t="shared" si="13"/>
        <v>0</v>
      </c>
      <c r="AA62" s="6">
        <f t="shared" si="13"/>
        <v>0</v>
      </c>
      <c r="AB62" s="6">
        <f t="shared" si="13"/>
        <v>25821.0432</v>
      </c>
      <c r="AC62" s="6">
        <f t="shared" si="13"/>
        <v>25821.0432</v>
      </c>
      <c r="AD62" s="6">
        <f t="shared" si="13"/>
        <v>25821.0432</v>
      </c>
      <c r="AE62" s="6">
        <f t="shared" si="13"/>
        <v>25821.0432</v>
      </c>
      <c r="AF62" s="6">
        <f t="shared" si="13"/>
        <v>25821.0432</v>
      </c>
      <c r="AG62" s="6">
        <f t="shared" si="13"/>
        <v>25821.0432</v>
      </c>
      <c r="AH62" s="6">
        <f t="shared" si="13"/>
        <v>25821.0432</v>
      </c>
      <c r="AI62" s="6">
        <f t="shared" si="13"/>
        <v>25821.0432</v>
      </c>
      <c r="AJ62" s="6">
        <f t="shared" si="13"/>
        <v>25821.0432</v>
      </c>
      <c r="AK62" s="6">
        <f t="shared" si="13"/>
        <v>25821.0432</v>
      </c>
      <c r="AL62" s="6">
        <f t="shared" si="13"/>
        <v>25821.0432</v>
      </c>
      <c r="AM62" s="6">
        <f t="shared" si="13"/>
        <v>25821.0432</v>
      </c>
      <c r="AN62" s="6">
        <f t="shared" si="13"/>
        <v>0</v>
      </c>
      <c r="AO62" s="6">
        <f t="shared" si="13"/>
        <v>0</v>
      </c>
      <c r="AP62" s="6">
        <f t="shared" si="13"/>
        <v>0</v>
      </c>
      <c r="AQ62" s="6">
        <f t="shared" si="13"/>
        <v>0</v>
      </c>
      <c r="AR62" s="6">
        <f t="shared" si="13"/>
        <v>0</v>
      </c>
      <c r="AS62" s="6">
        <f t="shared" si="13"/>
        <v>0</v>
      </c>
      <c r="AT62" s="6">
        <f t="shared" si="13"/>
        <v>0</v>
      </c>
      <c r="AU62" s="6">
        <f t="shared" si="13"/>
        <v>0</v>
      </c>
      <c r="AV62" s="6">
        <f t="shared" si="13"/>
        <v>0</v>
      </c>
      <c r="AW62" s="6">
        <f t="shared" si="13"/>
        <v>0</v>
      </c>
      <c r="AX62" s="6">
        <f t="shared" si="13"/>
        <v>0</v>
      </c>
      <c r="AY62" s="6">
        <f t="shared" si="13"/>
        <v>0</v>
      </c>
      <c r="AZ62" s="6">
        <f t="shared" si="13"/>
        <v>0</v>
      </c>
      <c r="BA62" s="6">
        <f t="shared" si="13"/>
        <v>0</v>
      </c>
      <c r="BB62" s="6">
        <f t="shared" si="13"/>
        <v>0</v>
      </c>
      <c r="BC62" s="6">
        <f t="shared" si="13"/>
        <v>0</v>
      </c>
      <c r="BD62" s="6">
        <f t="shared" si="13"/>
        <v>0</v>
      </c>
    </row>
    <row r="63" spans="1:56" x14ac:dyDescent="0.2">
      <c r="A63" s="8" t="s">
        <v>1124</v>
      </c>
      <c r="B63" s="8" t="s">
        <v>1110</v>
      </c>
      <c r="C63" s="8" t="s">
        <v>927</v>
      </c>
      <c r="D63" s="27">
        <v>524</v>
      </c>
      <c r="E63" s="26" t="s">
        <v>945</v>
      </c>
      <c r="F63" s="27">
        <v>7100</v>
      </c>
      <c r="G63" s="29">
        <v>37530</v>
      </c>
      <c r="H63" s="15" t="s">
        <v>1113</v>
      </c>
      <c r="I63" s="6">
        <f t="shared" si="8"/>
        <v>0</v>
      </c>
      <c r="J63" s="6">
        <f t="shared" si="13"/>
        <v>0</v>
      </c>
      <c r="K63" s="6">
        <f t="shared" si="13"/>
        <v>0</v>
      </c>
      <c r="L63" s="6">
        <f t="shared" si="13"/>
        <v>0</v>
      </c>
      <c r="M63" s="6">
        <f t="shared" si="13"/>
        <v>0</v>
      </c>
      <c r="N63" s="6">
        <f t="shared" si="13"/>
        <v>0</v>
      </c>
      <c r="O63" s="6">
        <f t="shared" si="13"/>
        <v>0</v>
      </c>
      <c r="P63" s="6">
        <f t="shared" si="13"/>
        <v>0</v>
      </c>
      <c r="Q63" s="6">
        <f t="shared" si="13"/>
        <v>0</v>
      </c>
      <c r="R63" s="6">
        <f t="shared" si="13"/>
        <v>0</v>
      </c>
      <c r="S63" s="6">
        <f t="shared" si="13"/>
        <v>0</v>
      </c>
      <c r="T63" s="6">
        <f t="shared" si="13"/>
        <v>0</v>
      </c>
      <c r="U63" s="6">
        <f t="shared" si="13"/>
        <v>0</v>
      </c>
      <c r="V63" s="6">
        <f t="shared" si="13"/>
        <v>0</v>
      </c>
      <c r="W63" s="6">
        <f t="shared" si="13"/>
        <v>0</v>
      </c>
      <c r="X63" s="6">
        <f t="shared" si="13"/>
        <v>0</v>
      </c>
      <c r="Y63" s="6">
        <f t="shared" si="13"/>
        <v>0</v>
      </c>
      <c r="Z63" s="6">
        <f t="shared" si="13"/>
        <v>0</v>
      </c>
      <c r="AA63" s="6">
        <f t="shared" si="13"/>
        <v>0</v>
      </c>
      <c r="AB63" s="6">
        <f t="shared" si="13"/>
        <v>0</v>
      </c>
      <c r="AC63" s="6">
        <f t="shared" si="13"/>
        <v>0</v>
      </c>
      <c r="AD63" s="6">
        <f t="shared" si="13"/>
        <v>0</v>
      </c>
      <c r="AE63" s="6">
        <f t="shared" si="13"/>
        <v>25821.0432</v>
      </c>
      <c r="AF63" s="6">
        <f t="shared" si="13"/>
        <v>25821.0432</v>
      </c>
      <c r="AG63" s="6">
        <f t="shared" si="13"/>
        <v>25821.0432</v>
      </c>
      <c r="AH63" s="6">
        <f t="shared" si="13"/>
        <v>25821.0432</v>
      </c>
      <c r="AI63" s="6">
        <f t="shared" si="13"/>
        <v>25821.0432</v>
      </c>
      <c r="AJ63" s="6">
        <f t="shared" si="13"/>
        <v>25821.0432</v>
      </c>
      <c r="AK63" s="6">
        <f t="shared" si="13"/>
        <v>25821.0432</v>
      </c>
      <c r="AL63" s="6">
        <f t="shared" si="13"/>
        <v>25821.0432</v>
      </c>
      <c r="AM63" s="6">
        <f t="shared" si="13"/>
        <v>25821.0432</v>
      </c>
      <c r="AN63" s="6">
        <f t="shared" si="13"/>
        <v>25821.0432</v>
      </c>
      <c r="AO63" s="6">
        <f t="shared" si="13"/>
        <v>25821.0432</v>
      </c>
      <c r="AP63" s="6">
        <f t="shared" si="13"/>
        <v>25821.0432</v>
      </c>
      <c r="AQ63" s="6">
        <f t="shared" si="13"/>
        <v>0</v>
      </c>
      <c r="AR63" s="6">
        <f t="shared" si="13"/>
        <v>0</v>
      </c>
      <c r="AS63" s="6">
        <f t="shared" si="13"/>
        <v>0</v>
      </c>
      <c r="AT63" s="6">
        <f t="shared" si="13"/>
        <v>0</v>
      </c>
      <c r="AU63" s="6">
        <f t="shared" si="13"/>
        <v>0</v>
      </c>
      <c r="AV63" s="6">
        <f t="shared" si="13"/>
        <v>0</v>
      </c>
      <c r="AW63" s="6">
        <f t="shared" si="13"/>
        <v>0</v>
      </c>
      <c r="AX63" s="6">
        <f t="shared" si="13"/>
        <v>0</v>
      </c>
      <c r="AY63" s="6">
        <f t="shared" si="13"/>
        <v>0</v>
      </c>
      <c r="AZ63" s="6">
        <f t="shared" si="13"/>
        <v>0</v>
      </c>
      <c r="BA63" s="6">
        <f t="shared" si="13"/>
        <v>0</v>
      </c>
      <c r="BB63" s="6">
        <f t="shared" si="13"/>
        <v>0</v>
      </c>
      <c r="BC63" s="6">
        <f t="shared" si="13"/>
        <v>0</v>
      </c>
      <c r="BD63" s="6">
        <f t="shared" si="13"/>
        <v>0</v>
      </c>
    </row>
    <row r="64" spans="1:56" x14ac:dyDescent="0.2">
      <c r="A64" s="8" t="s">
        <v>871</v>
      </c>
      <c r="B64" s="8" t="s">
        <v>1110</v>
      </c>
      <c r="C64" s="8" t="s">
        <v>927</v>
      </c>
      <c r="D64" s="27">
        <v>550</v>
      </c>
      <c r="E64" s="26" t="s">
        <v>945</v>
      </c>
      <c r="F64" s="27">
        <v>7100</v>
      </c>
      <c r="G64" s="29">
        <v>37681</v>
      </c>
      <c r="H64" s="15" t="s">
        <v>1113</v>
      </c>
      <c r="I64" s="6">
        <f t="shared" si="8"/>
        <v>0</v>
      </c>
      <c r="J64" s="6">
        <f t="shared" si="13"/>
        <v>0</v>
      </c>
      <c r="K64" s="6">
        <f t="shared" si="13"/>
        <v>0</v>
      </c>
      <c r="L64" s="6">
        <f t="shared" si="13"/>
        <v>0</v>
      </c>
      <c r="M64" s="6">
        <f t="shared" si="13"/>
        <v>0</v>
      </c>
      <c r="N64" s="6">
        <f t="shared" si="13"/>
        <v>0</v>
      </c>
      <c r="O64" s="6">
        <f t="shared" si="13"/>
        <v>0</v>
      </c>
      <c r="P64" s="6">
        <f t="shared" si="13"/>
        <v>0</v>
      </c>
      <c r="Q64" s="6">
        <f t="shared" si="13"/>
        <v>0</v>
      </c>
      <c r="R64" s="6">
        <f t="shared" si="13"/>
        <v>0</v>
      </c>
      <c r="S64" s="6">
        <f t="shared" si="13"/>
        <v>0</v>
      </c>
      <c r="T64" s="6">
        <f t="shared" si="13"/>
        <v>0</v>
      </c>
      <c r="U64" s="6">
        <f t="shared" si="13"/>
        <v>0</v>
      </c>
      <c r="V64" s="6">
        <f t="shared" si="13"/>
        <v>0</v>
      </c>
      <c r="W64" s="6">
        <f t="shared" si="13"/>
        <v>0</v>
      </c>
      <c r="X64" s="6">
        <f t="shared" si="13"/>
        <v>0</v>
      </c>
      <c r="Y64" s="6">
        <f t="shared" si="13"/>
        <v>0</v>
      </c>
      <c r="Z64" s="6">
        <f t="shared" si="13"/>
        <v>0</v>
      </c>
      <c r="AA64" s="6">
        <f t="shared" si="13"/>
        <v>0</v>
      </c>
      <c r="AB64" s="6">
        <f t="shared" si="13"/>
        <v>0</v>
      </c>
      <c r="AC64" s="6">
        <f t="shared" si="13"/>
        <v>0</v>
      </c>
      <c r="AD64" s="6">
        <f t="shared" si="13"/>
        <v>0</v>
      </c>
      <c r="AE64" s="6">
        <f t="shared" si="13"/>
        <v>0</v>
      </c>
      <c r="AF64" s="6">
        <f t="shared" si="13"/>
        <v>0</v>
      </c>
      <c r="AG64" s="6">
        <f t="shared" si="13"/>
        <v>0</v>
      </c>
      <c r="AH64" s="6">
        <f t="shared" si="13"/>
        <v>0</v>
      </c>
      <c r="AI64" s="6">
        <f t="shared" si="13"/>
        <v>0</v>
      </c>
      <c r="AJ64" s="6">
        <f t="shared" si="13"/>
        <v>27102.240000000005</v>
      </c>
      <c r="AK64" s="6">
        <f t="shared" si="13"/>
        <v>27102.240000000005</v>
      </c>
      <c r="AL64" s="6">
        <f t="shared" si="13"/>
        <v>27102.240000000005</v>
      </c>
      <c r="AM64" s="6">
        <f t="shared" si="13"/>
        <v>27102.240000000005</v>
      </c>
      <c r="AN64" s="6">
        <f t="shared" si="13"/>
        <v>27102.240000000005</v>
      </c>
      <c r="AO64" s="6">
        <f t="shared" si="13"/>
        <v>27102.240000000005</v>
      </c>
      <c r="AP64" s="6">
        <f t="shared" si="13"/>
        <v>27102.240000000005</v>
      </c>
      <c r="AQ64" s="6">
        <f t="shared" si="13"/>
        <v>27102.240000000005</v>
      </c>
      <c r="AR64" s="6">
        <f t="shared" si="13"/>
        <v>27102.240000000005</v>
      </c>
      <c r="AS64" s="6">
        <f t="shared" si="13"/>
        <v>27102.240000000005</v>
      </c>
      <c r="AT64" s="6">
        <f t="shared" si="13"/>
        <v>27102.240000000005</v>
      </c>
      <c r="AU64" s="6">
        <f t="shared" si="13"/>
        <v>27102.240000000005</v>
      </c>
      <c r="AV64" s="6">
        <f t="shared" si="13"/>
        <v>0</v>
      </c>
      <c r="AW64" s="6">
        <f t="shared" si="13"/>
        <v>0</v>
      </c>
      <c r="AX64" s="6">
        <f t="shared" si="13"/>
        <v>0</v>
      </c>
      <c r="AY64" s="6">
        <f t="shared" si="13"/>
        <v>0</v>
      </c>
      <c r="AZ64" s="6">
        <f t="shared" si="13"/>
        <v>0</v>
      </c>
      <c r="BA64" s="6">
        <f t="shared" si="13"/>
        <v>0</v>
      </c>
      <c r="BB64" s="6">
        <f t="shared" si="13"/>
        <v>0</v>
      </c>
      <c r="BC64" s="6">
        <f t="shared" si="13"/>
        <v>0</v>
      </c>
      <c r="BD64" s="6">
        <f t="shared" si="13"/>
        <v>0</v>
      </c>
    </row>
    <row r="65" spans="1:56" x14ac:dyDescent="0.2">
      <c r="A65" s="3" t="s">
        <v>847</v>
      </c>
      <c r="B65" s="3" t="s">
        <v>976</v>
      </c>
      <c r="C65" s="3" t="s">
        <v>917</v>
      </c>
      <c r="D65" s="2">
        <v>590</v>
      </c>
      <c r="E65" s="3" t="s">
        <v>945</v>
      </c>
      <c r="F65" s="2">
        <v>7125</v>
      </c>
      <c r="G65" s="13">
        <v>37116</v>
      </c>
      <c r="H65" s="15" t="s">
        <v>1113</v>
      </c>
      <c r="I65" s="6">
        <f t="shared" si="8"/>
        <v>0</v>
      </c>
      <c r="J65" s="6">
        <f t="shared" ref="J65:BD69" si="14">IF(AND($F65&lt;J$1,$G65&lt;J$4,(DATE(YEAR($G65)+1,MONTH($G65)+1,1))&gt;J$4),(($D65*13.44*J$2)+($D65*10.56*J$3))*(J$1/1000-($F65/1000)),0)</f>
        <v>0</v>
      </c>
      <c r="K65" s="6">
        <f t="shared" si="14"/>
        <v>0</v>
      </c>
      <c r="L65" s="6">
        <f t="shared" si="14"/>
        <v>0</v>
      </c>
      <c r="M65" s="6">
        <f t="shared" si="14"/>
        <v>0</v>
      </c>
      <c r="N65" s="6">
        <f t="shared" si="14"/>
        <v>0</v>
      </c>
      <c r="O65" s="6">
        <f t="shared" si="14"/>
        <v>0</v>
      </c>
      <c r="P65" s="6">
        <f t="shared" si="14"/>
        <v>0</v>
      </c>
      <c r="Q65" s="6">
        <f t="shared" si="14"/>
        <v>28822.679999999997</v>
      </c>
      <c r="R65" s="6">
        <f t="shared" si="14"/>
        <v>28822.679999999997</v>
      </c>
      <c r="S65" s="6">
        <f t="shared" si="14"/>
        <v>28822.679999999997</v>
      </c>
      <c r="T65" s="6">
        <f t="shared" si="14"/>
        <v>28822.679999999997</v>
      </c>
      <c r="U65" s="6">
        <f t="shared" si="14"/>
        <v>28822.679999999997</v>
      </c>
      <c r="V65" s="6">
        <f t="shared" si="14"/>
        <v>28822.679999999997</v>
      </c>
      <c r="W65" s="6">
        <f t="shared" si="14"/>
        <v>28822.679999999997</v>
      </c>
      <c r="X65" s="6">
        <f t="shared" si="14"/>
        <v>28822.679999999997</v>
      </c>
      <c r="Y65" s="6">
        <f t="shared" si="14"/>
        <v>28822.679999999997</v>
      </c>
      <c r="Z65" s="6">
        <f t="shared" si="14"/>
        <v>28822.679999999997</v>
      </c>
      <c r="AA65" s="6">
        <f t="shared" si="14"/>
        <v>28822.679999999997</v>
      </c>
      <c r="AB65" s="6">
        <f t="shared" si="14"/>
        <v>28822.679999999997</v>
      </c>
      <c r="AC65" s="6">
        <f t="shared" si="14"/>
        <v>0</v>
      </c>
      <c r="AD65" s="6">
        <f t="shared" si="14"/>
        <v>0</v>
      </c>
      <c r="AE65" s="6">
        <f t="shared" si="14"/>
        <v>0</v>
      </c>
      <c r="AF65" s="6">
        <f t="shared" si="14"/>
        <v>0</v>
      </c>
      <c r="AG65" s="6">
        <f t="shared" si="14"/>
        <v>0</v>
      </c>
      <c r="AH65" s="6">
        <f t="shared" si="14"/>
        <v>0</v>
      </c>
      <c r="AI65" s="6">
        <f t="shared" si="14"/>
        <v>0</v>
      </c>
      <c r="AJ65" s="6">
        <f t="shared" si="14"/>
        <v>0</v>
      </c>
      <c r="AK65" s="6">
        <f t="shared" si="14"/>
        <v>0</v>
      </c>
      <c r="AL65" s="6">
        <f t="shared" si="14"/>
        <v>0</v>
      </c>
      <c r="AM65" s="6">
        <f t="shared" si="14"/>
        <v>0</v>
      </c>
      <c r="AN65" s="6">
        <f t="shared" si="14"/>
        <v>0</v>
      </c>
      <c r="AO65" s="6">
        <f t="shared" si="14"/>
        <v>0</v>
      </c>
      <c r="AP65" s="6">
        <f t="shared" si="14"/>
        <v>0</v>
      </c>
      <c r="AQ65" s="6">
        <f t="shared" si="14"/>
        <v>0</v>
      </c>
      <c r="AR65" s="6">
        <f t="shared" si="14"/>
        <v>0</v>
      </c>
      <c r="AS65" s="6">
        <f t="shared" si="14"/>
        <v>0</v>
      </c>
      <c r="AT65" s="6">
        <f t="shared" si="14"/>
        <v>0</v>
      </c>
      <c r="AU65" s="6">
        <f t="shared" si="14"/>
        <v>0</v>
      </c>
      <c r="AV65" s="6">
        <f t="shared" si="14"/>
        <v>0</v>
      </c>
      <c r="AW65" s="6">
        <f t="shared" si="14"/>
        <v>0</v>
      </c>
      <c r="AX65" s="6">
        <f t="shared" si="14"/>
        <v>0</v>
      </c>
      <c r="AY65" s="6">
        <f t="shared" si="14"/>
        <v>0</v>
      </c>
      <c r="AZ65" s="6">
        <f t="shared" si="14"/>
        <v>0</v>
      </c>
      <c r="BA65" s="6">
        <f t="shared" si="14"/>
        <v>0</v>
      </c>
      <c r="BB65" s="6">
        <f t="shared" si="14"/>
        <v>0</v>
      </c>
      <c r="BC65" s="6">
        <f t="shared" si="14"/>
        <v>0</v>
      </c>
      <c r="BD65" s="6">
        <f t="shared" si="14"/>
        <v>0</v>
      </c>
    </row>
    <row r="66" spans="1:56" x14ac:dyDescent="0.2">
      <c r="A66" s="3" t="s">
        <v>845</v>
      </c>
      <c r="B66" s="3" t="s">
        <v>976</v>
      </c>
      <c r="C66" s="8" t="s">
        <v>917</v>
      </c>
      <c r="D66" s="2">
        <v>560</v>
      </c>
      <c r="E66" s="3" t="s">
        <v>945</v>
      </c>
      <c r="F66" s="2">
        <v>7160</v>
      </c>
      <c r="G66" s="13">
        <v>37060</v>
      </c>
      <c r="H66" s="15" t="s">
        <v>1113</v>
      </c>
      <c r="I66" s="6">
        <f t="shared" si="8"/>
        <v>0</v>
      </c>
      <c r="J66" s="6">
        <f t="shared" si="14"/>
        <v>0</v>
      </c>
      <c r="K66" s="6">
        <f t="shared" si="14"/>
        <v>0</v>
      </c>
      <c r="L66" s="6">
        <f t="shared" si="14"/>
        <v>0</v>
      </c>
      <c r="M66" s="6">
        <f t="shared" si="14"/>
        <v>0</v>
      </c>
      <c r="N66" s="6">
        <f t="shared" si="14"/>
        <v>0</v>
      </c>
      <c r="O66" s="6">
        <f t="shared" si="14"/>
        <v>27024.076799999995</v>
      </c>
      <c r="P66" s="6">
        <f t="shared" si="14"/>
        <v>27024.076799999995</v>
      </c>
      <c r="Q66" s="6">
        <f t="shared" si="14"/>
        <v>27024.076799999995</v>
      </c>
      <c r="R66" s="6">
        <f t="shared" si="14"/>
        <v>27024.076799999995</v>
      </c>
      <c r="S66" s="6">
        <f t="shared" si="14"/>
        <v>27024.076799999995</v>
      </c>
      <c r="T66" s="6">
        <f t="shared" si="14"/>
        <v>27024.076799999995</v>
      </c>
      <c r="U66" s="6">
        <f t="shared" si="14"/>
        <v>27024.076799999995</v>
      </c>
      <c r="V66" s="6">
        <f t="shared" si="14"/>
        <v>27024.076799999995</v>
      </c>
      <c r="W66" s="6">
        <f t="shared" si="14"/>
        <v>27024.076799999995</v>
      </c>
      <c r="X66" s="6">
        <f t="shared" si="14"/>
        <v>27024.076799999995</v>
      </c>
      <c r="Y66" s="6">
        <f t="shared" si="14"/>
        <v>27024.076799999995</v>
      </c>
      <c r="Z66" s="6">
        <f t="shared" si="14"/>
        <v>27024.076799999995</v>
      </c>
      <c r="AA66" s="6">
        <f t="shared" si="14"/>
        <v>0</v>
      </c>
      <c r="AB66" s="6">
        <f t="shared" si="14"/>
        <v>0</v>
      </c>
      <c r="AC66" s="6">
        <f t="shared" si="14"/>
        <v>0</v>
      </c>
      <c r="AD66" s="6">
        <f t="shared" si="14"/>
        <v>0</v>
      </c>
      <c r="AE66" s="6">
        <f t="shared" si="14"/>
        <v>0</v>
      </c>
      <c r="AF66" s="6">
        <f t="shared" si="14"/>
        <v>0</v>
      </c>
      <c r="AG66" s="6">
        <f t="shared" si="14"/>
        <v>0</v>
      </c>
      <c r="AH66" s="6">
        <f t="shared" si="14"/>
        <v>0</v>
      </c>
      <c r="AI66" s="6">
        <f t="shared" si="14"/>
        <v>0</v>
      </c>
      <c r="AJ66" s="6">
        <f t="shared" si="14"/>
        <v>0</v>
      </c>
      <c r="AK66" s="6">
        <f t="shared" si="14"/>
        <v>0</v>
      </c>
      <c r="AL66" s="6">
        <f t="shared" si="14"/>
        <v>0</v>
      </c>
      <c r="AM66" s="6">
        <f t="shared" si="14"/>
        <v>0</v>
      </c>
      <c r="AN66" s="6">
        <f t="shared" si="14"/>
        <v>0</v>
      </c>
      <c r="AO66" s="6">
        <f t="shared" si="14"/>
        <v>0</v>
      </c>
      <c r="AP66" s="6">
        <f t="shared" si="14"/>
        <v>0</v>
      </c>
      <c r="AQ66" s="6">
        <f t="shared" si="14"/>
        <v>0</v>
      </c>
      <c r="AR66" s="6">
        <f t="shared" si="14"/>
        <v>0</v>
      </c>
      <c r="AS66" s="6">
        <f t="shared" si="14"/>
        <v>0</v>
      </c>
      <c r="AT66" s="6">
        <f t="shared" si="14"/>
        <v>0</v>
      </c>
      <c r="AU66" s="6">
        <f t="shared" si="14"/>
        <v>0</v>
      </c>
      <c r="AV66" s="6">
        <f t="shared" si="14"/>
        <v>0</v>
      </c>
      <c r="AW66" s="6">
        <f t="shared" si="14"/>
        <v>0</v>
      </c>
      <c r="AX66" s="6">
        <f t="shared" si="14"/>
        <v>0</v>
      </c>
      <c r="AY66" s="6">
        <f t="shared" si="14"/>
        <v>0</v>
      </c>
      <c r="AZ66" s="6">
        <f t="shared" si="14"/>
        <v>0</v>
      </c>
      <c r="BA66" s="6">
        <f t="shared" si="14"/>
        <v>0</v>
      </c>
      <c r="BB66" s="6">
        <f t="shared" si="14"/>
        <v>0</v>
      </c>
      <c r="BC66" s="6">
        <f t="shared" si="14"/>
        <v>0</v>
      </c>
      <c r="BD66" s="6">
        <f t="shared" si="14"/>
        <v>0</v>
      </c>
    </row>
    <row r="67" spans="1:56" x14ac:dyDescent="0.2">
      <c r="A67" s="26" t="s">
        <v>988</v>
      </c>
      <c r="B67" s="26" t="s">
        <v>1122</v>
      </c>
      <c r="C67" s="26" t="s">
        <v>940</v>
      </c>
      <c r="D67" s="26">
        <v>300</v>
      </c>
      <c r="E67" s="3" t="s">
        <v>945</v>
      </c>
      <c r="F67" s="26">
        <v>7273</v>
      </c>
      <c r="G67" s="30">
        <v>37622</v>
      </c>
      <c r="H67" s="15" t="s">
        <v>1113</v>
      </c>
      <c r="I67" s="6">
        <f t="shared" si="8"/>
        <v>0</v>
      </c>
      <c r="J67" s="6">
        <f t="shared" si="14"/>
        <v>0</v>
      </c>
      <c r="K67" s="6">
        <f t="shared" si="14"/>
        <v>0</v>
      </c>
      <c r="L67" s="6">
        <f t="shared" si="14"/>
        <v>0</v>
      </c>
      <c r="M67" s="6">
        <f t="shared" si="14"/>
        <v>0</v>
      </c>
      <c r="N67" s="6">
        <f t="shared" si="14"/>
        <v>0</v>
      </c>
      <c r="O67" s="6">
        <f t="shared" si="14"/>
        <v>0</v>
      </c>
      <c r="P67" s="6">
        <f t="shared" si="14"/>
        <v>0</v>
      </c>
      <c r="Q67" s="6">
        <f t="shared" si="14"/>
        <v>0</v>
      </c>
      <c r="R67" s="6">
        <f t="shared" si="14"/>
        <v>0</v>
      </c>
      <c r="S67" s="6">
        <f t="shared" si="14"/>
        <v>0</v>
      </c>
      <c r="T67" s="6">
        <f t="shared" si="14"/>
        <v>0</v>
      </c>
      <c r="U67" s="6">
        <f t="shared" si="14"/>
        <v>0</v>
      </c>
      <c r="V67" s="6">
        <f t="shared" si="14"/>
        <v>0</v>
      </c>
      <c r="W67" s="6">
        <f t="shared" si="14"/>
        <v>0</v>
      </c>
      <c r="X67" s="6">
        <f t="shared" si="14"/>
        <v>0</v>
      </c>
      <c r="Y67" s="6">
        <f t="shared" si="14"/>
        <v>0</v>
      </c>
      <c r="Z67" s="6">
        <f t="shared" si="14"/>
        <v>0</v>
      </c>
      <c r="AA67" s="6">
        <f t="shared" si="14"/>
        <v>0</v>
      </c>
      <c r="AB67" s="6">
        <f t="shared" si="14"/>
        <v>0</v>
      </c>
      <c r="AC67" s="6">
        <f t="shared" si="14"/>
        <v>0</v>
      </c>
      <c r="AD67" s="6">
        <f t="shared" si="14"/>
        <v>0</v>
      </c>
      <c r="AE67" s="6">
        <f t="shared" si="14"/>
        <v>0</v>
      </c>
      <c r="AF67" s="6">
        <f t="shared" si="14"/>
        <v>0</v>
      </c>
      <c r="AG67" s="6">
        <f t="shared" si="14"/>
        <v>0</v>
      </c>
      <c r="AH67" s="6">
        <f t="shared" si="14"/>
        <v>13901.155199999999</v>
      </c>
      <c r="AI67" s="6">
        <f t="shared" si="14"/>
        <v>13901.155199999999</v>
      </c>
      <c r="AJ67" s="6">
        <f t="shared" si="14"/>
        <v>13901.155199999999</v>
      </c>
      <c r="AK67" s="6">
        <f t="shared" si="14"/>
        <v>13901.155199999999</v>
      </c>
      <c r="AL67" s="6">
        <f t="shared" si="14"/>
        <v>13901.155199999999</v>
      </c>
      <c r="AM67" s="6">
        <f t="shared" si="14"/>
        <v>13901.155199999999</v>
      </c>
      <c r="AN67" s="6">
        <f t="shared" si="14"/>
        <v>13901.155199999999</v>
      </c>
      <c r="AO67" s="6">
        <f t="shared" si="14"/>
        <v>13901.155199999999</v>
      </c>
      <c r="AP67" s="6">
        <f t="shared" si="14"/>
        <v>13901.155199999999</v>
      </c>
      <c r="AQ67" s="6">
        <f t="shared" si="14"/>
        <v>13901.155199999999</v>
      </c>
      <c r="AR67" s="6">
        <f t="shared" si="14"/>
        <v>13901.155199999999</v>
      </c>
      <c r="AS67" s="6">
        <f t="shared" si="14"/>
        <v>13901.155199999999</v>
      </c>
      <c r="AT67" s="6">
        <f t="shared" si="14"/>
        <v>0</v>
      </c>
      <c r="AU67" s="6">
        <f t="shared" si="14"/>
        <v>0</v>
      </c>
      <c r="AV67" s="6">
        <f t="shared" si="14"/>
        <v>0</v>
      </c>
      <c r="AW67" s="6">
        <f t="shared" si="14"/>
        <v>0</v>
      </c>
      <c r="AX67" s="6">
        <f t="shared" si="14"/>
        <v>0</v>
      </c>
      <c r="AY67" s="6">
        <f t="shared" si="14"/>
        <v>0</v>
      </c>
      <c r="AZ67" s="6">
        <f t="shared" si="14"/>
        <v>0</v>
      </c>
      <c r="BA67" s="6">
        <f t="shared" si="14"/>
        <v>0</v>
      </c>
      <c r="BB67" s="6">
        <f t="shared" si="14"/>
        <v>0</v>
      </c>
      <c r="BC67" s="6">
        <f t="shared" si="14"/>
        <v>0</v>
      </c>
      <c r="BD67" s="6">
        <f t="shared" si="14"/>
        <v>0</v>
      </c>
    </row>
    <row r="68" spans="1:56" x14ac:dyDescent="0.2">
      <c r="A68" s="16" t="s">
        <v>1102</v>
      </c>
      <c r="B68" s="8" t="s">
        <v>1109</v>
      </c>
      <c r="C68" s="8" t="s">
        <v>927</v>
      </c>
      <c r="D68" s="26">
        <v>80</v>
      </c>
      <c r="E68" s="26" t="s">
        <v>945</v>
      </c>
      <c r="F68" s="26">
        <v>7860</v>
      </c>
      <c r="G68" s="32">
        <v>37742</v>
      </c>
      <c r="H68" s="15" t="s">
        <v>1113</v>
      </c>
      <c r="I68" s="6">
        <f t="shared" si="8"/>
        <v>0</v>
      </c>
      <c r="J68" s="6">
        <f t="shared" si="14"/>
        <v>0</v>
      </c>
      <c r="K68" s="6">
        <f t="shared" si="14"/>
        <v>0</v>
      </c>
      <c r="L68" s="6">
        <f t="shared" si="14"/>
        <v>0</v>
      </c>
      <c r="M68" s="6">
        <f t="shared" si="14"/>
        <v>0</v>
      </c>
      <c r="N68" s="6">
        <f t="shared" si="14"/>
        <v>0</v>
      </c>
      <c r="O68" s="6">
        <f t="shared" si="14"/>
        <v>0</v>
      </c>
      <c r="P68" s="6">
        <f t="shared" si="14"/>
        <v>0</v>
      </c>
      <c r="Q68" s="6">
        <f t="shared" si="14"/>
        <v>0</v>
      </c>
      <c r="R68" s="6">
        <f t="shared" si="14"/>
        <v>0</v>
      </c>
      <c r="S68" s="6">
        <f t="shared" si="14"/>
        <v>0</v>
      </c>
      <c r="T68" s="6">
        <f t="shared" si="14"/>
        <v>0</v>
      </c>
      <c r="U68" s="6">
        <f t="shared" si="14"/>
        <v>0</v>
      </c>
      <c r="V68" s="6">
        <f t="shared" si="14"/>
        <v>0</v>
      </c>
      <c r="W68" s="6">
        <f t="shared" si="14"/>
        <v>0</v>
      </c>
      <c r="X68" s="6">
        <f t="shared" si="14"/>
        <v>0</v>
      </c>
      <c r="Y68" s="6">
        <f t="shared" si="14"/>
        <v>0</v>
      </c>
      <c r="Z68" s="6">
        <f t="shared" si="14"/>
        <v>0</v>
      </c>
      <c r="AA68" s="6">
        <f t="shared" si="14"/>
        <v>0</v>
      </c>
      <c r="AB68" s="6">
        <f t="shared" si="14"/>
        <v>0</v>
      </c>
      <c r="AC68" s="6">
        <f t="shared" si="14"/>
        <v>0</v>
      </c>
      <c r="AD68" s="6">
        <f t="shared" si="14"/>
        <v>0</v>
      </c>
      <c r="AE68" s="6">
        <f t="shared" si="14"/>
        <v>0</v>
      </c>
      <c r="AF68" s="6">
        <f t="shared" si="14"/>
        <v>0</v>
      </c>
      <c r="AG68" s="6">
        <f t="shared" si="14"/>
        <v>0</v>
      </c>
      <c r="AH68" s="6">
        <f t="shared" si="14"/>
        <v>0</v>
      </c>
      <c r="AI68" s="6">
        <f t="shared" si="14"/>
        <v>0</v>
      </c>
      <c r="AJ68" s="6">
        <f t="shared" si="14"/>
        <v>0</v>
      </c>
      <c r="AK68" s="6">
        <f t="shared" si="14"/>
        <v>0</v>
      </c>
      <c r="AL68" s="6">
        <f t="shared" si="14"/>
        <v>2909.0303999999996</v>
      </c>
      <c r="AM68" s="6">
        <f t="shared" si="14"/>
        <v>2909.0303999999996</v>
      </c>
      <c r="AN68" s="6">
        <f t="shared" si="14"/>
        <v>2909.0303999999996</v>
      </c>
      <c r="AO68" s="6">
        <f t="shared" si="14"/>
        <v>2909.0303999999996</v>
      </c>
      <c r="AP68" s="6">
        <f t="shared" si="14"/>
        <v>2909.0303999999996</v>
      </c>
      <c r="AQ68" s="6">
        <f t="shared" si="14"/>
        <v>2909.0303999999996</v>
      </c>
      <c r="AR68" s="6">
        <f t="shared" si="14"/>
        <v>2909.0303999999996</v>
      </c>
      <c r="AS68" s="6">
        <f t="shared" si="14"/>
        <v>2909.0303999999996</v>
      </c>
      <c r="AT68" s="6">
        <f t="shared" si="14"/>
        <v>2909.0303999999996</v>
      </c>
      <c r="AU68" s="6">
        <f t="shared" si="14"/>
        <v>2909.0303999999996</v>
      </c>
      <c r="AV68" s="6">
        <f t="shared" si="14"/>
        <v>2909.0303999999996</v>
      </c>
      <c r="AW68" s="6">
        <f t="shared" si="14"/>
        <v>2909.0303999999996</v>
      </c>
      <c r="AX68" s="6">
        <f t="shared" si="14"/>
        <v>0</v>
      </c>
      <c r="AY68" s="6">
        <f t="shared" si="14"/>
        <v>0</v>
      </c>
      <c r="AZ68" s="6">
        <f t="shared" si="14"/>
        <v>0</v>
      </c>
      <c r="BA68" s="6">
        <f t="shared" si="14"/>
        <v>0</v>
      </c>
      <c r="BB68" s="6">
        <f t="shared" si="14"/>
        <v>0</v>
      </c>
      <c r="BC68" s="6">
        <f t="shared" si="14"/>
        <v>0</v>
      </c>
      <c r="BD68" s="6">
        <f t="shared" si="14"/>
        <v>0</v>
      </c>
    </row>
    <row r="69" spans="1:56" x14ac:dyDescent="0.2">
      <c r="A69" s="8" t="s">
        <v>1091</v>
      </c>
      <c r="B69" s="8" t="s">
        <v>841</v>
      </c>
      <c r="C69" s="8" t="s">
        <v>927</v>
      </c>
      <c r="D69" s="2">
        <v>40</v>
      </c>
      <c r="E69" s="3" t="s">
        <v>945</v>
      </c>
      <c r="F69" s="2">
        <v>8150</v>
      </c>
      <c r="G69" s="29">
        <v>37408</v>
      </c>
      <c r="H69" s="15" t="s">
        <v>1113</v>
      </c>
      <c r="I69" s="6">
        <f t="shared" si="8"/>
        <v>0</v>
      </c>
      <c r="J69" s="6">
        <f t="shared" si="14"/>
        <v>0</v>
      </c>
      <c r="K69" s="6">
        <f t="shared" si="14"/>
        <v>0</v>
      </c>
      <c r="L69" s="6">
        <f t="shared" si="14"/>
        <v>0</v>
      </c>
      <c r="M69" s="6">
        <f t="shared" si="14"/>
        <v>0</v>
      </c>
      <c r="N69" s="6">
        <f t="shared" si="14"/>
        <v>0</v>
      </c>
      <c r="O69" s="6">
        <f t="shared" si="14"/>
        <v>0</v>
      </c>
      <c r="P69" s="6">
        <f t="shared" si="14"/>
        <v>0</v>
      </c>
      <c r="Q69" s="6">
        <f t="shared" si="14"/>
        <v>0</v>
      </c>
      <c r="R69" s="6">
        <f t="shared" si="14"/>
        <v>0</v>
      </c>
      <c r="S69" s="6">
        <f t="shared" si="14"/>
        <v>0</v>
      </c>
      <c r="T69" s="6">
        <f t="shared" si="14"/>
        <v>0</v>
      </c>
      <c r="U69" s="6">
        <f t="shared" si="14"/>
        <v>0</v>
      </c>
      <c r="V69" s="6">
        <f t="shared" si="14"/>
        <v>0</v>
      </c>
      <c r="W69" s="6">
        <f t="shared" si="14"/>
        <v>0</v>
      </c>
      <c r="X69" s="6">
        <f t="shared" si="14"/>
        <v>0</v>
      </c>
      <c r="Y69" s="6">
        <f t="shared" si="14"/>
        <v>0</v>
      </c>
      <c r="Z69" s="6">
        <f t="shared" si="14"/>
        <v>0</v>
      </c>
      <c r="AA69" s="6">
        <f t="shared" si="14"/>
        <v>1257.4079999999999</v>
      </c>
      <c r="AB69" s="6">
        <f t="shared" si="14"/>
        <v>1257.4079999999999</v>
      </c>
      <c r="AC69" s="6">
        <f t="shared" si="14"/>
        <v>1257.4079999999999</v>
      </c>
      <c r="AD69" s="6">
        <f t="shared" si="14"/>
        <v>1257.4079999999999</v>
      </c>
      <c r="AE69" s="6">
        <f t="shared" si="14"/>
        <v>1257.4079999999999</v>
      </c>
      <c r="AF69" s="6">
        <f t="shared" si="14"/>
        <v>1257.4079999999999</v>
      </c>
      <c r="AG69" s="6">
        <f t="shared" si="14"/>
        <v>1257.4079999999999</v>
      </c>
      <c r="AH69" s="6">
        <f t="shared" si="14"/>
        <v>1257.4079999999999</v>
      </c>
      <c r="AI69" s="6">
        <f t="shared" si="14"/>
        <v>1257.4079999999999</v>
      </c>
      <c r="AJ69" s="6">
        <f t="shared" si="14"/>
        <v>1257.4079999999999</v>
      </c>
      <c r="AK69" s="6">
        <f t="shared" si="14"/>
        <v>1257.4079999999999</v>
      </c>
      <c r="AL69" s="6">
        <f t="shared" si="14"/>
        <v>1257.4079999999999</v>
      </c>
      <c r="AM69" s="6">
        <f t="shared" si="14"/>
        <v>0</v>
      </c>
      <c r="AN69" s="6">
        <f t="shared" si="14"/>
        <v>0</v>
      </c>
      <c r="AO69" s="6">
        <f t="shared" si="14"/>
        <v>0</v>
      </c>
      <c r="AP69" s="6">
        <f t="shared" si="14"/>
        <v>0</v>
      </c>
      <c r="AQ69" s="6">
        <f t="shared" si="14"/>
        <v>0</v>
      </c>
      <c r="AR69" s="6">
        <f t="shared" si="14"/>
        <v>0</v>
      </c>
      <c r="AS69" s="6">
        <f t="shared" si="14"/>
        <v>0</v>
      </c>
      <c r="AT69" s="6">
        <f t="shared" si="14"/>
        <v>0</v>
      </c>
      <c r="AU69" s="6">
        <f t="shared" si="14"/>
        <v>0</v>
      </c>
      <c r="AV69" s="6">
        <f t="shared" si="14"/>
        <v>0</v>
      </c>
      <c r="AW69" s="6">
        <f t="shared" si="14"/>
        <v>0</v>
      </c>
      <c r="AX69" s="6">
        <f t="shared" si="14"/>
        <v>0</v>
      </c>
      <c r="AY69" s="6">
        <f t="shared" si="14"/>
        <v>0</v>
      </c>
      <c r="AZ69" s="6">
        <f t="shared" si="14"/>
        <v>0</v>
      </c>
      <c r="BA69" s="6">
        <f t="shared" si="14"/>
        <v>0</v>
      </c>
      <c r="BB69" s="6">
        <f t="shared" si="14"/>
        <v>0</v>
      </c>
      <c r="BC69" s="6">
        <f t="shared" si="14"/>
        <v>0</v>
      </c>
      <c r="BD69" s="6">
        <f t="shared" si="14"/>
        <v>0</v>
      </c>
    </row>
    <row r="70" spans="1:56" x14ac:dyDescent="0.2">
      <c r="A70" s="3" t="s">
        <v>850</v>
      </c>
      <c r="B70" s="3" t="s">
        <v>979</v>
      </c>
      <c r="C70" s="3" t="s">
        <v>1075</v>
      </c>
      <c r="D70" s="2">
        <v>86.8</v>
      </c>
      <c r="E70" s="26" t="s">
        <v>945</v>
      </c>
      <c r="F70" s="2">
        <v>8396</v>
      </c>
      <c r="G70" s="13">
        <v>37137</v>
      </c>
      <c r="H70" s="15" t="s">
        <v>1113</v>
      </c>
      <c r="I70" s="6">
        <f t="shared" ref="I70:BD70" si="15">IF(AND($F70&lt;I$1,$G70&lt;I$4,(DATE(YEAR($G70)+1,MONTH($G70)+1,1))&gt;I$4),(($D70*13.44*I$2)+($D70*10.56*I$3))*(I$1/1000-($F70/1000)),0)</f>
        <v>0</v>
      </c>
      <c r="J70" s="6">
        <f t="shared" si="15"/>
        <v>0</v>
      </c>
      <c r="K70" s="6">
        <f t="shared" si="15"/>
        <v>0</v>
      </c>
      <c r="L70" s="6">
        <f t="shared" si="15"/>
        <v>0</v>
      </c>
      <c r="M70" s="6">
        <f t="shared" si="15"/>
        <v>0</v>
      </c>
      <c r="N70" s="6">
        <f t="shared" si="15"/>
        <v>0</v>
      </c>
      <c r="O70" s="6">
        <f t="shared" si="15"/>
        <v>0</v>
      </c>
      <c r="P70" s="6">
        <f t="shared" si="15"/>
        <v>0</v>
      </c>
      <c r="Q70" s="6">
        <f t="shared" si="15"/>
        <v>0</v>
      </c>
      <c r="R70" s="6">
        <f t="shared" si="15"/>
        <v>2365.7485823999987</v>
      </c>
      <c r="S70" s="6">
        <f t="shared" si="15"/>
        <v>2365.7485823999987</v>
      </c>
      <c r="T70" s="6">
        <f t="shared" si="15"/>
        <v>2365.7485823999987</v>
      </c>
      <c r="U70" s="6">
        <f t="shared" si="15"/>
        <v>2365.7485823999987</v>
      </c>
      <c r="V70" s="6">
        <f t="shared" si="15"/>
        <v>2365.7485823999987</v>
      </c>
      <c r="W70" s="6">
        <f t="shared" si="15"/>
        <v>2365.7485823999987</v>
      </c>
      <c r="X70" s="6">
        <f t="shared" si="15"/>
        <v>2365.7485823999987</v>
      </c>
      <c r="Y70" s="6">
        <f t="shared" si="15"/>
        <v>2365.7485823999987</v>
      </c>
      <c r="Z70" s="6">
        <f t="shared" si="15"/>
        <v>2365.7485823999987</v>
      </c>
      <c r="AA70" s="6">
        <f t="shared" si="15"/>
        <v>2365.7485823999987</v>
      </c>
      <c r="AB70" s="6">
        <f t="shared" si="15"/>
        <v>2365.7485823999987</v>
      </c>
      <c r="AC70" s="6">
        <f t="shared" si="15"/>
        <v>2365.7485823999987</v>
      </c>
      <c r="AD70" s="6">
        <f t="shared" si="15"/>
        <v>0</v>
      </c>
      <c r="AE70" s="6">
        <f t="shared" si="15"/>
        <v>0</v>
      </c>
      <c r="AF70" s="6">
        <f t="shared" si="15"/>
        <v>0</v>
      </c>
      <c r="AG70" s="6">
        <f t="shared" si="15"/>
        <v>0</v>
      </c>
      <c r="AH70" s="6">
        <f t="shared" si="15"/>
        <v>0</v>
      </c>
      <c r="AI70" s="6">
        <f t="shared" si="15"/>
        <v>0</v>
      </c>
      <c r="AJ70" s="6">
        <f t="shared" si="15"/>
        <v>0</v>
      </c>
      <c r="AK70" s="6">
        <f t="shared" si="15"/>
        <v>0</v>
      </c>
      <c r="AL70" s="6">
        <f t="shared" si="15"/>
        <v>0</v>
      </c>
      <c r="AM70" s="6">
        <f t="shared" si="15"/>
        <v>0</v>
      </c>
      <c r="AN70" s="6">
        <f t="shared" si="15"/>
        <v>0</v>
      </c>
      <c r="AO70" s="6">
        <f t="shared" si="15"/>
        <v>0</v>
      </c>
      <c r="AP70" s="6">
        <f t="shared" si="15"/>
        <v>0</v>
      </c>
      <c r="AQ70" s="6">
        <f t="shared" si="15"/>
        <v>0</v>
      </c>
      <c r="AR70" s="6">
        <f t="shared" si="15"/>
        <v>0</v>
      </c>
      <c r="AS70" s="6">
        <f t="shared" si="15"/>
        <v>0</v>
      </c>
      <c r="AT70" s="6">
        <f t="shared" si="15"/>
        <v>0</v>
      </c>
      <c r="AU70" s="6">
        <f t="shared" si="15"/>
        <v>0</v>
      </c>
      <c r="AV70" s="6">
        <f t="shared" si="15"/>
        <v>0</v>
      </c>
      <c r="AW70" s="6">
        <f t="shared" si="15"/>
        <v>0</v>
      </c>
      <c r="AX70" s="6">
        <f t="shared" si="15"/>
        <v>0</v>
      </c>
      <c r="AY70" s="6">
        <f t="shared" si="15"/>
        <v>0</v>
      </c>
      <c r="AZ70" s="6">
        <f t="shared" si="15"/>
        <v>0</v>
      </c>
      <c r="BA70" s="6">
        <f t="shared" si="15"/>
        <v>0</v>
      </c>
      <c r="BB70" s="6">
        <f t="shared" si="15"/>
        <v>0</v>
      </c>
      <c r="BC70" s="6">
        <f t="shared" si="15"/>
        <v>0</v>
      </c>
      <c r="BD70" s="6">
        <f t="shared" si="15"/>
        <v>0</v>
      </c>
    </row>
    <row r="71" spans="1:56" ht="13.5" thickBot="1" x14ac:dyDescent="0.25">
      <c r="A71" s="11" t="s">
        <v>876</v>
      </c>
      <c r="D71" s="7">
        <f>SUM(D5:D70)</f>
        <v>26534.3</v>
      </c>
      <c r="H71" s="11" t="s">
        <v>876</v>
      </c>
      <c r="I71" s="7">
        <f>SUM(I5:I70)</f>
        <v>0</v>
      </c>
      <c r="J71" s="7">
        <f t="shared" ref="J71:BD71" si="16">SUM(J5:J70)</f>
        <v>8623.44</v>
      </c>
      <c r="K71" s="7">
        <f t="shared" si="16"/>
        <v>8623.44</v>
      </c>
      <c r="L71" s="7">
        <f t="shared" si="16"/>
        <v>9855.36</v>
      </c>
      <c r="M71" s="7">
        <f t="shared" si="16"/>
        <v>9855.36</v>
      </c>
      <c r="N71" s="7">
        <f t="shared" si="16"/>
        <v>9855.36</v>
      </c>
      <c r="O71" s="7">
        <f t="shared" si="16"/>
        <v>84545.140319999991</v>
      </c>
      <c r="P71" s="7">
        <f t="shared" si="16"/>
        <v>162042.25391999999</v>
      </c>
      <c r="Q71" s="7">
        <f t="shared" si="16"/>
        <v>190864.93391999998</v>
      </c>
      <c r="R71" s="7">
        <f t="shared" si="16"/>
        <v>210477.56250239999</v>
      </c>
      <c r="S71" s="7">
        <f t="shared" si="16"/>
        <v>210477.56250239999</v>
      </c>
      <c r="T71" s="7">
        <f t="shared" si="16"/>
        <v>224964.94170240001</v>
      </c>
      <c r="U71" s="7">
        <f t="shared" si="16"/>
        <v>230188.28250240002</v>
      </c>
      <c r="V71" s="7">
        <f t="shared" si="16"/>
        <v>221564.84250240002</v>
      </c>
      <c r="W71" s="7">
        <f t="shared" si="16"/>
        <v>221564.84250240002</v>
      </c>
      <c r="X71" s="7">
        <f t="shared" si="16"/>
        <v>220332.92250240003</v>
      </c>
      <c r="Y71" s="7">
        <f t="shared" si="16"/>
        <v>262710.97050240001</v>
      </c>
      <c r="Z71" s="7">
        <f t="shared" si="16"/>
        <v>262710.97050240001</v>
      </c>
      <c r="AA71" s="7">
        <f t="shared" si="16"/>
        <v>293538.35816640005</v>
      </c>
      <c r="AB71" s="7">
        <f t="shared" si="16"/>
        <v>352835.06869440002</v>
      </c>
      <c r="AC71" s="7">
        <f t="shared" si="16"/>
        <v>360654.61717439996</v>
      </c>
      <c r="AD71" s="7">
        <f t="shared" si="16"/>
        <v>352178.545392</v>
      </c>
      <c r="AE71" s="7">
        <f t="shared" si="16"/>
        <v>380463.4285920001</v>
      </c>
      <c r="AF71" s="7">
        <f t="shared" si="16"/>
        <v>370410.96139200003</v>
      </c>
      <c r="AG71" s="7">
        <f t="shared" si="16"/>
        <v>365187.62059200002</v>
      </c>
      <c r="AH71" s="7">
        <f t="shared" si="16"/>
        <v>417320.775792</v>
      </c>
      <c r="AI71" s="7">
        <f t="shared" si="16"/>
        <v>417320.775792</v>
      </c>
      <c r="AJ71" s="7">
        <f t="shared" si="16"/>
        <v>501771.01579200005</v>
      </c>
      <c r="AK71" s="7">
        <f t="shared" si="16"/>
        <v>516486.08779200009</v>
      </c>
      <c r="AL71" s="7">
        <f t="shared" si="16"/>
        <v>576037.52539200021</v>
      </c>
      <c r="AM71" s="7">
        <f t="shared" si="16"/>
        <v>715730.60102399997</v>
      </c>
      <c r="AN71" s="7">
        <f t="shared" si="16"/>
        <v>650456.104896</v>
      </c>
      <c r="AO71" s="7">
        <f t="shared" si="16"/>
        <v>659496.443616</v>
      </c>
      <c r="AP71" s="7">
        <f t="shared" si="16"/>
        <v>651316.49481599999</v>
      </c>
      <c r="AQ71" s="7">
        <f t="shared" si="16"/>
        <v>683242.33881600003</v>
      </c>
      <c r="AR71" s="7">
        <f t="shared" si="16"/>
        <v>705314.94681600004</v>
      </c>
      <c r="AS71" s="7">
        <f t="shared" si="16"/>
        <v>705314.94681600004</v>
      </c>
      <c r="AT71" s="7">
        <f t="shared" si="16"/>
        <v>686103.791616</v>
      </c>
      <c r="AU71" s="7">
        <f t="shared" si="16"/>
        <v>686103.791616</v>
      </c>
      <c r="AV71" s="7">
        <f t="shared" si="16"/>
        <v>601653.55161600001</v>
      </c>
      <c r="AW71" s="7">
        <f t="shared" si="16"/>
        <v>544560.43161600013</v>
      </c>
      <c r="AX71" s="7">
        <f t="shared" si="16"/>
        <v>485008.99401600007</v>
      </c>
      <c r="AY71" s="7">
        <f t="shared" si="16"/>
        <v>239798.75039999999</v>
      </c>
      <c r="AZ71" s="7">
        <f t="shared" si="16"/>
        <v>168279.42239999998</v>
      </c>
      <c r="BA71" s="7">
        <f t="shared" si="16"/>
        <v>122596.85519999999</v>
      </c>
      <c r="BB71" s="7">
        <f t="shared" si="16"/>
        <v>119640.2472</v>
      </c>
      <c r="BC71" s="7">
        <f t="shared" si="16"/>
        <v>59429.51999999999</v>
      </c>
      <c r="BD71" s="7">
        <f t="shared" si="16"/>
        <v>32921.999999999993</v>
      </c>
    </row>
    <row r="72" spans="1:56" ht="13.5" thickTop="1" x14ac:dyDescent="0.2">
      <c r="A72" s="11"/>
      <c r="D72" s="34"/>
      <c r="H72" s="11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</row>
    <row r="73" spans="1:56" x14ac:dyDescent="0.2">
      <c r="A73" s="11"/>
      <c r="D73" s="34"/>
      <c r="H73" s="11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</row>
    <row r="74" spans="1:56" x14ac:dyDescent="0.2">
      <c r="A74" s="11"/>
      <c r="D74" s="34"/>
      <c r="H74" s="11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</row>
    <row r="75" spans="1:56" x14ac:dyDescent="0.2">
      <c r="A75" s="3"/>
      <c r="B75" s="3"/>
      <c r="C75" s="3"/>
      <c r="D75" s="2"/>
      <c r="E75" s="26"/>
      <c r="F75" s="2"/>
      <c r="G75" s="13"/>
      <c r="H75" s="1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</row>
    <row r="76" spans="1:56" x14ac:dyDescent="0.2">
      <c r="H76" s="14" t="s">
        <v>888</v>
      </c>
      <c r="I76" s="9">
        <v>10000</v>
      </c>
      <c r="J76" s="9">
        <v>10000</v>
      </c>
      <c r="K76" s="9">
        <v>10000</v>
      </c>
      <c r="L76" s="9">
        <v>10000</v>
      </c>
      <c r="M76" s="9">
        <v>10000</v>
      </c>
      <c r="N76" s="9">
        <v>10000</v>
      </c>
      <c r="O76" s="9">
        <v>10000</v>
      </c>
      <c r="P76" s="9">
        <v>10000</v>
      </c>
      <c r="Q76" s="9">
        <v>10000</v>
      </c>
      <c r="R76" s="9">
        <v>10000</v>
      </c>
      <c r="S76" s="9">
        <v>10000</v>
      </c>
      <c r="T76" s="9">
        <v>10000</v>
      </c>
      <c r="U76" s="9">
        <v>10000</v>
      </c>
      <c r="V76" s="9">
        <v>10000</v>
      </c>
      <c r="W76" s="9">
        <v>10000</v>
      </c>
      <c r="X76" s="9">
        <v>10000</v>
      </c>
      <c r="Y76" s="9">
        <v>10000</v>
      </c>
      <c r="Z76" s="9">
        <v>10000</v>
      </c>
      <c r="AA76" s="9">
        <v>10000</v>
      </c>
      <c r="AB76" s="9">
        <v>10000</v>
      </c>
      <c r="AC76" s="9">
        <v>10000</v>
      </c>
      <c r="AD76" s="9">
        <v>10000</v>
      </c>
      <c r="AE76" s="9">
        <v>10000</v>
      </c>
      <c r="AF76" s="9">
        <v>10000</v>
      </c>
      <c r="AG76" s="9">
        <v>10000</v>
      </c>
      <c r="AH76" s="9">
        <v>10000</v>
      </c>
      <c r="AI76" s="9">
        <v>10000</v>
      </c>
      <c r="AJ76" s="9">
        <v>10000</v>
      </c>
      <c r="AK76" s="9">
        <v>10000</v>
      </c>
      <c r="AL76" s="9">
        <v>10000</v>
      </c>
      <c r="AM76" s="9">
        <v>10000</v>
      </c>
      <c r="AN76" s="9">
        <v>10000</v>
      </c>
      <c r="AO76" s="9">
        <v>10000</v>
      </c>
      <c r="AP76" s="9">
        <v>10000</v>
      </c>
      <c r="AQ76" s="9">
        <v>10000</v>
      </c>
      <c r="AR76" s="9">
        <v>10000</v>
      </c>
      <c r="AS76" s="9">
        <v>10000</v>
      </c>
      <c r="AT76" s="9">
        <v>10000</v>
      </c>
      <c r="AU76" s="9">
        <v>10000</v>
      </c>
      <c r="AV76" s="9">
        <v>10000</v>
      </c>
      <c r="AW76" s="9">
        <v>10000</v>
      </c>
      <c r="AX76" s="9">
        <v>10000</v>
      </c>
      <c r="AY76" s="9">
        <v>10000</v>
      </c>
      <c r="AZ76" s="9">
        <v>10000</v>
      </c>
      <c r="BA76" s="9">
        <v>10000</v>
      </c>
      <c r="BB76" s="9">
        <v>10000</v>
      </c>
      <c r="BC76" s="9">
        <v>10000</v>
      </c>
      <c r="BD76" s="9">
        <v>10000</v>
      </c>
    </row>
    <row r="77" spans="1:56" x14ac:dyDescent="0.2">
      <c r="A77" s="33" t="s">
        <v>995</v>
      </c>
      <c r="H77" s="14" t="s">
        <v>889</v>
      </c>
      <c r="I77" s="10">
        <v>0.25</v>
      </c>
      <c r="J77" s="10">
        <v>0.25</v>
      </c>
      <c r="K77" s="10">
        <v>0.25</v>
      </c>
      <c r="L77" s="10">
        <v>0.25</v>
      </c>
      <c r="M77" s="10">
        <v>0.25</v>
      </c>
      <c r="N77" s="10">
        <v>0.25</v>
      </c>
      <c r="O77" s="10">
        <v>0.25</v>
      </c>
      <c r="P77" s="10">
        <v>0.25</v>
      </c>
      <c r="Q77" s="10">
        <v>0.25</v>
      </c>
      <c r="R77" s="10">
        <v>0.25</v>
      </c>
      <c r="S77" s="10">
        <v>0.25</v>
      </c>
      <c r="T77" s="10">
        <v>0.25</v>
      </c>
      <c r="U77" s="10">
        <v>0.25</v>
      </c>
      <c r="V77" s="10">
        <v>0.25</v>
      </c>
      <c r="W77" s="10">
        <v>0.25</v>
      </c>
      <c r="X77" s="10">
        <v>0.25</v>
      </c>
      <c r="Y77" s="10">
        <v>0.25</v>
      </c>
      <c r="Z77" s="10">
        <v>0.25</v>
      </c>
      <c r="AA77" s="10">
        <v>0.25</v>
      </c>
      <c r="AB77" s="10">
        <v>0.25</v>
      </c>
      <c r="AC77" s="10">
        <v>0.25</v>
      </c>
      <c r="AD77" s="10">
        <v>0.25</v>
      </c>
      <c r="AE77" s="10">
        <v>0.25</v>
      </c>
      <c r="AF77" s="10">
        <v>0.25</v>
      </c>
      <c r="AG77" s="10">
        <v>0.25</v>
      </c>
      <c r="AH77" s="10">
        <v>0.25</v>
      </c>
      <c r="AI77" s="10">
        <v>0.25</v>
      </c>
      <c r="AJ77" s="10">
        <v>0.25</v>
      </c>
      <c r="AK77" s="10">
        <v>0.25</v>
      </c>
      <c r="AL77" s="10">
        <v>0.25</v>
      </c>
      <c r="AM77" s="10">
        <v>0.25</v>
      </c>
      <c r="AN77" s="10">
        <v>0.25</v>
      </c>
      <c r="AO77" s="10">
        <v>0.25</v>
      </c>
      <c r="AP77" s="10">
        <v>0.25</v>
      </c>
      <c r="AQ77" s="10">
        <v>0.25</v>
      </c>
      <c r="AR77" s="10">
        <v>0.25</v>
      </c>
      <c r="AS77" s="10">
        <v>0.25</v>
      </c>
      <c r="AT77" s="10">
        <v>0.25</v>
      </c>
      <c r="AU77" s="10">
        <v>0.25</v>
      </c>
      <c r="AV77" s="10">
        <v>0.25</v>
      </c>
      <c r="AW77" s="10">
        <v>0.25</v>
      </c>
      <c r="AX77" s="10">
        <v>0.25</v>
      </c>
      <c r="AY77" s="10">
        <v>0.25</v>
      </c>
      <c r="AZ77" s="10">
        <v>0.25</v>
      </c>
      <c r="BA77" s="10">
        <v>0.25</v>
      </c>
      <c r="BB77" s="10">
        <v>0.25</v>
      </c>
      <c r="BC77" s="10">
        <v>0.25</v>
      </c>
      <c r="BD77" s="10">
        <v>0.25</v>
      </c>
    </row>
    <row r="78" spans="1:56" x14ac:dyDescent="0.2">
      <c r="A78" s="1" t="s">
        <v>1528</v>
      </c>
      <c r="B78" s="1" t="s">
        <v>886</v>
      </c>
      <c r="C78" s="1" t="s">
        <v>1532</v>
      </c>
      <c r="D78" s="1" t="s">
        <v>875</v>
      </c>
      <c r="E78" s="1" t="s">
        <v>887</v>
      </c>
      <c r="F78" s="1" t="s">
        <v>1539</v>
      </c>
      <c r="G78" s="12" t="s">
        <v>1543</v>
      </c>
      <c r="H78" s="15"/>
      <c r="I78" s="5">
        <v>36892</v>
      </c>
      <c r="J78" s="5">
        <v>36923</v>
      </c>
      <c r="K78" s="5">
        <v>36951</v>
      </c>
      <c r="L78" s="5">
        <v>36982</v>
      </c>
      <c r="M78" s="5">
        <v>37012</v>
      </c>
      <c r="N78" s="5">
        <v>37043</v>
      </c>
      <c r="O78" s="5">
        <v>37073</v>
      </c>
      <c r="P78" s="5">
        <v>37104</v>
      </c>
      <c r="Q78" s="5">
        <v>37135</v>
      </c>
      <c r="R78" s="5">
        <v>37165</v>
      </c>
      <c r="S78" s="5">
        <v>37196</v>
      </c>
      <c r="T78" s="5">
        <v>37226</v>
      </c>
      <c r="U78" s="5">
        <v>37257</v>
      </c>
      <c r="V78" s="5">
        <v>37288</v>
      </c>
      <c r="W78" s="5">
        <v>37316</v>
      </c>
      <c r="X78" s="5">
        <v>37347</v>
      </c>
      <c r="Y78" s="5">
        <v>37377</v>
      </c>
      <c r="Z78" s="5">
        <v>37408</v>
      </c>
      <c r="AA78" s="5">
        <v>37438</v>
      </c>
      <c r="AB78" s="5">
        <v>37469</v>
      </c>
      <c r="AC78" s="5">
        <v>37500</v>
      </c>
      <c r="AD78" s="5">
        <v>37530</v>
      </c>
      <c r="AE78" s="5">
        <v>37561</v>
      </c>
      <c r="AF78" s="5">
        <v>37591</v>
      </c>
      <c r="AG78" s="5">
        <v>37622</v>
      </c>
      <c r="AH78" s="5">
        <v>37653</v>
      </c>
      <c r="AI78" s="5">
        <v>37681</v>
      </c>
      <c r="AJ78" s="5">
        <v>37712</v>
      </c>
      <c r="AK78" s="5">
        <v>37742</v>
      </c>
      <c r="AL78" s="5">
        <v>37773</v>
      </c>
      <c r="AM78" s="5">
        <v>37803</v>
      </c>
      <c r="AN78" s="5">
        <v>37834</v>
      </c>
      <c r="AO78" s="5">
        <v>37865</v>
      </c>
      <c r="AP78" s="5">
        <v>37895</v>
      </c>
      <c r="AQ78" s="5">
        <v>37926</v>
      </c>
      <c r="AR78" s="5">
        <v>37956</v>
      </c>
      <c r="AS78" s="5">
        <v>37987</v>
      </c>
      <c r="AT78" s="5">
        <v>38018</v>
      </c>
      <c r="AU78" s="5">
        <v>38047</v>
      </c>
      <c r="AV78" s="5">
        <v>38078</v>
      </c>
      <c r="AW78" s="5">
        <v>38108</v>
      </c>
      <c r="AX78" s="5">
        <v>38139</v>
      </c>
      <c r="AY78" s="5">
        <v>38169</v>
      </c>
      <c r="AZ78" s="5">
        <v>38200</v>
      </c>
      <c r="BA78" s="5">
        <v>38231</v>
      </c>
      <c r="BB78" s="5">
        <v>38261</v>
      </c>
      <c r="BC78" s="5">
        <v>38292</v>
      </c>
      <c r="BD78" s="5">
        <v>38322</v>
      </c>
    </row>
    <row r="79" spans="1:56" x14ac:dyDescent="0.2">
      <c r="A79" s="26" t="s">
        <v>958</v>
      </c>
      <c r="B79" s="26" t="s">
        <v>1122</v>
      </c>
      <c r="C79" s="26" t="s">
        <v>940</v>
      </c>
      <c r="D79" s="26">
        <v>46</v>
      </c>
      <c r="E79" s="3" t="s">
        <v>945</v>
      </c>
      <c r="F79" s="28">
        <v>8891</v>
      </c>
      <c r="G79" s="22">
        <v>37254</v>
      </c>
      <c r="H79" s="15" t="s">
        <v>1113</v>
      </c>
      <c r="I79" s="6">
        <f t="shared" ref="I79:I110" si="17">IF(AND($F79&lt;I$1,$G79&lt;I$4,(DATE(YEAR($G79)+1,MONTH($G79)+1,1))&gt;I$4),$D79*13.44*I$77*(I$1/1000-($F79/1000)),0)</f>
        <v>0</v>
      </c>
      <c r="J79" s="6">
        <f t="shared" ref="J79:BD84" si="18">IF(AND($F79&lt;J$1,$G79&lt;J$4,(DATE(YEAR($G79)+1,MONTH($G79)+1,1))&gt;J$4),$D79*13.44*J$77*(J$1/1000-($F79/1000)),0)</f>
        <v>0</v>
      </c>
      <c r="K79" s="6">
        <f t="shared" si="18"/>
        <v>0</v>
      </c>
      <c r="L79" s="6">
        <f t="shared" si="18"/>
        <v>0</v>
      </c>
      <c r="M79" s="6">
        <f t="shared" si="18"/>
        <v>0</v>
      </c>
      <c r="N79" s="6">
        <f t="shared" si="18"/>
        <v>0</v>
      </c>
      <c r="O79" s="6">
        <f t="shared" si="18"/>
        <v>0</v>
      </c>
      <c r="P79" s="6">
        <f t="shared" si="18"/>
        <v>0</v>
      </c>
      <c r="Q79" s="6">
        <f t="shared" si="18"/>
        <v>0</v>
      </c>
      <c r="R79" s="6">
        <f t="shared" si="18"/>
        <v>0</v>
      </c>
      <c r="S79" s="6">
        <f t="shared" si="18"/>
        <v>0</v>
      </c>
      <c r="T79" s="6">
        <f t="shared" si="18"/>
        <v>0</v>
      </c>
      <c r="U79" s="6">
        <f t="shared" si="18"/>
        <v>171.40703999999999</v>
      </c>
      <c r="V79" s="6">
        <f t="shared" si="18"/>
        <v>171.40703999999999</v>
      </c>
      <c r="W79" s="6">
        <f t="shared" si="18"/>
        <v>171.40703999999999</v>
      </c>
      <c r="X79" s="6">
        <f t="shared" si="18"/>
        <v>171.40703999999999</v>
      </c>
      <c r="Y79" s="6">
        <f t="shared" si="18"/>
        <v>171.40703999999999</v>
      </c>
      <c r="Z79" s="6">
        <f t="shared" si="18"/>
        <v>171.40703999999999</v>
      </c>
      <c r="AA79" s="6">
        <f t="shared" si="18"/>
        <v>171.40703999999999</v>
      </c>
      <c r="AB79" s="6">
        <f t="shared" si="18"/>
        <v>171.40703999999999</v>
      </c>
      <c r="AC79" s="6">
        <f t="shared" si="18"/>
        <v>171.40703999999999</v>
      </c>
      <c r="AD79" s="6">
        <f t="shared" si="18"/>
        <v>171.40703999999999</v>
      </c>
      <c r="AE79" s="6">
        <f t="shared" si="18"/>
        <v>171.40703999999999</v>
      </c>
      <c r="AF79" s="6">
        <f t="shared" si="18"/>
        <v>171.40703999999999</v>
      </c>
      <c r="AG79" s="6">
        <f t="shared" si="18"/>
        <v>0</v>
      </c>
      <c r="AH79" s="6">
        <f t="shared" si="18"/>
        <v>0</v>
      </c>
      <c r="AI79" s="6">
        <f t="shared" si="18"/>
        <v>0</v>
      </c>
      <c r="AJ79" s="6">
        <f t="shared" si="18"/>
        <v>0</v>
      </c>
      <c r="AK79" s="6">
        <f t="shared" si="18"/>
        <v>0</v>
      </c>
      <c r="AL79" s="6">
        <f t="shared" si="18"/>
        <v>0</v>
      </c>
      <c r="AM79" s="6">
        <f t="shared" si="18"/>
        <v>0</v>
      </c>
      <c r="AN79" s="6">
        <f t="shared" si="18"/>
        <v>0</v>
      </c>
      <c r="AO79" s="6">
        <f t="shared" si="18"/>
        <v>0</v>
      </c>
      <c r="AP79" s="6">
        <f t="shared" si="18"/>
        <v>0</v>
      </c>
      <c r="AQ79" s="6">
        <f t="shared" si="18"/>
        <v>0</v>
      </c>
      <c r="AR79" s="6">
        <f t="shared" si="18"/>
        <v>0</v>
      </c>
      <c r="AS79" s="6">
        <f t="shared" si="18"/>
        <v>0</v>
      </c>
      <c r="AT79" s="6">
        <f t="shared" si="18"/>
        <v>0</v>
      </c>
      <c r="AU79" s="6">
        <f t="shared" si="18"/>
        <v>0</v>
      </c>
      <c r="AV79" s="6">
        <f t="shared" si="18"/>
        <v>0</v>
      </c>
      <c r="AW79" s="6">
        <f t="shared" si="18"/>
        <v>0</v>
      </c>
      <c r="AX79" s="6">
        <f t="shared" si="18"/>
        <v>0</v>
      </c>
      <c r="AY79" s="6">
        <f t="shared" si="18"/>
        <v>0</v>
      </c>
      <c r="AZ79" s="6">
        <f t="shared" si="18"/>
        <v>0</v>
      </c>
      <c r="BA79" s="6">
        <f t="shared" si="18"/>
        <v>0</v>
      </c>
      <c r="BB79" s="6">
        <f t="shared" si="18"/>
        <v>0</v>
      </c>
      <c r="BC79" s="6">
        <f t="shared" si="18"/>
        <v>0</v>
      </c>
      <c r="BD79" s="6">
        <f t="shared" si="18"/>
        <v>0</v>
      </c>
    </row>
    <row r="80" spans="1:56" x14ac:dyDescent="0.2">
      <c r="A80" s="16" t="s">
        <v>970</v>
      </c>
      <c r="B80" s="8" t="s">
        <v>1109</v>
      </c>
      <c r="C80" s="8" t="s">
        <v>927</v>
      </c>
      <c r="D80" s="16">
        <v>47.4</v>
      </c>
      <c r="E80" s="16" t="s">
        <v>945</v>
      </c>
      <c r="F80" s="31">
        <v>9157</v>
      </c>
      <c r="G80" s="22">
        <v>37207</v>
      </c>
      <c r="H80" s="15" t="s">
        <v>1113</v>
      </c>
      <c r="I80" s="6">
        <f t="shared" si="17"/>
        <v>0</v>
      </c>
      <c r="J80" s="6">
        <f t="shared" ref="J80:X80" si="19">IF(AND($F80&lt;J$1,$G80&lt;J$4,(DATE(YEAR($G80)+1,MONTH($G80)+1,1))&gt;J$4),$D80*13.44*J$77*(J$1/1000-($F80/1000)),0)</f>
        <v>0</v>
      </c>
      <c r="K80" s="6">
        <f t="shared" si="19"/>
        <v>0</v>
      </c>
      <c r="L80" s="6">
        <f t="shared" si="19"/>
        <v>0</v>
      </c>
      <c r="M80" s="6">
        <f t="shared" si="19"/>
        <v>0</v>
      </c>
      <c r="N80" s="6">
        <f t="shared" si="19"/>
        <v>0</v>
      </c>
      <c r="O80" s="6">
        <f t="shared" si="19"/>
        <v>0</v>
      </c>
      <c r="P80" s="6">
        <f t="shared" si="19"/>
        <v>0</v>
      </c>
      <c r="Q80" s="6">
        <f t="shared" si="19"/>
        <v>0</v>
      </c>
      <c r="R80" s="6">
        <f t="shared" si="19"/>
        <v>0</v>
      </c>
      <c r="S80" s="6">
        <f t="shared" si="19"/>
        <v>0</v>
      </c>
      <c r="T80" s="6">
        <f t="shared" si="19"/>
        <v>134.25955199999999</v>
      </c>
      <c r="U80" s="6">
        <f t="shared" si="19"/>
        <v>134.25955199999999</v>
      </c>
      <c r="V80" s="6">
        <f t="shared" si="19"/>
        <v>134.25955199999999</v>
      </c>
      <c r="W80" s="6">
        <f t="shared" si="19"/>
        <v>134.25955199999999</v>
      </c>
      <c r="X80" s="6">
        <f t="shared" si="19"/>
        <v>134.25955199999999</v>
      </c>
      <c r="Y80" s="6">
        <f t="shared" si="18"/>
        <v>134.25955199999999</v>
      </c>
      <c r="Z80" s="6">
        <f t="shared" si="18"/>
        <v>134.25955199999999</v>
      </c>
      <c r="AA80" s="6">
        <f t="shared" si="18"/>
        <v>134.25955199999999</v>
      </c>
      <c r="AB80" s="6">
        <f t="shared" si="18"/>
        <v>134.25955199999999</v>
      </c>
      <c r="AC80" s="6">
        <f t="shared" si="18"/>
        <v>134.25955199999999</v>
      </c>
      <c r="AD80" s="6">
        <f t="shared" si="18"/>
        <v>134.25955199999999</v>
      </c>
      <c r="AE80" s="6">
        <f t="shared" si="18"/>
        <v>134.25955199999999</v>
      </c>
      <c r="AF80" s="6">
        <f t="shared" si="18"/>
        <v>0</v>
      </c>
      <c r="AG80" s="6">
        <f t="shared" si="18"/>
        <v>0</v>
      </c>
      <c r="AH80" s="6">
        <f t="shared" si="18"/>
        <v>0</v>
      </c>
      <c r="AI80" s="6">
        <f t="shared" si="18"/>
        <v>0</v>
      </c>
      <c r="AJ80" s="6">
        <f t="shared" si="18"/>
        <v>0</v>
      </c>
      <c r="AK80" s="6">
        <f t="shared" si="18"/>
        <v>0</v>
      </c>
      <c r="AL80" s="6">
        <f t="shared" si="18"/>
        <v>0</v>
      </c>
      <c r="AM80" s="6">
        <f t="shared" si="18"/>
        <v>0</v>
      </c>
      <c r="AN80" s="6">
        <f t="shared" si="18"/>
        <v>0</v>
      </c>
      <c r="AO80" s="6">
        <f t="shared" si="18"/>
        <v>0</v>
      </c>
      <c r="AP80" s="6">
        <f t="shared" si="18"/>
        <v>0</v>
      </c>
      <c r="AQ80" s="6">
        <f t="shared" si="18"/>
        <v>0</v>
      </c>
      <c r="AR80" s="6">
        <f t="shared" si="18"/>
        <v>0</v>
      </c>
      <c r="AS80" s="6">
        <f t="shared" si="18"/>
        <v>0</v>
      </c>
      <c r="AT80" s="6">
        <f t="shared" si="18"/>
        <v>0</v>
      </c>
      <c r="AU80" s="6">
        <f t="shared" si="18"/>
        <v>0</v>
      </c>
      <c r="AV80" s="6">
        <f t="shared" si="18"/>
        <v>0</v>
      </c>
      <c r="AW80" s="6">
        <f t="shared" si="18"/>
        <v>0</v>
      </c>
      <c r="AX80" s="6">
        <f t="shared" si="18"/>
        <v>0</v>
      </c>
      <c r="AY80" s="6">
        <f t="shared" si="18"/>
        <v>0</v>
      </c>
      <c r="AZ80" s="6">
        <f t="shared" si="18"/>
        <v>0</v>
      </c>
      <c r="BA80" s="6">
        <f t="shared" si="18"/>
        <v>0</v>
      </c>
      <c r="BB80" s="6">
        <f t="shared" si="18"/>
        <v>0</v>
      </c>
      <c r="BC80" s="6">
        <f t="shared" si="18"/>
        <v>0</v>
      </c>
      <c r="BD80" s="6">
        <f t="shared" si="18"/>
        <v>0</v>
      </c>
    </row>
    <row r="81" spans="1:56" x14ac:dyDescent="0.2">
      <c r="A81" s="8" t="s">
        <v>880</v>
      </c>
      <c r="B81" s="8" t="s">
        <v>976</v>
      </c>
      <c r="C81" s="8" t="s">
        <v>917</v>
      </c>
      <c r="D81" s="27">
        <v>450</v>
      </c>
      <c r="E81" s="8" t="s">
        <v>945</v>
      </c>
      <c r="F81" s="27">
        <v>9160</v>
      </c>
      <c r="G81" s="22">
        <v>37408</v>
      </c>
      <c r="H81" s="15" t="s">
        <v>1113</v>
      </c>
      <c r="I81" s="6">
        <f t="shared" si="17"/>
        <v>0</v>
      </c>
      <c r="J81" s="6">
        <f t="shared" si="18"/>
        <v>0</v>
      </c>
      <c r="K81" s="6">
        <f t="shared" si="18"/>
        <v>0</v>
      </c>
      <c r="L81" s="6">
        <f t="shared" si="18"/>
        <v>0</v>
      </c>
      <c r="M81" s="6">
        <f t="shared" si="18"/>
        <v>0</v>
      </c>
      <c r="N81" s="6">
        <f t="shared" si="18"/>
        <v>0</v>
      </c>
      <c r="O81" s="6">
        <f t="shared" si="18"/>
        <v>0</v>
      </c>
      <c r="P81" s="6">
        <f t="shared" si="18"/>
        <v>0</v>
      </c>
      <c r="Q81" s="6">
        <f t="shared" si="18"/>
        <v>0</v>
      </c>
      <c r="R81" s="6">
        <f t="shared" si="18"/>
        <v>0</v>
      </c>
      <c r="S81" s="6">
        <f t="shared" si="18"/>
        <v>0</v>
      </c>
      <c r="T81" s="6">
        <f t="shared" si="18"/>
        <v>0</v>
      </c>
      <c r="U81" s="6">
        <f t="shared" si="18"/>
        <v>0</v>
      </c>
      <c r="V81" s="6">
        <f t="shared" si="18"/>
        <v>0</v>
      </c>
      <c r="W81" s="6">
        <f t="shared" si="18"/>
        <v>0</v>
      </c>
      <c r="X81" s="6">
        <f t="shared" si="18"/>
        <v>0</v>
      </c>
      <c r="Y81" s="6">
        <f t="shared" si="18"/>
        <v>0</v>
      </c>
      <c r="Z81" s="6">
        <f t="shared" si="18"/>
        <v>0</v>
      </c>
      <c r="AA81" s="6">
        <f t="shared" si="18"/>
        <v>1270.0799999999997</v>
      </c>
      <c r="AB81" s="6">
        <f t="shared" si="18"/>
        <v>1270.0799999999997</v>
      </c>
      <c r="AC81" s="6">
        <f t="shared" si="18"/>
        <v>1270.0799999999997</v>
      </c>
      <c r="AD81" s="6">
        <f t="shared" si="18"/>
        <v>1270.0799999999997</v>
      </c>
      <c r="AE81" s="6">
        <f t="shared" si="18"/>
        <v>1270.0799999999997</v>
      </c>
      <c r="AF81" s="6">
        <f t="shared" si="18"/>
        <v>1270.0799999999997</v>
      </c>
      <c r="AG81" s="6">
        <f t="shared" si="18"/>
        <v>1270.0799999999997</v>
      </c>
      <c r="AH81" s="6">
        <f t="shared" si="18"/>
        <v>1270.0799999999997</v>
      </c>
      <c r="AI81" s="6">
        <f t="shared" si="18"/>
        <v>1270.0799999999997</v>
      </c>
      <c r="AJ81" s="6">
        <f t="shared" si="18"/>
        <v>1270.0799999999997</v>
      </c>
      <c r="AK81" s="6">
        <f t="shared" si="18"/>
        <v>1270.0799999999997</v>
      </c>
      <c r="AL81" s="6">
        <f t="shared" si="18"/>
        <v>1270.0799999999997</v>
      </c>
      <c r="AM81" s="6">
        <f t="shared" si="18"/>
        <v>0</v>
      </c>
      <c r="AN81" s="6">
        <f t="shared" si="18"/>
        <v>0</v>
      </c>
      <c r="AO81" s="6">
        <f t="shared" si="18"/>
        <v>0</v>
      </c>
      <c r="AP81" s="6">
        <f t="shared" si="18"/>
        <v>0</v>
      </c>
      <c r="AQ81" s="6">
        <f t="shared" si="18"/>
        <v>0</v>
      </c>
      <c r="AR81" s="6">
        <f t="shared" si="18"/>
        <v>0</v>
      </c>
      <c r="AS81" s="6">
        <f t="shared" si="18"/>
        <v>0</v>
      </c>
      <c r="AT81" s="6">
        <f t="shared" si="18"/>
        <v>0</v>
      </c>
      <c r="AU81" s="6">
        <f t="shared" si="18"/>
        <v>0</v>
      </c>
      <c r="AV81" s="6">
        <f t="shared" si="18"/>
        <v>0</v>
      </c>
      <c r="AW81" s="6">
        <f t="shared" si="18"/>
        <v>0</v>
      </c>
      <c r="AX81" s="6">
        <f t="shared" si="18"/>
        <v>0</v>
      </c>
      <c r="AY81" s="6">
        <f t="shared" si="18"/>
        <v>0</v>
      </c>
      <c r="AZ81" s="6">
        <f t="shared" si="18"/>
        <v>0</v>
      </c>
      <c r="BA81" s="6">
        <f t="shared" si="18"/>
        <v>0</v>
      </c>
      <c r="BB81" s="6">
        <f t="shared" si="18"/>
        <v>0</v>
      </c>
      <c r="BC81" s="6">
        <f t="shared" si="18"/>
        <v>0</v>
      </c>
      <c r="BD81" s="6">
        <f t="shared" si="18"/>
        <v>0</v>
      </c>
    </row>
    <row r="82" spans="1:56" x14ac:dyDescent="0.2">
      <c r="A82" s="16" t="s">
        <v>960</v>
      </c>
      <c r="B82" s="16" t="s">
        <v>841</v>
      </c>
      <c r="C82" s="16" t="s">
        <v>927</v>
      </c>
      <c r="D82" s="16">
        <v>48</v>
      </c>
      <c r="E82" s="3" t="s">
        <v>945</v>
      </c>
      <c r="F82" s="31">
        <v>9468</v>
      </c>
      <c r="G82" s="22">
        <v>37135</v>
      </c>
      <c r="H82" s="15" t="s">
        <v>1113</v>
      </c>
      <c r="I82" s="6">
        <f t="shared" si="17"/>
        <v>0</v>
      </c>
      <c r="J82" s="6">
        <f t="shared" si="18"/>
        <v>0</v>
      </c>
      <c r="K82" s="6">
        <f t="shared" si="18"/>
        <v>0</v>
      </c>
      <c r="L82" s="6">
        <f t="shared" si="18"/>
        <v>0</v>
      </c>
      <c r="M82" s="6">
        <f t="shared" si="18"/>
        <v>0</v>
      </c>
      <c r="N82" s="6">
        <f t="shared" si="18"/>
        <v>0</v>
      </c>
      <c r="O82" s="6">
        <f t="shared" si="18"/>
        <v>0</v>
      </c>
      <c r="P82" s="6">
        <f t="shared" si="18"/>
        <v>0</v>
      </c>
      <c r="Q82" s="6">
        <f t="shared" si="18"/>
        <v>0</v>
      </c>
      <c r="R82" s="6">
        <f t="shared" si="18"/>
        <v>85.800960000000003</v>
      </c>
      <c r="S82" s="6">
        <f t="shared" si="18"/>
        <v>85.800960000000003</v>
      </c>
      <c r="T82" s="6">
        <f t="shared" si="18"/>
        <v>85.800960000000003</v>
      </c>
      <c r="U82" s="6">
        <f t="shared" si="18"/>
        <v>85.800960000000003</v>
      </c>
      <c r="V82" s="6">
        <f t="shared" si="18"/>
        <v>85.800960000000003</v>
      </c>
      <c r="W82" s="6">
        <f t="shared" si="18"/>
        <v>85.800960000000003</v>
      </c>
      <c r="X82" s="6">
        <f t="shared" si="18"/>
        <v>85.800960000000003</v>
      </c>
      <c r="Y82" s="6">
        <f t="shared" si="18"/>
        <v>85.800960000000003</v>
      </c>
      <c r="Z82" s="6">
        <f t="shared" si="18"/>
        <v>85.800960000000003</v>
      </c>
      <c r="AA82" s="6">
        <f t="shared" si="18"/>
        <v>85.800960000000003</v>
      </c>
      <c r="AB82" s="6">
        <f t="shared" si="18"/>
        <v>85.800960000000003</v>
      </c>
      <c r="AC82" s="6">
        <f t="shared" si="18"/>
        <v>85.800960000000003</v>
      </c>
      <c r="AD82" s="6">
        <f t="shared" si="18"/>
        <v>0</v>
      </c>
      <c r="AE82" s="6">
        <f t="shared" si="18"/>
        <v>0</v>
      </c>
      <c r="AF82" s="6">
        <f t="shared" si="18"/>
        <v>0</v>
      </c>
      <c r="AG82" s="6">
        <f t="shared" si="18"/>
        <v>0</v>
      </c>
      <c r="AH82" s="6">
        <f t="shared" si="18"/>
        <v>0</v>
      </c>
      <c r="AI82" s="6">
        <f t="shared" si="18"/>
        <v>0</v>
      </c>
      <c r="AJ82" s="6">
        <f t="shared" si="18"/>
        <v>0</v>
      </c>
      <c r="AK82" s="6">
        <f t="shared" si="18"/>
        <v>0</v>
      </c>
      <c r="AL82" s="6">
        <f t="shared" si="18"/>
        <v>0</v>
      </c>
      <c r="AM82" s="6">
        <f t="shared" si="18"/>
        <v>0</v>
      </c>
      <c r="AN82" s="6">
        <f t="shared" si="18"/>
        <v>0</v>
      </c>
      <c r="AO82" s="6">
        <f t="shared" si="18"/>
        <v>0</v>
      </c>
      <c r="AP82" s="6">
        <f t="shared" si="18"/>
        <v>0</v>
      </c>
      <c r="AQ82" s="6">
        <f t="shared" si="18"/>
        <v>0</v>
      </c>
      <c r="AR82" s="6">
        <f t="shared" si="18"/>
        <v>0</v>
      </c>
      <c r="AS82" s="6">
        <f t="shared" si="18"/>
        <v>0</v>
      </c>
      <c r="AT82" s="6">
        <f t="shared" si="18"/>
        <v>0</v>
      </c>
      <c r="AU82" s="6">
        <f t="shared" si="18"/>
        <v>0</v>
      </c>
      <c r="AV82" s="6">
        <f t="shared" si="18"/>
        <v>0</v>
      </c>
      <c r="AW82" s="6">
        <f t="shared" si="18"/>
        <v>0</v>
      </c>
      <c r="AX82" s="6">
        <f t="shared" si="18"/>
        <v>0</v>
      </c>
      <c r="AY82" s="6">
        <f t="shared" si="18"/>
        <v>0</v>
      </c>
      <c r="AZ82" s="6">
        <f t="shared" si="18"/>
        <v>0</v>
      </c>
      <c r="BA82" s="6">
        <f t="shared" si="18"/>
        <v>0</v>
      </c>
      <c r="BB82" s="6">
        <f t="shared" si="18"/>
        <v>0</v>
      </c>
      <c r="BC82" s="6">
        <f t="shared" si="18"/>
        <v>0</v>
      </c>
      <c r="BD82" s="6">
        <f t="shared" si="18"/>
        <v>0</v>
      </c>
    </row>
    <row r="83" spans="1:56" x14ac:dyDescent="0.2">
      <c r="A83" s="16" t="s">
        <v>986</v>
      </c>
      <c r="B83" s="16" t="s">
        <v>979</v>
      </c>
      <c r="C83" s="16" t="s">
        <v>953</v>
      </c>
      <c r="D83" s="16">
        <v>24.6</v>
      </c>
      <c r="E83" s="16" t="s">
        <v>945</v>
      </c>
      <c r="F83" s="16">
        <v>9468</v>
      </c>
      <c r="G83" s="22">
        <v>36982</v>
      </c>
      <c r="H83" s="15" t="s">
        <v>1113</v>
      </c>
      <c r="I83" s="6">
        <f t="shared" si="17"/>
        <v>0</v>
      </c>
      <c r="J83" s="6">
        <f t="shared" si="18"/>
        <v>0</v>
      </c>
      <c r="K83" s="6">
        <f t="shared" si="18"/>
        <v>0</v>
      </c>
      <c r="L83" s="6">
        <f t="shared" si="18"/>
        <v>0</v>
      </c>
      <c r="M83" s="6">
        <f t="shared" si="18"/>
        <v>43.972992000000005</v>
      </c>
      <c r="N83" s="6">
        <f t="shared" si="18"/>
        <v>43.972992000000005</v>
      </c>
      <c r="O83" s="6">
        <f t="shared" si="18"/>
        <v>43.972992000000005</v>
      </c>
      <c r="P83" s="6">
        <f t="shared" si="18"/>
        <v>43.972992000000005</v>
      </c>
      <c r="Q83" s="6">
        <f t="shared" si="18"/>
        <v>43.972992000000005</v>
      </c>
      <c r="R83" s="6">
        <f t="shared" si="18"/>
        <v>43.972992000000005</v>
      </c>
      <c r="S83" s="6">
        <f t="shared" si="18"/>
        <v>43.972992000000005</v>
      </c>
      <c r="T83" s="6">
        <f t="shared" si="18"/>
        <v>43.972992000000005</v>
      </c>
      <c r="U83" s="6">
        <f t="shared" si="18"/>
        <v>43.972992000000005</v>
      </c>
      <c r="V83" s="6">
        <f t="shared" si="18"/>
        <v>43.972992000000005</v>
      </c>
      <c r="W83" s="6">
        <f t="shared" si="18"/>
        <v>43.972992000000005</v>
      </c>
      <c r="X83" s="6">
        <f t="shared" si="18"/>
        <v>43.972992000000005</v>
      </c>
      <c r="Y83" s="6">
        <f t="shared" si="18"/>
        <v>0</v>
      </c>
      <c r="Z83" s="6">
        <f t="shared" si="18"/>
        <v>0</v>
      </c>
      <c r="AA83" s="6">
        <f t="shared" si="18"/>
        <v>0</v>
      </c>
      <c r="AB83" s="6">
        <f t="shared" si="18"/>
        <v>0</v>
      </c>
      <c r="AC83" s="6">
        <f t="shared" si="18"/>
        <v>0</v>
      </c>
      <c r="AD83" s="6">
        <f t="shared" si="18"/>
        <v>0</v>
      </c>
      <c r="AE83" s="6">
        <f t="shared" si="18"/>
        <v>0</v>
      </c>
      <c r="AF83" s="6">
        <f t="shared" si="18"/>
        <v>0</v>
      </c>
      <c r="AG83" s="6">
        <f t="shared" si="18"/>
        <v>0</v>
      </c>
      <c r="AH83" s="6">
        <f t="shared" si="18"/>
        <v>0</v>
      </c>
      <c r="AI83" s="6">
        <f t="shared" si="18"/>
        <v>0</v>
      </c>
      <c r="AJ83" s="6">
        <f t="shared" si="18"/>
        <v>0</v>
      </c>
      <c r="AK83" s="6">
        <f t="shared" si="18"/>
        <v>0</v>
      </c>
      <c r="AL83" s="6">
        <f t="shared" si="18"/>
        <v>0</v>
      </c>
      <c r="AM83" s="6">
        <f t="shared" si="18"/>
        <v>0</v>
      </c>
      <c r="AN83" s="6">
        <f t="shared" si="18"/>
        <v>0</v>
      </c>
      <c r="AO83" s="6">
        <f t="shared" si="18"/>
        <v>0</v>
      </c>
      <c r="AP83" s="6">
        <f t="shared" si="18"/>
        <v>0</v>
      </c>
      <c r="AQ83" s="6">
        <f t="shared" si="18"/>
        <v>0</v>
      </c>
      <c r="AR83" s="6">
        <f t="shared" si="18"/>
        <v>0</v>
      </c>
      <c r="AS83" s="6">
        <f t="shared" si="18"/>
        <v>0</v>
      </c>
      <c r="AT83" s="6">
        <f t="shared" si="18"/>
        <v>0</v>
      </c>
      <c r="AU83" s="6">
        <f t="shared" si="18"/>
        <v>0</v>
      </c>
      <c r="AV83" s="6">
        <f t="shared" si="18"/>
        <v>0</v>
      </c>
      <c r="AW83" s="6">
        <f t="shared" si="18"/>
        <v>0</v>
      </c>
      <c r="AX83" s="6">
        <f t="shared" si="18"/>
        <v>0</v>
      </c>
      <c r="AY83" s="6">
        <f t="shared" si="18"/>
        <v>0</v>
      </c>
      <c r="AZ83" s="6">
        <f t="shared" si="18"/>
        <v>0</v>
      </c>
      <c r="BA83" s="6">
        <f t="shared" si="18"/>
        <v>0</v>
      </c>
      <c r="BB83" s="6">
        <f t="shared" si="18"/>
        <v>0</v>
      </c>
      <c r="BC83" s="6">
        <f t="shared" si="18"/>
        <v>0</v>
      </c>
      <c r="BD83" s="6">
        <f t="shared" si="18"/>
        <v>0</v>
      </c>
    </row>
    <row r="84" spans="1:56" x14ac:dyDescent="0.2">
      <c r="A84" s="8" t="s">
        <v>1076</v>
      </c>
      <c r="B84" s="8" t="s">
        <v>976</v>
      </c>
      <c r="C84" s="8" t="s">
        <v>977</v>
      </c>
      <c r="D84" s="27">
        <v>80</v>
      </c>
      <c r="E84" s="8" t="s">
        <v>945</v>
      </c>
      <c r="F84" s="27">
        <v>9611</v>
      </c>
      <c r="G84" s="22">
        <v>37438</v>
      </c>
      <c r="H84" s="15" t="s">
        <v>1113</v>
      </c>
      <c r="I84" s="6">
        <f t="shared" si="17"/>
        <v>0</v>
      </c>
      <c r="J84" s="6">
        <f t="shared" si="18"/>
        <v>0</v>
      </c>
      <c r="K84" s="6">
        <f t="shared" si="18"/>
        <v>0</v>
      </c>
      <c r="L84" s="6">
        <f t="shared" si="18"/>
        <v>0</v>
      </c>
      <c r="M84" s="6">
        <f t="shared" si="18"/>
        <v>0</v>
      </c>
      <c r="N84" s="6">
        <f t="shared" si="18"/>
        <v>0</v>
      </c>
      <c r="O84" s="6">
        <f t="shared" si="18"/>
        <v>0</v>
      </c>
      <c r="P84" s="6">
        <f t="shared" si="18"/>
        <v>0</v>
      </c>
      <c r="Q84" s="6">
        <f t="shared" si="18"/>
        <v>0</v>
      </c>
      <c r="R84" s="6">
        <f t="shared" si="18"/>
        <v>0</v>
      </c>
      <c r="S84" s="6">
        <f t="shared" si="18"/>
        <v>0</v>
      </c>
      <c r="T84" s="6">
        <f t="shared" si="18"/>
        <v>0</v>
      </c>
      <c r="U84" s="6">
        <f t="shared" si="18"/>
        <v>0</v>
      </c>
      <c r="V84" s="6">
        <f t="shared" si="18"/>
        <v>0</v>
      </c>
      <c r="W84" s="6">
        <f t="shared" si="18"/>
        <v>0</v>
      </c>
      <c r="X84" s="6">
        <f t="shared" si="18"/>
        <v>0</v>
      </c>
      <c r="Y84" s="6">
        <f t="shared" si="18"/>
        <v>0</v>
      </c>
      <c r="Z84" s="6">
        <f t="shared" si="18"/>
        <v>0</v>
      </c>
      <c r="AA84" s="6">
        <f t="shared" si="18"/>
        <v>0</v>
      </c>
      <c r="AB84" s="6">
        <f t="shared" si="18"/>
        <v>104.56319999999982</v>
      </c>
      <c r="AC84" s="6">
        <f t="shared" si="18"/>
        <v>104.56319999999982</v>
      </c>
      <c r="AD84" s="6">
        <f t="shared" si="18"/>
        <v>104.56319999999982</v>
      </c>
      <c r="AE84" s="6">
        <f t="shared" si="18"/>
        <v>104.56319999999982</v>
      </c>
      <c r="AF84" s="6">
        <f t="shared" si="18"/>
        <v>104.56319999999982</v>
      </c>
      <c r="AG84" s="6">
        <f t="shared" si="18"/>
        <v>104.56319999999982</v>
      </c>
      <c r="AH84" s="6">
        <f t="shared" si="18"/>
        <v>104.56319999999982</v>
      </c>
      <c r="AI84" s="6">
        <f t="shared" si="18"/>
        <v>104.56319999999982</v>
      </c>
      <c r="AJ84" s="6">
        <f t="shared" si="18"/>
        <v>104.56319999999982</v>
      </c>
      <c r="AK84" s="6">
        <f t="shared" si="18"/>
        <v>104.56319999999982</v>
      </c>
      <c r="AL84" s="6">
        <f t="shared" si="18"/>
        <v>104.56319999999982</v>
      </c>
      <c r="AM84" s="6">
        <f t="shared" si="18"/>
        <v>104.56319999999982</v>
      </c>
      <c r="AN84" s="6">
        <f t="shared" si="18"/>
        <v>0</v>
      </c>
      <c r="AO84" s="6">
        <f t="shared" si="18"/>
        <v>0</v>
      </c>
      <c r="AP84" s="6">
        <f t="shared" si="18"/>
        <v>0</v>
      </c>
      <c r="AQ84" s="6">
        <f t="shared" si="18"/>
        <v>0</v>
      </c>
      <c r="AR84" s="6">
        <f t="shared" si="18"/>
        <v>0</v>
      </c>
      <c r="AS84" s="6">
        <f t="shared" ref="J84:BD90" si="20">IF(AND($F84&lt;AS$1,$G84&lt;AS$4,(DATE(YEAR($G84)+1,MONTH($G84)+1,1))&gt;AS$4),$D84*13.44*AS$77*(AS$1/1000-($F84/1000)),0)</f>
        <v>0</v>
      </c>
      <c r="AT84" s="6">
        <f t="shared" si="20"/>
        <v>0</v>
      </c>
      <c r="AU84" s="6">
        <f t="shared" si="20"/>
        <v>0</v>
      </c>
      <c r="AV84" s="6">
        <f t="shared" si="20"/>
        <v>0</v>
      </c>
      <c r="AW84" s="6">
        <f t="shared" si="20"/>
        <v>0</v>
      </c>
      <c r="AX84" s="6">
        <f t="shared" si="20"/>
        <v>0</v>
      </c>
      <c r="AY84" s="6">
        <f t="shared" si="20"/>
        <v>0</v>
      </c>
      <c r="AZ84" s="6">
        <f t="shared" si="20"/>
        <v>0</v>
      </c>
      <c r="BA84" s="6">
        <f t="shared" si="20"/>
        <v>0</v>
      </c>
      <c r="BB84" s="6">
        <f t="shared" si="20"/>
        <v>0</v>
      </c>
      <c r="BC84" s="6">
        <f t="shared" si="20"/>
        <v>0</v>
      </c>
      <c r="BD84" s="6">
        <f t="shared" si="20"/>
        <v>0</v>
      </c>
    </row>
    <row r="85" spans="1:56" x14ac:dyDescent="0.2">
      <c r="A85" t="s">
        <v>910</v>
      </c>
      <c r="B85" s="16" t="s">
        <v>1122</v>
      </c>
      <c r="C85" s="16" t="s">
        <v>940</v>
      </c>
      <c r="D85" s="16">
        <v>80</v>
      </c>
      <c r="E85" s="3" t="s">
        <v>945</v>
      </c>
      <c r="F85" s="31">
        <v>9700</v>
      </c>
      <c r="G85" s="22">
        <v>37104</v>
      </c>
      <c r="H85" s="15" t="s">
        <v>1113</v>
      </c>
      <c r="I85" s="6">
        <f t="shared" si="17"/>
        <v>0</v>
      </c>
      <c r="J85" s="6">
        <f t="shared" si="20"/>
        <v>0</v>
      </c>
      <c r="K85" s="6">
        <f t="shared" si="20"/>
        <v>0</v>
      </c>
      <c r="L85" s="6">
        <f t="shared" si="20"/>
        <v>0</v>
      </c>
      <c r="M85" s="6">
        <f t="shared" si="20"/>
        <v>0</v>
      </c>
      <c r="N85" s="6">
        <f t="shared" si="20"/>
        <v>0</v>
      </c>
      <c r="O85" s="6">
        <f t="shared" si="20"/>
        <v>0</v>
      </c>
      <c r="P85" s="6">
        <f t="shared" si="20"/>
        <v>0</v>
      </c>
      <c r="Q85" s="6">
        <f t="shared" si="20"/>
        <v>80.6400000000002</v>
      </c>
      <c r="R85" s="6">
        <f t="shared" si="20"/>
        <v>80.6400000000002</v>
      </c>
      <c r="S85" s="6">
        <f t="shared" si="20"/>
        <v>80.6400000000002</v>
      </c>
      <c r="T85" s="6">
        <f t="shared" si="20"/>
        <v>80.6400000000002</v>
      </c>
      <c r="U85" s="6">
        <f t="shared" si="20"/>
        <v>80.6400000000002</v>
      </c>
      <c r="V85" s="6">
        <f t="shared" si="20"/>
        <v>80.6400000000002</v>
      </c>
      <c r="W85" s="6">
        <f t="shared" si="20"/>
        <v>80.6400000000002</v>
      </c>
      <c r="X85" s="6">
        <f t="shared" si="20"/>
        <v>80.6400000000002</v>
      </c>
      <c r="Y85" s="6">
        <f t="shared" si="20"/>
        <v>80.6400000000002</v>
      </c>
      <c r="Z85" s="6">
        <f t="shared" si="20"/>
        <v>80.6400000000002</v>
      </c>
      <c r="AA85" s="6">
        <f t="shared" si="20"/>
        <v>80.6400000000002</v>
      </c>
      <c r="AB85" s="6">
        <f t="shared" si="20"/>
        <v>80.6400000000002</v>
      </c>
      <c r="AC85" s="6">
        <f t="shared" si="20"/>
        <v>0</v>
      </c>
      <c r="AD85" s="6">
        <f t="shared" si="20"/>
        <v>0</v>
      </c>
      <c r="AE85" s="6">
        <f t="shared" si="20"/>
        <v>0</v>
      </c>
      <c r="AF85" s="6">
        <f t="shared" si="20"/>
        <v>0</v>
      </c>
      <c r="AG85" s="6">
        <f t="shared" si="20"/>
        <v>0</v>
      </c>
      <c r="AH85" s="6">
        <f t="shared" si="20"/>
        <v>0</v>
      </c>
      <c r="AI85" s="6">
        <f t="shared" si="20"/>
        <v>0</v>
      </c>
      <c r="AJ85" s="6">
        <f t="shared" si="20"/>
        <v>0</v>
      </c>
      <c r="AK85" s="6">
        <f t="shared" si="20"/>
        <v>0</v>
      </c>
      <c r="AL85" s="6">
        <f t="shared" si="20"/>
        <v>0</v>
      </c>
      <c r="AM85" s="6">
        <f t="shared" si="20"/>
        <v>0</v>
      </c>
      <c r="AN85" s="6">
        <f t="shared" si="20"/>
        <v>0</v>
      </c>
      <c r="AO85" s="6">
        <f t="shared" si="20"/>
        <v>0</v>
      </c>
      <c r="AP85" s="6">
        <f t="shared" si="20"/>
        <v>0</v>
      </c>
      <c r="AQ85" s="6">
        <f t="shared" si="20"/>
        <v>0</v>
      </c>
      <c r="AR85" s="6">
        <f t="shared" si="20"/>
        <v>0</v>
      </c>
      <c r="AS85" s="6">
        <f t="shared" si="20"/>
        <v>0</v>
      </c>
      <c r="AT85" s="6">
        <f t="shared" si="20"/>
        <v>0</v>
      </c>
      <c r="AU85" s="6">
        <f t="shared" si="20"/>
        <v>0</v>
      </c>
      <c r="AV85" s="6">
        <f t="shared" si="20"/>
        <v>0</v>
      </c>
      <c r="AW85" s="6">
        <f t="shared" si="20"/>
        <v>0</v>
      </c>
      <c r="AX85" s="6">
        <f t="shared" si="20"/>
        <v>0</v>
      </c>
      <c r="AY85" s="6">
        <f t="shared" si="20"/>
        <v>0</v>
      </c>
      <c r="AZ85" s="6">
        <f t="shared" si="20"/>
        <v>0</v>
      </c>
      <c r="BA85" s="6">
        <f t="shared" si="20"/>
        <v>0</v>
      </c>
      <c r="BB85" s="6">
        <f t="shared" si="20"/>
        <v>0</v>
      </c>
      <c r="BC85" s="6">
        <f t="shared" si="20"/>
        <v>0</v>
      </c>
      <c r="BD85" s="6">
        <f t="shared" si="20"/>
        <v>0</v>
      </c>
    </row>
    <row r="86" spans="1:56" x14ac:dyDescent="0.2">
      <c r="A86" s="16" t="s">
        <v>971</v>
      </c>
      <c r="B86" t="s">
        <v>1122</v>
      </c>
      <c r="C86" s="16" t="s">
        <v>940</v>
      </c>
      <c r="D86" s="16">
        <v>46</v>
      </c>
      <c r="E86" s="8" t="s">
        <v>945</v>
      </c>
      <c r="F86" s="31">
        <v>9700</v>
      </c>
      <c r="G86" s="22">
        <v>37236</v>
      </c>
      <c r="H86" s="15" t="s">
        <v>1113</v>
      </c>
      <c r="I86" s="6">
        <f t="shared" si="17"/>
        <v>0</v>
      </c>
      <c r="J86" s="6">
        <f t="shared" si="20"/>
        <v>0</v>
      </c>
      <c r="K86" s="6">
        <f t="shared" si="20"/>
        <v>0</v>
      </c>
      <c r="L86" s="6">
        <f t="shared" si="20"/>
        <v>0</v>
      </c>
      <c r="M86" s="6">
        <f t="shared" si="20"/>
        <v>0</v>
      </c>
      <c r="N86" s="6">
        <f t="shared" si="20"/>
        <v>0</v>
      </c>
      <c r="O86" s="6">
        <f t="shared" si="20"/>
        <v>0</v>
      </c>
      <c r="P86" s="6">
        <f t="shared" si="20"/>
        <v>0</v>
      </c>
      <c r="Q86" s="6">
        <f t="shared" si="20"/>
        <v>0</v>
      </c>
      <c r="R86" s="6">
        <f t="shared" si="20"/>
        <v>0</v>
      </c>
      <c r="S86" s="6">
        <f t="shared" si="20"/>
        <v>0</v>
      </c>
      <c r="T86" s="6">
        <f t="shared" si="20"/>
        <v>0</v>
      </c>
      <c r="U86" s="6">
        <f t="shared" si="20"/>
        <v>46.368000000000109</v>
      </c>
      <c r="V86" s="6">
        <f t="shared" si="20"/>
        <v>46.368000000000109</v>
      </c>
      <c r="W86" s="6">
        <f t="shared" si="20"/>
        <v>46.368000000000109</v>
      </c>
      <c r="X86" s="6">
        <f t="shared" si="20"/>
        <v>46.368000000000109</v>
      </c>
      <c r="Y86" s="6">
        <f t="shared" si="20"/>
        <v>46.368000000000109</v>
      </c>
      <c r="Z86" s="6">
        <f t="shared" si="20"/>
        <v>46.368000000000109</v>
      </c>
      <c r="AA86" s="6">
        <f t="shared" si="20"/>
        <v>46.368000000000109</v>
      </c>
      <c r="AB86" s="6">
        <f t="shared" si="20"/>
        <v>46.368000000000109</v>
      </c>
      <c r="AC86" s="6">
        <f t="shared" si="20"/>
        <v>46.368000000000109</v>
      </c>
      <c r="AD86" s="6">
        <f t="shared" si="20"/>
        <v>46.368000000000109</v>
      </c>
      <c r="AE86" s="6">
        <f t="shared" si="20"/>
        <v>46.368000000000109</v>
      </c>
      <c r="AF86" s="6">
        <f t="shared" si="20"/>
        <v>46.368000000000109</v>
      </c>
      <c r="AG86" s="6">
        <f t="shared" si="20"/>
        <v>0</v>
      </c>
      <c r="AH86" s="6">
        <f t="shared" si="20"/>
        <v>0</v>
      </c>
      <c r="AI86" s="6">
        <f t="shared" si="20"/>
        <v>0</v>
      </c>
      <c r="AJ86" s="6">
        <f t="shared" si="20"/>
        <v>0</v>
      </c>
      <c r="AK86" s="6">
        <f t="shared" si="20"/>
        <v>0</v>
      </c>
      <c r="AL86" s="6">
        <f t="shared" si="20"/>
        <v>0</v>
      </c>
      <c r="AM86" s="6">
        <f t="shared" si="20"/>
        <v>0</v>
      </c>
      <c r="AN86" s="6">
        <f t="shared" si="20"/>
        <v>0</v>
      </c>
      <c r="AO86" s="6">
        <f t="shared" si="20"/>
        <v>0</v>
      </c>
      <c r="AP86" s="6">
        <f t="shared" si="20"/>
        <v>0</v>
      </c>
      <c r="AQ86" s="6">
        <f t="shared" si="20"/>
        <v>0</v>
      </c>
      <c r="AR86" s="6">
        <f t="shared" si="20"/>
        <v>0</v>
      </c>
      <c r="AS86" s="6">
        <f t="shared" si="20"/>
        <v>0</v>
      </c>
      <c r="AT86" s="6">
        <f t="shared" si="20"/>
        <v>0</v>
      </c>
      <c r="AU86" s="6">
        <f t="shared" si="20"/>
        <v>0</v>
      </c>
      <c r="AV86" s="6">
        <f t="shared" si="20"/>
        <v>0</v>
      </c>
      <c r="AW86" s="6">
        <f t="shared" si="20"/>
        <v>0</v>
      </c>
      <c r="AX86" s="6">
        <f t="shared" si="20"/>
        <v>0</v>
      </c>
      <c r="AY86" s="6">
        <f t="shared" si="20"/>
        <v>0</v>
      </c>
      <c r="AZ86" s="6">
        <f t="shared" si="20"/>
        <v>0</v>
      </c>
      <c r="BA86" s="6">
        <f t="shared" si="20"/>
        <v>0</v>
      </c>
      <c r="BB86" s="6">
        <f t="shared" si="20"/>
        <v>0</v>
      </c>
      <c r="BC86" s="6">
        <f t="shared" si="20"/>
        <v>0</v>
      </c>
      <c r="BD86" s="6">
        <f t="shared" si="20"/>
        <v>0</v>
      </c>
    </row>
    <row r="87" spans="1:56" x14ac:dyDescent="0.2">
      <c r="A87" t="s">
        <v>938</v>
      </c>
      <c r="B87" t="s">
        <v>841</v>
      </c>
      <c r="C87" s="16" t="s">
        <v>927</v>
      </c>
      <c r="D87" s="16">
        <v>22</v>
      </c>
      <c r="E87" s="8" t="s">
        <v>945</v>
      </c>
      <c r="F87" s="31">
        <v>9700</v>
      </c>
      <c r="G87" s="22">
        <v>36963</v>
      </c>
      <c r="H87" s="15" t="s">
        <v>1113</v>
      </c>
      <c r="I87" s="6">
        <f t="shared" si="17"/>
        <v>0</v>
      </c>
      <c r="J87" s="6">
        <f t="shared" si="20"/>
        <v>0</v>
      </c>
      <c r="K87" s="6">
        <f t="shared" si="20"/>
        <v>0</v>
      </c>
      <c r="L87" s="6">
        <f t="shared" si="20"/>
        <v>22.176000000000052</v>
      </c>
      <c r="M87" s="6">
        <f t="shared" si="20"/>
        <v>22.176000000000052</v>
      </c>
      <c r="N87" s="6">
        <f t="shared" si="20"/>
        <v>22.176000000000052</v>
      </c>
      <c r="O87" s="6">
        <f t="shared" si="20"/>
        <v>22.176000000000052</v>
      </c>
      <c r="P87" s="6">
        <f t="shared" si="20"/>
        <v>22.176000000000052</v>
      </c>
      <c r="Q87" s="6">
        <f t="shared" si="20"/>
        <v>22.176000000000052</v>
      </c>
      <c r="R87" s="6">
        <f t="shared" si="20"/>
        <v>22.176000000000052</v>
      </c>
      <c r="S87" s="6">
        <f t="shared" si="20"/>
        <v>22.176000000000052</v>
      </c>
      <c r="T87" s="6">
        <f t="shared" si="20"/>
        <v>22.176000000000052</v>
      </c>
      <c r="U87" s="6">
        <f t="shared" si="20"/>
        <v>22.176000000000052</v>
      </c>
      <c r="V87" s="6">
        <f t="shared" si="20"/>
        <v>22.176000000000052</v>
      </c>
      <c r="W87" s="6">
        <f t="shared" si="20"/>
        <v>22.176000000000052</v>
      </c>
      <c r="X87" s="6">
        <f t="shared" si="20"/>
        <v>0</v>
      </c>
      <c r="Y87" s="6">
        <f t="shared" si="20"/>
        <v>0</v>
      </c>
      <c r="Z87" s="6">
        <f t="shared" si="20"/>
        <v>0</v>
      </c>
      <c r="AA87" s="6">
        <f t="shared" si="20"/>
        <v>0</v>
      </c>
      <c r="AB87" s="6">
        <f t="shared" si="20"/>
        <v>0</v>
      </c>
      <c r="AC87" s="6">
        <f t="shared" si="20"/>
        <v>0</v>
      </c>
      <c r="AD87" s="6">
        <f t="shared" si="20"/>
        <v>0</v>
      </c>
      <c r="AE87" s="6">
        <f t="shared" si="20"/>
        <v>0</v>
      </c>
      <c r="AF87" s="6">
        <f t="shared" si="20"/>
        <v>0</v>
      </c>
      <c r="AG87" s="6">
        <f t="shared" si="20"/>
        <v>0</v>
      </c>
      <c r="AH87" s="6">
        <f t="shared" si="20"/>
        <v>0</v>
      </c>
      <c r="AI87" s="6">
        <f t="shared" si="20"/>
        <v>0</v>
      </c>
      <c r="AJ87" s="6">
        <f t="shared" si="20"/>
        <v>0</v>
      </c>
      <c r="AK87" s="6">
        <f t="shared" si="20"/>
        <v>0</v>
      </c>
      <c r="AL87" s="6">
        <f t="shared" si="20"/>
        <v>0</v>
      </c>
      <c r="AM87" s="6">
        <f t="shared" si="20"/>
        <v>0</v>
      </c>
      <c r="AN87" s="6">
        <f t="shared" si="20"/>
        <v>0</v>
      </c>
      <c r="AO87" s="6">
        <f t="shared" si="20"/>
        <v>0</v>
      </c>
      <c r="AP87" s="6">
        <f t="shared" si="20"/>
        <v>0</v>
      </c>
      <c r="AQ87" s="6">
        <f t="shared" si="20"/>
        <v>0</v>
      </c>
      <c r="AR87" s="6">
        <f t="shared" si="20"/>
        <v>0</v>
      </c>
      <c r="AS87" s="6">
        <f t="shared" si="20"/>
        <v>0</v>
      </c>
      <c r="AT87" s="6">
        <f t="shared" si="20"/>
        <v>0</v>
      </c>
      <c r="AU87" s="6">
        <f t="shared" si="20"/>
        <v>0</v>
      </c>
      <c r="AV87" s="6">
        <f t="shared" si="20"/>
        <v>0</v>
      </c>
      <c r="AW87" s="6">
        <f t="shared" si="20"/>
        <v>0</v>
      </c>
      <c r="AX87" s="6">
        <f t="shared" si="20"/>
        <v>0</v>
      </c>
      <c r="AY87" s="6">
        <f t="shared" si="20"/>
        <v>0</v>
      </c>
      <c r="AZ87" s="6">
        <f t="shared" si="20"/>
        <v>0</v>
      </c>
      <c r="BA87" s="6">
        <f t="shared" si="20"/>
        <v>0</v>
      </c>
      <c r="BB87" s="6">
        <f t="shared" si="20"/>
        <v>0</v>
      </c>
      <c r="BC87" s="6">
        <f t="shared" si="20"/>
        <v>0</v>
      </c>
      <c r="BD87" s="6">
        <f t="shared" si="20"/>
        <v>0</v>
      </c>
    </row>
    <row r="88" spans="1:56" x14ac:dyDescent="0.2">
      <c r="A88" t="s">
        <v>956</v>
      </c>
      <c r="B88" t="s">
        <v>841</v>
      </c>
      <c r="C88" s="16" t="s">
        <v>927</v>
      </c>
      <c r="D88" s="16">
        <v>44</v>
      </c>
      <c r="E88" s="8" t="s">
        <v>945</v>
      </c>
      <c r="F88" s="31">
        <v>9700</v>
      </c>
      <c r="G88" s="22">
        <v>37021</v>
      </c>
      <c r="H88" s="15" t="s">
        <v>1113</v>
      </c>
      <c r="I88" s="6">
        <f t="shared" si="17"/>
        <v>0</v>
      </c>
      <c r="J88" s="6">
        <f t="shared" si="20"/>
        <v>0</v>
      </c>
      <c r="K88" s="6">
        <f t="shared" si="20"/>
        <v>0</v>
      </c>
      <c r="L88" s="6">
        <f t="shared" si="20"/>
        <v>0</v>
      </c>
      <c r="M88" s="6">
        <f t="shared" si="20"/>
        <v>0</v>
      </c>
      <c r="N88" s="6">
        <f t="shared" si="20"/>
        <v>44.352000000000103</v>
      </c>
      <c r="O88" s="6">
        <f t="shared" si="20"/>
        <v>44.352000000000103</v>
      </c>
      <c r="P88" s="6">
        <f t="shared" si="20"/>
        <v>44.352000000000103</v>
      </c>
      <c r="Q88" s="6">
        <f t="shared" si="20"/>
        <v>44.352000000000103</v>
      </c>
      <c r="R88" s="6">
        <f t="shared" si="20"/>
        <v>44.352000000000103</v>
      </c>
      <c r="S88" s="6">
        <f t="shared" si="20"/>
        <v>44.352000000000103</v>
      </c>
      <c r="T88" s="6">
        <f t="shared" si="20"/>
        <v>44.352000000000103</v>
      </c>
      <c r="U88" s="6">
        <f t="shared" si="20"/>
        <v>44.352000000000103</v>
      </c>
      <c r="V88" s="6">
        <f t="shared" si="20"/>
        <v>44.352000000000103</v>
      </c>
      <c r="W88" s="6">
        <f t="shared" si="20"/>
        <v>44.352000000000103</v>
      </c>
      <c r="X88" s="6">
        <f t="shared" si="20"/>
        <v>44.352000000000103</v>
      </c>
      <c r="Y88" s="6">
        <f t="shared" si="20"/>
        <v>44.352000000000103</v>
      </c>
      <c r="Z88" s="6">
        <f t="shared" si="20"/>
        <v>0</v>
      </c>
      <c r="AA88" s="6">
        <f t="shared" si="20"/>
        <v>0</v>
      </c>
      <c r="AB88" s="6">
        <f t="shared" si="20"/>
        <v>0</v>
      </c>
      <c r="AC88" s="6">
        <f t="shared" si="20"/>
        <v>0</v>
      </c>
      <c r="AD88" s="6">
        <f t="shared" si="20"/>
        <v>0</v>
      </c>
      <c r="AE88" s="6">
        <f t="shared" si="20"/>
        <v>0</v>
      </c>
      <c r="AF88" s="6">
        <f t="shared" si="20"/>
        <v>0</v>
      </c>
      <c r="AG88" s="6">
        <f t="shared" si="20"/>
        <v>0</v>
      </c>
      <c r="AH88" s="6">
        <f t="shared" si="20"/>
        <v>0</v>
      </c>
      <c r="AI88" s="6">
        <f t="shared" si="20"/>
        <v>0</v>
      </c>
      <c r="AJ88" s="6">
        <f t="shared" si="20"/>
        <v>0</v>
      </c>
      <c r="AK88" s="6">
        <f t="shared" si="20"/>
        <v>0</v>
      </c>
      <c r="AL88" s="6">
        <f t="shared" si="20"/>
        <v>0</v>
      </c>
      <c r="AM88" s="6">
        <f t="shared" si="20"/>
        <v>0</v>
      </c>
      <c r="AN88" s="6">
        <f t="shared" si="20"/>
        <v>0</v>
      </c>
      <c r="AO88" s="6">
        <f t="shared" si="20"/>
        <v>0</v>
      </c>
      <c r="AP88" s="6">
        <f t="shared" si="20"/>
        <v>0</v>
      </c>
      <c r="AQ88" s="6">
        <f t="shared" si="20"/>
        <v>0</v>
      </c>
      <c r="AR88" s="6">
        <f t="shared" si="20"/>
        <v>0</v>
      </c>
      <c r="AS88" s="6">
        <f t="shared" si="20"/>
        <v>0</v>
      </c>
      <c r="AT88" s="6">
        <f t="shared" si="20"/>
        <v>0</v>
      </c>
      <c r="AU88" s="6">
        <f t="shared" si="20"/>
        <v>0</v>
      </c>
      <c r="AV88" s="6">
        <f t="shared" si="20"/>
        <v>0</v>
      </c>
      <c r="AW88" s="6">
        <f t="shared" si="20"/>
        <v>0</v>
      </c>
      <c r="AX88" s="6">
        <f t="shared" si="20"/>
        <v>0</v>
      </c>
      <c r="AY88" s="6">
        <f t="shared" si="20"/>
        <v>0</v>
      </c>
      <c r="AZ88" s="6">
        <f t="shared" si="20"/>
        <v>0</v>
      </c>
      <c r="BA88" s="6">
        <f t="shared" si="20"/>
        <v>0</v>
      </c>
      <c r="BB88" s="6">
        <f t="shared" si="20"/>
        <v>0</v>
      </c>
      <c r="BC88" s="6">
        <f t="shared" si="20"/>
        <v>0</v>
      </c>
      <c r="BD88" s="6">
        <f t="shared" si="20"/>
        <v>0</v>
      </c>
    </row>
    <row r="89" spans="1:56" x14ac:dyDescent="0.2">
      <c r="A89" t="s">
        <v>922</v>
      </c>
      <c r="B89" t="s">
        <v>841</v>
      </c>
      <c r="C89" t="s">
        <v>927</v>
      </c>
      <c r="D89">
        <v>21.3</v>
      </c>
      <c r="E89" s="8" t="s">
        <v>945</v>
      </c>
      <c r="F89" s="23">
        <v>9700</v>
      </c>
      <c r="G89" s="22">
        <v>37119</v>
      </c>
      <c r="H89" s="15" t="s">
        <v>1113</v>
      </c>
      <c r="I89" s="6">
        <f t="shared" si="17"/>
        <v>0</v>
      </c>
      <c r="J89" s="6">
        <f t="shared" si="20"/>
        <v>0</v>
      </c>
      <c r="K89" s="6">
        <f t="shared" si="20"/>
        <v>0</v>
      </c>
      <c r="L89" s="6">
        <f t="shared" si="20"/>
        <v>0</v>
      </c>
      <c r="M89" s="6">
        <f t="shared" si="20"/>
        <v>0</v>
      </c>
      <c r="N89" s="6">
        <f t="shared" si="20"/>
        <v>0</v>
      </c>
      <c r="O89" s="6">
        <f t="shared" si="20"/>
        <v>0</v>
      </c>
      <c r="P89" s="6">
        <f t="shared" si="20"/>
        <v>0</v>
      </c>
      <c r="Q89" s="6">
        <f t="shared" si="20"/>
        <v>21.470400000000051</v>
      </c>
      <c r="R89" s="6">
        <f t="shared" si="20"/>
        <v>21.470400000000051</v>
      </c>
      <c r="S89" s="6">
        <f t="shared" si="20"/>
        <v>21.470400000000051</v>
      </c>
      <c r="T89" s="6">
        <f t="shared" si="20"/>
        <v>21.470400000000051</v>
      </c>
      <c r="U89" s="6">
        <f t="shared" si="20"/>
        <v>21.470400000000051</v>
      </c>
      <c r="V89" s="6">
        <f t="shared" si="20"/>
        <v>21.470400000000051</v>
      </c>
      <c r="W89" s="6">
        <f t="shared" si="20"/>
        <v>21.470400000000051</v>
      </c>
      <c r="X89" s="6">
        <f t="shared" si="20"/>
        <v>21.470400000000051</v>
      </c>
      <c r="Y89" s="6">
        <f t="shared" si="20"/>
        <v>21.470400000000051</v>
      </c>
      <c r="Z89" s="6">
        <f t="shared" si="20"/>
        <v>21.470400000000051</v>
      </c>
      <c r="AA89" s="6">
        <f t="shared" si="20"/>
        <v>21.470400000000051</v>
      </c>
      <c r="AB89" s="6">
        <f t="shared" si="20"/>
        <v>21.470400000000051</v>
      </c>
      <c r="AC89" s="6">
        <f t="shared" si="20"/>
        <v>0</v>
      </c>
      <c r="AD89" s="6">
        <f t="shared" si="20"/>
        <v>0</v>
      </c>
      <c r="AE89" s="6">
        <f t="shared" si="20"/>
        <v>0</v>
      </c>
      <c r="AF89" s="6">
        <f t="shared" si="20"/>
        <v>0</v>
      </c>
      <c r="AG89" s="6">
        <f t="shared" si="20"/>
        <v>0</v>
      </c>
      <c r="AH89" s="6">
        <f t="shared" si="20"/>
        <v>0</v>
      </c>
      <c r="AI89" s="6">
        <f t="shared" si="20"/>
        <v>0</v>
      </c>
      <c r="AJ89" s="6">
        <f t="shared" si="20"/>
        <v>0</v>
      </c>
      <c r="AK89" s="6">
        <f t="shared" si="20"/>
        <v>0</v>
      </c>
      <c r="AL89" s="6">
        <f t="shared" si="20"/>
        <v>0</v>
      </c>
      <c r="AM89" s="6">
        <f t="shared" si="20"/>
        <v>0</v>
      </c>
      <c r="AN89" s="6">
        <f t="shared" si="20"/>
        <v>0</v>
      </c>
      <c r="AO89" s="6">
        <f t="shared" si="20"/>
        <v>0</v>
      </c>
      <c r="AP89" s="6">
        <f t="shared" si="20"/>
        <v>0</v>
      </c>
      <c r="AQ89" s="6">
        <f t="shared" si="20"/>
        <v>0</v>
      </c>
      <c r="AR89" s="6">
        <f t="shared" si="20"/>
        <v>0</v>
      </c>
      <c r="AS89" s="6">
        <f t="shared" si="20"/>
        <v>0</v>
      </c>
      <c r="AT89" s="6">
        <f t="shared" si="20"/>
        <v>0</v>
      </c>
      <c r="AU89" s="6">
        <f t="shared" si="20"/>
        <v>0</v>
      </c>
      <c r="AV89" s="6">
        <f t="shared" si="20"/>
        <v>0</v>
      </c>
      <c r="AW89" s="6">
        <f t="shared" si="20"/>
        <v>0</v>
      </c>
      <c r="AX89" s="6">
        <f t="shared" si="20"/>
        <v>0</v>
      </c>
      <c r="AY89" s="6">
        <f t="shared" si="20"/>
        <v>0</v>
      </c>
      <c r="AZ89" s="6">
        <f t="shared" si="20"/>
        <v>0</v>
      </c>
      <c r="BA89" s="6">
        <f t="shared" si="20"/>
        <v>0</v>
      </c>
      <c r="BB89" s="6">
        <f t="shared" si="20"/>
        <v>0</v>
      </c>
      <c r="BC89" s="6">
        <f t="shared" si="20"/>
        <v>0</v>
      </c>
      <c r="BD89" s="6">
        <f t="shared" si="20"/>
        <v>0</v>
      </c>
    </row>
    <row r="90" spans="1:56" x14ac:dyDescent="0.2">
      <c r="A90" t="s">
        <v>923</v>
      </c>
      <c r="B90" t="s">
        <v>841</v>
      </c>
      <c r="C90" t="s">
        <v>927</v>
      </c>
      <c r="D90">
        <v>49.9</v>
      </c>
      <c r="E90" s="8" t="s">
        <v>945</v>
      </c>
      <c r="F90" s="23">
        <v>9700</v>
      </c>
      <c r="G90" s="22">
        <v>37240</v>
      </c>
      <c r="H90" s="15" t="s">
        <v>1113</v>
      </c>
      <c r="I90" s="6">
        <f t="shared" si="17"/>
        <v>0</v>
      </c>
      <c r="J90" s="6">
        <f t="shared" si="20"/>
        <v>0</v>
      </c>
      <c r="K90" s="6">
        <f t="shared" si="20"/>
        <v>0</v>
      </c>
      <c r="L90" s="6">
        <f t="shared" si="20"/>
        <v>0</v>
      </c>
      <c r="M90" s="6">
        <f t="shared" si="20"/>
        <v>0</v>
      </c>
      <c r="N90" s="6">
        <f t="shared" si="20"/>
        <v>0</v>
      </c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ref="J90:BD95" si="21">IF(AND($F90&lt;R$1,$G90&lt;R$4,(DATE(YEAR($G90)+1,MONTH($G90)+1,1))&gt;R$4),$D90*13.44*R$77*(R$1/1000-($F90/1000)),0)</f>
        <v>0</v>
      </c>
      <c r="S90" s="6">
        <f t="shared" si="21"/>
        <v>0</v>
      </c>
      <c r="T90" s="6">
        <f t="shared" si="21"/>
        <v>0</v>
      </c>
      <c r="U90" s="6">
        <f t="shared" si="21"/>
        <v>50.299200000000113</v>
      </c>
      <c r="V90" s="6">
        <f t="shared" si="21"/>
        <v>50.299200000000113</v>
      </c>
      <c r="W90" s="6">
        <f t="shared" si="21"/>
        <v>50.299200000000113</v>
      </c>
      <c r="X90" s="6">
        <f t="shared" si="21"/>
        <v>50.299200000000113</v>
      </c>
      <c r="Y90" s="6">
        <f t="shared" si="21"/>
        <v>50.299200000000113</v>
      </c>
      <c r="Z90" s="6">
        <f t="shared" si="21"/>
        <v>50.299200000000113</v>
      </c>
      <c r="AA90" s="6">
        <f t="shared" si="21"/>
        <v>50.299200000000113</v>
      </c>
      <c r="AB90" s="6">
        <f t="shared" si="21"/>
        <v>50.299200000000113</v>
      </c>
      <c r="AC90" s="6">
        <f t="shared" si="21"/>
        <v>50.299200000000113</v>
      </c>
      <c r="AD90" s="6">
        <f t="shared" si="21"/>
        <v>50.299200000000113</v>
      </c>
      <c r="AE90" s="6">
        <f t="shared" si="21"/>
        <v>50.299200000000113</v>
      </c>
      <c r="AF90" s="6">
        <f t="shared" si="21"/>
        <v>50.299200000000113</v>
      </c>
      <c r="AG90" s="6">
        <f t="shared" si="21"/>
        <v>0</v>
      </c>
      <c r="AH90" s="6">
        <f t="shared" si="21"/>
        <v>0</v>
      </c>
      <c r="AI90" s="6">
        <f t="shared" si="21"/>
        <v>0</v>
      </c>
      <c r="AJ90" s="6">
        <f t="shared" si="21"/>
        <v>0</v>
      </c>
      <c r="AK90" s="6">
        <f t="shared" si="21"/>
        <v>0</v>
      </c>
      <c r="AL90" s="6">
        <f t="shared" si="21"/>
        <v>0</v>
      </c>
      <c r="AM90" s="6">
        <f t="shared" si="21"/>
        <v>0</v>
      </c>
      <c r="AN90" s="6">
        <f t="shared" si="21"/>
        <v>0</v>
      </c>
      <c r="AO90" s="6">
        <f t="shared" si="21"/>
        <v>0</v>
      </c>
      <c r="AP90" s="6">
        <f t="shared" si="21"/>
        <v>0</v>
      </c>
      <c r="AQ90" s="6">
        <f t="shared" si="21"/>
        <v>0</v>
      </c>
      <c r="AR90" s="6">
        <f t="shared" si="21"/>
        <v>0</v>
      </c>
      <c r="AS90" s="6">
        <f t="shared" si="21"/>
        <v>0</v>
      </c>
      <c r="AT90" s="6">
        <f t="shared" si="21"/>
        <v>0</v>
      </c>
      <c r="AU90" s="6">
        <f t="shared" si="21"/>
        <v>0</v>
      </c>
      <c r="AV90" s="6">
        <f t="shared" si="21"/>
        <v>0</v>
      </c>
      <c r="AW90" s="6">
        <f t="shared" si="21"/>
        <v>0</v>
      </c>
      <c r="AX90" s="6">
        <f t="shared" si="21"/>
        <v>0</v>
      </c>
      <c r="AY90" s="6">
        <f t="shared" si="21"/>
        <v>0</v>
      </c>
      <c r="AZ90" s="6">
        <f t="shared" si="21"/>
        <v>0</v>
      </c>
      <c r="BA90" s="6">
        <f t="shared" si="21"/>
        <v>0</v>
      </c>
      <c r="BB90" s="6">
        <f t="shared" si="21"/>
        <v>0</v>
      </c>
      <c r="BC90" s="6">
        <f t="shared" si="21"/>
        <v>0</v>
      </c>
      <c r="BD90" s="6">
        <f t="shared" si="21"/>
        <v>0</v>
      </c>
    </row>
    <row r="91" spans="1:56" x14ac:dyDescent="0.2">
      <c r="A91" s="26" t="s">
        <v>950</v>
      </c>
      <c r="B91" s="26" t="s">
        <v>841</v>
      </c>
      <c r="C91" s="26" t="s">
        <v>927</v>
      </c>
      <c r="D91" s="26">
        <v>49</v>
      </c>
      <c r="E91" s="3" t="s">
        <v>945</v>
      </c>
      <c r="F91" s="28">
        <v>9700</v>
      </c>
      <c r="G91" s="22">
        <v>37240</v>
      </c>
      <c r="H91" s="15" t="s">
        <v>1113</v>
      </c>
      <c r="I91" s="6">
        <f t="shared" si="17"/>
        <v>0</v>
      </c>
      <c r="J91" s="6">
        <f t="shared" si="21"/>
        <v>0</v>
      </c>
      <c r="K91" s="6">
        <f t="shared" si="21"/>
        <v>0</v>
      </c>
      <c r="L91" s="6">
        <f t="shared" si="21"/>
        <v>0</v>
      </c>
      <c r="M91" s="6">
        <f t="shared" si="21"/>
        <v>0</v>
      </c>
      <c r="N91" s="6">
        <f t="shared" si="21"/>
        <v>0</v>
      </c>
      <c r="O91" s="6">
        <f t="shared" si="21"/>
        <v>0</v>
      </c>
      <c r="P91" s="6">
        <f t="shared" si="21"/>
        <v>0</v>
      </c>
      <c r="Q91" s="6">
        <f t="shared" si="21"/>
        <v>0</v>
      </c>
      <c r="R91" s="6">
        <f t="shared" si="21"/>
        <v>0</v>
      </c>
      <c r="S91" s="6">
        <f t="shared" si="21"/>
        <v>0</v>
      </c>
      <c r="T91" s="6">
        <f t="shared" si="21"/>
        <v>0</v>
      </c>
      <c r="U91" s="6">
        <f t="shared" si="21"/>
        <v>49.39200000000011</v>
      </c>
      <c r="V91" s="6">
        <f t="shared" si="21"/>
        <v>49.39200000000011</v>
      </c>
      <c r="W91" s="6">
        <f t="shared" si="21"/>
        <v>49.39200000000011</v>
      </c>
      <c r="X91" s="6">
        <f t="shared" si="21"/>
        <v>49.39200000000011</v>
      </c>
      <c r="Y91" s="6">
        <f t="shared" si="21"/>
        <v>49.39200000000011</v>
      </c>
      <c r="Z91" s="6">
        <f t="shared" si="21"/>
        <v>49.39200000000011</v>
      </c>
      <c r="AA91" s="6">
        <f t="shared" si="21"/>
        <v>49.39200000000011</v>
      </c>
      <c r="AB91" s="6">
        <f t="shared" si="21"/>
        <v>49.39200000000011</v>
      </c>
      <c r="AC91" s="6">
        <f t="shared" si="21"/>
        <v>49.39200000000011</v>
      </c>
      <c r="AD91" s="6">
        <f t="shared" si="21"/>
        <v>49.39200000000011</v>
      </c>
      <c r="AE91" s="6">
        <f t="shared" si="21"/>
        <v>49.39200000000011</v>
      </c>
      <c r="AF91" s="6">
        <f t="shared" si="21"/>
        <v>49.39200000000011</v>
      </c>
      <c r="AG91" s="6">
        <f t="shared" si="21"/>
        <v>0</v>
      </c>
      <c r="AH91" s="6">
        <f t="shared" si="21"/>
        <v>0</v>
      </c>
      <c r="AI91" s="6">
        <f t="shared" si="21"/>
        <v>0</v>
      </c>
      <c r="AJ91" s="6">
        <f t="shared" si="21"/>
        <v>0</v>
      </c>
      <c r="AK91" s="6">
        <f t="shared" si="21"/>
        <v>0</v>
      </c>
      <c r="AL91" s="6">
        <f t="shared" si="21"/>
        <v>0</v>
      </c>
      <c r="AM91" s="6">
        <f t="shared" si="21"/>
        <v>0</v>
      </c>
      <c r="AN91" s="6">
        <f t="shared" si="21"/>
        <v>0</v>
      </c>
      <c r="AO91" s="6">
        <f t="shared" si="21"/>
        <v>0</v>
      </c>
      <c r="AP91" s="6">
        <f t="shared" si="21"/>
        <v>0</v>
      </c>
      <c r="AQ91" s="6">
        <f t="shared" si="21"/>
        <v>0</v>
      </c>
      <c r="AR91" s="6">
        <f t="shared" si="21"/>
        <v>0</v>
      </c>
      <c r="AS91" s="6">
        <f t="shared" si="21"/>
        <v>0</v>
      </c>
      <c r="AT91" s="6">
        <f t="shared" si="21"/>
        <v>0</v>
      </c>
      <c r="AU91" s="6">
        <f t="shared" si="21"/>
        <v>0</v>
      </c>
      <c r="AV91" s="6">
        <f t="shared" si="21"/>
        <v>0</v>
      </c>
      <c r="AW91" s="6">
        <f t="shared" si="21"/>
        <v>0</v>
      </c>
      <c r="AX91" s="6">
        <f t="shared" si="21"/>
        <v>0</v>
      </c>
      <c r="AY91" s="6">
        <f t="shared" si="21"/>
        <v>0</v>
      </c>
      <c r="AZ91" s="6">
        <f t="shared" si="21"/>
        <v>0</v>
      </c>
      <c r="BA91" s="6">
        <f t="shared" si="21"/>
        <v>0</v>
      </c>
      <c r="BB91" s="6">
        <f t="shared" si="21"/>
        <v>0</v>
      </c>
      <c r="BC91" s="6">
        <f t="shared" si="21"/>
        <v>0</v>
      </c>
      <c r="BD91" s="6">
        <f t="shared" si="21"/>
        <v>0</v>
      </c>
    </row>
    <row r="92" spans="1:56" x14ac:dyDescent="0.2">
      <c r="A92" s="26" t="s">
        <v>936</v>
      </c>
      <c r="B92" s="26" t="s">
        <v>841</v>
      </c>
      <c r="C92" s="26" t="s">
        <v>927</v>
      </c>
      <c r="D92" s="26">
        <v>49</v>
      </c>
      <c r="E92" s="3" t="s">
        <v>945</v>
      </c>
      <c r="F92" s="28">
        <v>9700</v>
      </c>
      <c r="G92" s="22">
        <v>37256</v>
      </c>
      <c r="H92" s="15" t="s">
        <v>1113</v>
      </c>
      <c r="I92" s="6">
        <f t="shared" si="17"/>
        <v>0</v>
      </c>
      <c r="J92" s="6">
        <f t="shared" si="21"/>
        <v>0</v>
      </c>
      <c r="K92" s="6">
        <f t="shared" si="21"/>
        <v>0</v>
      </c>
      <c r="L92" s="6">
        <f t="shared" si="21"/>
        <v>0</v>
      </c>
      <c r="M92" s="6">
        <f t="shared" si="21"/>
        <v>0</v>
      </c>
      <c r="N92" s="6">
        <f t="shared" si="21"/>
        <v>0</v>
      </c>
      <c r="O92" s="6">
        <f t="shared" si="21"/>
        <v>0</v>
      </c>
      <c r="P92" s="6">
        <f t="shared" si="21"/>
        <v>0</v>
      </c>
      <c r="Q92" s="6">
        <f t="shared" si="21"/>
        <v>0</v>
      </c>
      <c r="R92" s="6">
        <f t="shared" si="21"/>
        <v>0</v>
      </c>
      <c r="S92" s="6">
        <f t="shared" si="21"/>
        <v>0</v>
      </c>
      <c r="T92" s="6">
        <f t="shared" si="21"/>
        <v>0</v>
      </c>
      <c r="U92" s="6">
        <f t="shared" si="21"/>
        <v>49.39200000000011</v>
      </c>
      <c r="V92" s="6">
        <f t="shared" si="21"/>
        <v>49.39200000000011</v>
      </c>
      <c r="W92" s="6">
        <f t="shared" si="21"/>
        <v>49.39200000000011</v>
      </c>
      <c r="X92" s="6">
        <f t="shared" si="21"/>
        <v>49.39200000000011</v>
      </c>
      <c r="Y92" s="6">
        <f t="shared" si="21"/>
        <v>49.39200000000011</v>
      </c>
      <c r="Z92" s="6">
        <f t="shared" si="21"/>
        <v>49.39200000000011</v>
      </c>
      <c r="AA92" s="6">
        <f t="shared" si="21"/>
        <v>49.39200000000011</v>
      </c>
      <c r="AB92" s="6">
        <f t="shared" si="21"/>
        <v>49.39200000000011</v>
      </c>
      <c r="AC92" s="6">
        <f t="shared" si="21"/>
        <v>49.39200000000011</v>
      </c>
      <c r="AD92" s="6">
        <f t="shared" si="21"/>
        <v>49.39200000000011</v>
      </c>
      <c r="AE92" s="6">
        <f t="shared" si="21"/>
        <v>49.39200000000011</v>
      </c>
      <c r="AF92" s="6">
        <f t="shared" si="21"/>
        <v>49.39200000000011</v>
      </c>
      <c r="AG92" s="6">
        <f t="shared" si="21"/>
        <v>0</v>
      </c>
      <c r="AH92" s="6">
        <f t="shared" si="21"/>
        <v>0</v>
      </c>
      <c r="AI92" s="6">
        <f t="shared" si="21"/>
        <v>0</v>
      </c>
      <c r="AJ92" s="6">
        <f t="shared" si="21"/>
        <v>0</v>
      </c>
      <c r="AK92" s="6">
        <f t="shared" si="21"/>
        <v>0</v>
      </c>
      <c r="AL92" s="6">
        <f t="shared" si="21"/>
        <v>0</v>
      </c>
      <c r="AM92" s="6">
        <f t="shared" si="21"/>
        <v>0</v>
      </c>
      <c r="AN92" s="6">
        <f t="shared" si="21"/>
        <v>0</v>
      </c>
      <c r="AO92" s="6">
        <f t="shared" si="21"/>
        <v>0</v>
      </c>
      <c r="AP92" s="6">
        <f t="shared" si="21"/>
        <v>0</v>
      </c>
      <c r="AQ92" s="6">
        <f t="shared" si="21"/>
        <v>0</v>
      </c>
      <c r="AR92" s="6">
        <f t="shared" si="21"/>
        <v>0</v>
      </c>
      <c r="AS92" s="6">
        <f t="shared" si="21"/>
        <v>0</v>
      </c>
      <c r="AT92" s="6">
        <f t="shared" si="21"/>
        <v>0</v>
      </c>
      <c r="AU92" s="6">
        <f t="shared" si="21"/>
        <v>0</v>
      </c>
      <c r="AV92" s="6">
        <f t="shared" si="21"/>
        <v>0</v>
      </c>
      <c r="AW92" s="6">
        <f t="shared" si="21"/>
        <v>0</v>
      </c>
      <c r="AX92" s="6">
        <f t="shared" si="21"/>
        <v>0</v>
      </c>
      <c r="AY92" s="6">
        <f t="shared" si="21"/>
        <v>0</v>
      </c>
      <c r="AZ92" s="6">
        <f t="shared" si="21"/>
        <v>0</v>
      </c>
      <c r="BA92" s="6">
        <f t="shared" si="21"/>
        <v>0</v>
      </c>
      <c r="BB92" s="6">
        <f t="shared" si="21"/>
        <v>0</v>
      </c>
      <c r="BC92" s="6">
        <f t="shared" si="21"/>
        <v>0</v>
      </c>
      <c r="BD92" s="6">
        <f t="shared" si="21"/>
        <v>0</v>
      </c>
    </row>
    <row r="93" spans="1:56" x14ac:dyDescent="0.2">
      <c r="A93" s="26" t="s">
        <v>1083</v>
      </c>
      <c r="B93" s="3" t="s">
        <v>841</v>
      </c>
      <c r="C93" s="8" t="s">
        <v>927</v>
      </c>
      <c r="D93" s="2">
        <v>45</v>
      </c>
      <c r="E93" s="3" t="s">
        <v>945</v>
      </c>
      <c r="F93" s="2">
        <v>9700</v>
      </c>
      <c r="G93" s="22">
        <v>37408</v>
      </c>
      <c r="H93" s="15" t="s">
        <v>1113</v>
      </c>
      <c r="I93" s="6">
        <f t="shared" si="17"/>
        <v>0</v>
      </c>
      <c r="J93" s="6">
        <f t="shared" si="21"/>
        <v>0</v>
      </c>
      <c r="K93" s="6">
        <f t="shared" si="21"/>
        <v>0</v>
      </c>
      <c r="L93" s="6">
        <f t="shared" si="21"/>
        <v>0</v>
      </c>
      <c r="M93" s="6">
        <f t="shared" si="21"/>
        <v>0</v>
      </c>
      <c r="N93" s="6">
        <f t="shared" si="21"/>
        <v>0</v>
      </c>
      <c r="O93" s="6">
        <f t="shared" si="21"/>
        <v>0</v>
      </c>
      <c r="P93" s="6">
        <f t="shared" si="21"/>
        <v>0</v>
      </c>
      <c r="Q93" s="6">
        <f t="shared" si="21"/>
        <v>0</v>
      </c>
      <c r="R93" s="6">
        <f t="shared" si="21"/>
        <v>0</v>
      </c>
      <c r="S93" s="6">
        <f t="shared" si="21"/>
        <v>0</v>
      </c>
      <c r="T93" s="6">
        <f t="shared" si="21"/>
        <v>0</v>
      </c>
      <c r="U93" s="6">
        <f t="shared" si="21"/>
        <v>0</v>
      </c>
      <c r="V93" s="6">
        <f t="shared" si="21"/>
        <v>0</v>
      </c>
      <c r="W93" s="6">
        <f t="shared" si="21"/>
        <v>0</v>
      </c>
      <c r="X93" s="6">
        <f t="shared" si="21"/>
        <v>0</v>
      </c>
      <c r="Y93" s="6">
        <f t="shared" si="21"/>
        <v>0</v>
      </c>
      <c r="Z93" s="6">
        <f t="shared" si="21"/>
        <v>0</v>
      </c>
      <c r="AA93" s="6">
        <f t="shared" si="21"/>
        <v>45.360000000000106</v>
      </c>
      <c r="AB93" s="6">
        <f t="shared" si="21"/>
        <v>45.360000000000106</v>
      </c>
      <c r="AC93" s="6">
        <f t="shared" si="21"/>
        <v>45.360000000000106</v>
      </c>
      <c r="AD93" s="6">
        <f t="shared" si="21"/>
        <v>45.360000000000106</v>
      </c>
      <c r="AE93" s="6">
        <f t="shared" si="21"/>
        <v>45.360000000000106</v>
      </c>
      <c r="AF93" s="6">
        <f t="shared" si="21"/>
        <v>45.360000000000106</v>
      </c>
      <c r="AG93" s="6">
        <f t="shared" si="21"/>
        <v>45.360000000000106</v>
      </c>
      <c r="AH93" s="6">
        <f t="shared" si="21"/>
        <v>45.360000000000106</v>
      </c>
      <c r="AI93" s="6">
        <f t="shared" si="21"/>
        <v>45.360000000000106</v>
      </c>
      <c r="AJ93" s="6">
        <f t="shared" si="21"/>
        <v>45.360000000000106</v>
      </c>
      <c r="AK93" s="6">
        <f t="shared" si="21"/>
        <v>45.360000000000106</v>
      </c>
      <c r="AL93" s="6">
        <f t="shared" si="21"/>
        <v>45.360000000000106</v>
      </c>
      <c r="AM93" s="6">
        <f t="shared" si="21"/>
        <v>0</v>
      </c>
      <c r="AN93" s="6">
        <f t="shared" si="21"/>
        <v>0</v>
      </c>
      <c r="AO93" s="6">
        <f t="shared" si="21"/>
        <v>0</v>
      </c>
      <c r="AP93" s="6">
        <f t="shared" si="21"/>
        <v>0</v>
      </c>
      <c r="AQ93" s="6">
        <f t="shared" si="21"/>
        <v>0</v>
      </c>
      <c r="AR93" s="6">
        <f t="shared" si="21"/>
        <v>0</v>
      </c>
      <c r="AS93" s="6">
        <f t="shared" si="21"/>
        <v>0</v>
      </c>
      <c r="AT93" s="6">
        <f t="shared" si="21"/>
        <v>0</v>
      </c>
      <c r="AU93" s="6">
        <f t="shared" si="21"/>
        <v>0</v>
      </c>
      <c r="AV93" s="6">
        <f t="shared" si="21"/>
        <v>0</v>
      </c>
      <c r="AW93" s="6">
        <f t="shared" si="21"/>
        <v>0</v>
      </c>
      <c r="AX93" s="6">
        <f t="shared" si="21"/>
        <v>0</v>
      </c>
      <c r="AY93" s="6">
        <f t="shared" si="21"/>
        <v>0</v>
      </c>
      <c r="AZ93" s="6">
        <f t="shared" si="21"/>
        <v>0</v>
      </c>
      <c r="BA93" s="6">
        <f t="shared" si="21"/>
        <v>0</v>
      </c>
      <c r="BB93" s="6">
        <f t="shared" si="21"/>
        <v>0</v>
      </c>
      <c r="BC93" s="6">
        <f t="shared" si="21"/>
        <v>0</v>
      </c>
      <c r="BD93" s="6">
        <f t="shared" si="21"/>
        <v>0</v>
      </c>
    </row>
    <row r="94" spans="1:56" x14ac:dyDescent="0.2">
      <c r="A94" s="26" t="s">
        <v>1104</v>
      </c>
      <c r="B94" s="3" t="s">
        <v>841</v>
      </c>
      <c r="C94" s="8" t="s">
        <v>927</v>
      </c>
      <c r="D94" s="2">
        <v>48.7</v>
      </c>
      <c r="E94" s="3" t="s">
        <v>945</v>
      </c>
      <c r="F94" s="2">
        <v>9700</v>
      </c>
      <c r="G94" s="22">
        <v>37408</v>
      </c>
      <c r="H94" s="15" t="s">
        <v>1113</v>
      </c>
      <c r="I94" s="6">
        <f t="shared" si="17"/>
        <v>0</v>
      </c>
      <c r="J94" s="6">
        <f t="shared" si="21"/>
        <v>0</v>
      </c>
      <c r="K94" s="6">
        <f t="shared" si="21"/>
        <v>0</v>
      </c>
      <c r="L94" s="6">
        <f t="shared" si="21"/>
        <v>0</v>
      </c>
      <c r="M94" s="6">
        <f t="shared" si="21"/>
        <v>0</v>
      </c>
      <c r="N94" s="6">
        <f t="shared" si="21"/>
        <v>0</v>
      </c>
      <c r="O94" s="6">
        <f t="shared" si="21"/>
        <v>0</v>
      </c>
      <c r="P94" s="6">
        <f t="shared" si="21"/>
        <v>0</v>
      </c>
      <c r="Q94" s="6">
        <f t="shared" si="21"/>
        <v>0</v>
      </c>
      <c r="R94" s="6">
        <f t="shared" si="21"/>
        <v>0</v>
      </c>
      <c r="S94" s="6">
        <f t="shared" si="21"/>
        <v>0</v>
      </c>
      <c r="T94" s="6">
        <f t="shared" si="21"/>
        <v>0</v>
      </c>
      <c r="U94" s="6">
        <f t="shared" si="21"/>
        <v>0</v>
      </c>
      <c r="V94" s="6">
        <f t="shared" si="21"/>
        <v>0</v>
      </c>
      <c r="W94" s="6">
        <f t="shared" si="21"/>
        <v>0</v>
      </c>
      <c r="X94" s="6">
        <f t="shared" si="21"/>
        <v>0</v>
      </c>
      <c r="Y94" s="6">
        <f t="shared" si="21"/>
        <v>0</v>
      </c>
      <c r="Z94" s="6">
        <f t="shared" si="21"/>
        <v>0</v>
      </c>
      <c r="AA94" s="6">
        <f t="shared" si="21"/>
        <v>49.089600000000118</v>
      </c>
      <c r="AB94" s="6">
        <f t="shared" si="21"/>
        <v>49.089600000000118</v>
      </c>
      <c r="AC94" s="6">
        <f t="shared" si="21"/>
        <v>49.089600000000118</v>
      </c>
      <c r="AD94" s="6">
        <f t="shared" si="21"/>
        <v>49.089600000000118</v>
      </c>
      <c r="AE94" s="6">
        <f t="shared" si="21"/>
        <v>49.089600000000118</v>
      </c>
      <c r="AF94" s="6">
        <f t="shared" si="21"/>
        <v>49.089600000000118</v>
      </c>
      <c r="AG94" s="6">
        <f t="shared" si="21"/>
        <v>49.089600000000118</v>
      </c>
      <c r="AH94" s="6">
        <f t="shared" si="21"/>
        <v>49.089600000000118</v>
      </c>
      <c r="AI94" s="6">
        <f t="shared" si="21"/>
        <v>49.089600000000118</v>
      </c>
      <c r="AJ94" s="6">
        <f t="shared" si="21"/>
        <v>49.089600000000118</v>
      </c>
      <c r="AK94" s="6">
        <f t="shared" si="21"/>
        <v>49.089600000000118</v>
      </c>
      <c r="AL94" s="6">
        <f t="shared" si="21"/>
        <v>49.089600000000118</v>
      </c>
      <c r="AM94" s="6">
        <f t="shared" si="21"/>
        <v>0</v>
      </c>
      <c r="AN94" s="6">
        <f t="shared" si="21"/>
        <v>0</v>
      </c>
      <c r="AO94" s="6">
        <f t="shared" si="21"/>
        <v>0</v>
      </c>
      <c r="AP94" s="6">
        <f t="shared" si="21"/>
        <v>0</v>
      </c>
      <c r="AQ94" s="6">
        <f t="shared" si="21"/>
        <v>0</v>
      </c>
      <c r="AR94" s="6">
        <f t="shared" si="21"/>
        <v>0</v>
      </c>
      <c r="AS94" s="6">
        <f t="shared" si="21"/>
        <v>0</v>
      </c>
      <c r="AT94" s="6">
        <f t="shared" si="21"/>
        <v>0</v>
      </c>
      <c r="AU94" s="6">
        <f t="shared" si="21"/>
        <v>0</v>
      </c>
      <c r="AV94" s="6">
        <f t="shared" si="21"/>
        <v>0</v>
      </c>
      <c r="AW94" s="6">
        <f t="shared" si="21"/>
        <v>0</v>
      </c>
      <c r="AX94" s="6">
        <f t="shared" si="21"/>
        <v>0</v>
      </c>
      <c r="AY94" s="6">
        <f t="shared" si="21"/>
        <v>0</v>
      </c>
      <c r="AZ94" s="6">
        <f t="shared" si="21"/>
        <v>0</v>
      </c>
      <c r="BA94" s="6">
        <f t="shared" si="21"/>
        <v>0</v>
      </c>
      <c r="BB94" s="6">
        <f t="shared" si="21"/>
        <v>0</v>
      </c>
      <c r="BC94" s="6">
        <f t="shared" si="21"/>
        <v>0</v>
      </c>
      <c r="BD94" s="6">
        <f t="shared" si="21"/>
        <v>0</v>
      </c>
    </row>
    <row r="95" spans="1:56" x14ac:dyDescent="0.2">
      <c r="A95" s="26" t="s">
        <v>1099</v>
      </c>
      <c r="B95" s="3" t="s">
        <v>841</v>
      </c>
      <c r="C95" s="3" t="s">
        <v>927</v>
      </c>
      <c r="D95" s="2">
        <v>49</v>
      </c>
      <c r="E95" s="3" t="s">
        <v>945</v>
      </c>
      <c r="F95" s="2">
        <v>9700</v>
      </c>
      <c r="G95" s="22">
        <v>37437</v>
      </c>
      <c r="H95" s="15" t="s">
        <v>1113</v>
      </c>
      <c r="I95" s="6">
        <f t="shared" si="17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  <c r="AA95" s="6">
        <f t="shared" si="21"/>
        <v>49.39200000000011</v>
      </c>
      <c r="AB95" s="6">
        <f t="shared" si="21"/>
        <v>49.39200000000011</v>
      </c>
      <c r="AC95" s="6">
        <f t="shared" si="21"/>
        <v>49.39200000000011</v>
      </c>
      <c r="AD95" s="6">
        <f t="shared" si="21"/>
        <v>49.39200000000011</v>
      </c>
      <c r="AE95" s="6">
        <f t="shared" si="21"/>
        <v>49.39200000000011</v>
      </c>
      <c r="AF95" s="6">
        <f t="shared" si="21"/>
        <v>49.39200000000011</v>
      </c>
      <c r="AG95" s="6">
        <f t="shared" si="21"/>
        <v>49.39200000000011</v>
      </c>
      <c r="AH95" s="6">
        <f t="shared" si="21"/>
        <v>49.39200000000011</v>
      </c>
      <c r="AI95" s="6">
        <f t="shared" si="21"/>
        <v>49.39200000000011</v>
      </c>
      <c r="AJ95" s="6">
        <f t="shared" si="21"/>
        <v>49.39200000000011</v>
      </c>
      <c r="AK95" s="6">
        <f t="shared" si="21"/>
        <v>49.39200000000011</v>
      </c>
      <c r="AL95" s="6">
        <f t="shared" ref="J95:BD101" si="22">IF(AND($F95&lt;AL$1,$G95&lt;AL$4,(DATE(YEAR($G95)+1,MONTH($G95)+1,1))&gt;AL$4),$D95*13.44*AL$77*(AL$1/1000-($F95/1000)),0)</f>
        <v>49.39200000000011</v>
      </c>
      <c r="AM95" s="6">
        <f t="shared" si="22"/>
        <v>0</v>
      </c>
      <c r="AN95" s="6">
        <f t="shared" si="22"/>
        <v>0</v>
      </c>
      <c r="AO95" s="6">
        <f t="shared" si="22"/>
        <v>0</v>
      </c>
      <c r="AP95" s="6">
        <f t="shared" si="22"/>
        <v>0</v>
      </c>
      <c r="AQ95" s="6">
        <f t="shared" si="22"/>
        <v>0</v>
      </c>
      <c r="AR95" s="6">
        <f t="shared" si="22"/>
        <v>0</v>
      </c>
      <c r="AS95" s="6">
        <f t="shared" si="22"/>
        <v>0</v>
      </c>
      <c r="AT95" s="6">
        <f t="shared" si="22"/>
        <v>0</v>
      </c>
      <c r="AU95" s="6">
        <f t="shared" si="22"/>
        <v>0</v>
      </c>
      <c r="AV95" s="6">
        <f t="shared" si="22"/>
        <v>0</v>
      </c>
      <c r="AW95" s="6">
        <f t="shared" si="22"/>
        <v>0</v>
      </c>
      <c r="AX95" s="6">
        <f t="shared" si="22"/>
        <v>0</v>
      </c>
      <c r="AY95" s="6">
        <f t="shared" si="22"/>
        <v>0</v>
      </c>
      <c r="AZ95" s="6">
        <f t="shared" si="22"/>
        <v>0</v>
      </c>
      <c r="BA95" s="6">
        <f t="shared" si="22"/>
        <v>0</v>
      </c>
      <c r="BB95" s="6">
        <f t="shared" si="22"/>
        <v>0</v>
      </c>
      <c r="BC95" s="6">
        <f t="shared" si="22"/>
        <v>0</v>
      </c>
      <c r="BD95" s="6">
        <f t="shared" si="22"/>
        <v>0</v>
      </c>
    </row>
    <row r="96" spans="1:56" x14ac:dyDescent="0.2">
      <c r="A96" t="s">
        <v>974</v>
      </c>
      <c r="B96" t="s">
        <v>979</v>
      </c>
      <c r="C96" t="s">
        <v>948</v>
      </c>
      <c r="D96">
        <v>40</v>
      </c>
      <c r="E96" s="3" t="s">
        <v>945</v>
      </c>
      <c r="F96" s="23">
        <v>9700</v>
      </c>
      <c r="G96" s="22">
        <v>37012</v>
      </c>
      <c r="H96" s="15" t="s">
        <v>1113</v>
      </c>
      <c r="I96" s="6">
        <f t="shared" si="17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40.3200000000001</v>
      </c>
      <c r="O96" s="6">
        <f t="shared" si="22"/>
        <v>40.3200000000001</v>
      </c>
      <c r="P96" s="6">
        <f t="shared" si="22"/>
        <v>40.3200000000001</v>
      </c>
      <c r="Q96" s="6">
        <f t="shared" si="22"/>
        <v>40.3200000000001</v>
      </c>
      <c r="R96" s="6">
        <f t="shared" si="22"/>
        <v>40.3200000000001</v>
      </c>
      <c r="S96" s="6">
        <f t="shared" si="22"/>
        <v>40.3200000000001</v>
      </c>
      <c r="T96" s="6">
        <f t="shared" si="22"/>
        <v>40.3200000000001</v>
      </c>
      <c r="U96" s="6">
        <f t="shared" si="22"/>
        <v>40.3200000000001</v>
      </c>
      <c r="V96" s="6">
        <f t="shared" si="22"/>
        <v>40.3200000000001</v>
      </c>
      <c r="W96" s="6">
        <f t="shared" si="22"/>
        <v>40.3200000000001</v>
      </c>
      <c r="X96" s="6">
        <f t="shared" si="22"/>
        <v>40.3200000000001</v>
      </c>
      <c r="Y96" s="6">
        <f t="shared" si="22"/>
        <v>40.3200000000001</v>
      </c>
      <c r="Z96" s="6">
        <f t="shared" si="22"/>
        <v>0</v>
      </c>
      <c r="AA96" s="6">
        <f t="shared" si="22"/>
        <v>0</v>
      </c>
      <c r="AB96" s="6">
        <f t="shared" si="22"/>
        <v>0</v>
      </c>
      <c r="AC96" s="6">
        <f t="shared" si="22"/>
        <v>0</v>
      </c>
      <c r="AD96" s="6">
        <f t="shared" si="22"/>
        <v>0</v>
      </c>
      <c r="AE96" s="6">
        <f t="shared" si="22"/>
        <v>0</v>
      </c>
      <c r="AF96" s="6">
        <f t="shared" si="22"/>
        <v>0</v>
      </c>
      <c r="AG96" s="6">
        <f t="shared" si="22"/>
        <v>0</v>
      </c>
      <c r="AH96" s="6">
        <f t="shared" si="22"/>
        <v>0</v>
      </c>
      <c r="AI96" s="6">
        <f t="shared" si="22"/>
        <v>0</v>
      </c>
      <c r="AJ96" s="6">
        <f t="shared" si="22"/>
        <v>0</v>
      </c>
      <c r="AK96" s="6">
        <f t="shared" si="22"/>
        <v>0</v>
      </c>
      <c r="AL96" s="6">
        <f t="shared" si="22"/>
        <v>0</v>
      </c>
      <c r="AM96" s="6">
        <f t="shared" si="22"/>
        <v>0</v>
      </c>
      <c r="AN96" s="6">
        <f t="shared" si="22"/>
        <v>0</v>
      </c>
      <c r="AO96" s="6">
        <f t="shared" si="22"/>
        <v>0</v>
      </c>
      <c r="AP96" s="6">
        <f t="shared" si="22"/>
        <v>0</v>
      </c>
      <c r="AQ96" s="6">
        <f t="shared" si="22"/>
        <v>0</v>
      </c>
      <c r="AR96" s="6">
        <f t="shared" si="22"/>
        <v>0</v>
      </c>
      <c r="AS96" s="6">
        <f t="shared" si="22"/>
        <v>0</v>
      </c>
      <c r="AT96" s="6">
        <f t="shared" si="22"/>
        <v>0</v>
      </c>
      <c r="AU96" s="6">
        <f t="shared" si="22"/>
        <v>0</v>
      </c>
      <c r="AV96" s="6">
        <f t="shared" si="22"/>
        <v>0</v>
      </c>
      <c r="AW96" s="6">
        <f t="shared" si="22"/>
        <v>0</v>
      </c>
      <c r="AX96" s="6">
        <f t="shared" si="22"/>
        <v>0</v>
      </c>
      <c r="AY96" s="6">
        <f t="shared" si="22"/>
        <v>0</v>
      </c>
      <c r="AZ96" s="6">
        <f t="shared" si="22"/>
        <v>0</v>
      </c>
      <c r="BA96" s="6">
        <f t="shared" si="22"/>
        <v>0</v>
      </c>
      <c r="BB96" s="6">
        <f t="shared" si="22"/>
        <v>0</v>
      </c>
      <c r="BC96" s="6">
        <f t="shared" si="22"/>
        <v>0</v>
      </c>
      <c r="BD96" s="6">
        <f t="shared" si="22"/>
        <v>0</v>
      </c>
    </row>
    <row r="97" spans="1:56" x14ac:dyDescent="0.2">
      <c r="A97" t="s">
        <v>947</v>
      </c>
      <c r="B97" s="16" t="s">
        <v>979</v>
      </c>
      <c r="C97" t="s">
        <v>1075</v>
      </c>
      <c r="D97">
        <v>10</v>
      </c>
      <c r="E97" s="8" t="s">
        <v>945</v>
      </c>
      <c r="F97" s="23">
        <v>9700</v>
      </c>
      <c r="G97" s="22">
        <v>37057</v>
      </c>
      <c r="H97" s="15" t="s">
        <v>1113</v>
      </c>
      <c r="I97" s="6">
        <f t="shared" si="17"/>
        <v>0</v>
      </c>
      <c r="J97" s="6">
        <f t="shared" si="22"/>
        <v>0</v>
      </c>
      <c r="K97" s="6">
        <f t="shared" si="22"/>
        <v>0</v>
      </c>
      <c r="L97" s="6">
        <f t="shared" si="22"/>
        <v>0</v>
      </c>
      <c r="M97" s="6">
        <f t="shared" si="22"/>
        <v>0</v>
      </c>
      <c r="N97" s="6">
        <f t="shared" si="22"/>
        <v>0</v>
      </c>
      <c r="O97" s="6">
        <f t="shared" si="22"/>
        <v>10.080000000000025</v>
      </c>
      <c r="P97" s="6">
        <f t="shared" si="22"/>
        <v>10.080000000000025</v>
      </c>
      <c r="Q97" s="6">
        <f t="shared" si="22"/>
        <v>10.080000000000025</v>
      </c>
      <c r="R97" s="6">
        <f t="shared" si="22"/>
        <v>10.080000000000025</v>
      </c>
      <c r="S97" s="6">
        <f t="shared" si="22"/>
        <v>10.080000000000025</v>
      </c>
      <c r="T97" s="6">
        <f t="shared" si="22"/>
        <v>10.080000000000025</v>
      </c>
      <c r="U97" s="6">
        <f t="shared" si="22"/>
        <v>10.080000000000025</v>
      </c>
      <c r="V97" s="6">
        <f t="shared" si="22"/>
        <v>10.080000000000025</v>
      </c>
      <c r="W97" s="6">
        <f t="shared" si="22"/>
        <v>10.080000000000025</v>
      </c>
      <c r="X97" s="6">
        <f t="shared" si="22"/>
        <v>10.080000000000025</v>
      </c>
      <c r="Y97" s="6">
        <f t="shared" si="22"/>
        <v>10.080000000000025</v>
      </c>
      <c r="Z97" s="6">
        <f t="shared" si="22"/>
        <v>10.080000000000025</v>
      </c>
      <c r="AA97" s="6">
        <f t="shared" si="22"/>
        <v>0</v>
      </c>
      <c r="AB97" s="6">
        <f t="shared" si="22"/>
        <v>0</v>
      </c>
      <c r="AC97" s="6">
        <f t="shared" si="22"/>
        <v>0</v>
      </c>
      <c r="AD97" s="6">
        <f t="shared" si="22"/>
        <v>0</v>
      </c>
      <c r="AE97" s="6">
        <f t="shared" si="22"/>
        <v>0</v>
      </c>
      <c r="AF97" s="6">
        <f t="shared" si="22"/>
        <v>0</v>
      </c>
      <c r="AG97" s="6">
        <f t="shared" si="22"/>
        <v>0</v>
      </c>
      <c r="AH97" s="6">
        <f t="shared" si="22"/>
        <v>0</v>
      </c>
      <c r="AI97" s="6">
        <f t="shared" si="22"/>
        <v>0</v>
      </c>
      <c r="AJ97" s="6">
        <f t="shared" si="22"/>
        <v>0</v>
      </c>
      <c r="AK97" s="6">
        <f t="shared" si="22"/>
        <v>0</v>
      </c>
      <c r="AL97" s="6">
        <f t="shared" si="22"/>
        <v>0</v>
      </c>
      <c r="AM97" s="6">
        <f t="shared" si="22"/>
        <v>0</v>
      </c>
      <c r="AN97" s="6">
        <f t="shared" si="22"/>
        <v>0</v>
      </c>
      <c r="AO97" s="6">
        <f t="shared" si="22"/>
        <v>0</v>
      </c>
      <c r="AP97" s="6">
        <f t="shared" si="22"/>
        <v>0</v>
      </c>
      <c r="AQ97" s="6">
        <f t="shared" si="22"/>
        <v>0</v>
      </c>
      <c r="AR97" s="6">
        <f t="shared" si="22"/>
        <v>0</v>
      </c>
      <c r="AS97" s="6">
        <f t="shared" si="22"/>
        <v>0</v>
      </c>
      <c r="AT97" s="6">
        <f t="shared" si="22"/>
        <v>0</v>
      </c>
      <c r="AU97" s="6">
        <f t="shared" si="22"/>
        <v>0</v>
      </c>
      <c r="AV97" s="6">
        <f t="shared" si="22"/>
        <v>0</v>
      </c>
      <c r="AW97" s="6">
        <f t="shared" si="22"/>
        <v>0</v>
      </c>
      <c r="AX97" s="6">
        <f t="shared" si="22"/>
        <v>0</v>
      </c>
      <c r="AY97" s="6">
        <f t="shared" si="22"/>
        <v>0</v>
      </c>
      <c r="AZ97" s="6">
        <f t="shared" si="22"/>
        <v>0</v>
      </c>
      <c r="BA97" s="6">
        <f t="shared" si="22"/>
        <v>0</v>
      </c>
      <c r="BB97" s="6">
        <f t="shared" si="22"/>
        <v>0</v>
      </c>
      <c r="BC97" s="6">
        <f t="shared" si="22"/>
        <v>0</v>
      </c>
      <c r="BD97" s="6">
        <f t="shared" si="22"/>
        <v>0</v>
      </c>
    </row>
    <row r="98" spans="1:56" x14ac:dyDescent="0.2">
      <c r="A98" s="8" t="s">
        <v>75</v>
      </c>
      <c r="B98" s="8" t="s">
        <v>979</v>
      </c>
      <c r="C98" s="8" t="s">
        <v>1075</v>
      </c>
      <c r="D98" s="27">
        <v>100</v>
      </c>
      <c r="E98" s="16" t="s">
        <v>945</v>
      </c>
      <c r="F98" s="27">
        <v>9700</v>
      </c>
      <c r="G98" s="22">
        <v>37102</v>
      </c>
      <c r="H98" s="15" t="s">
        <v>1113</v>
      </c>
      <c r="I98" s="6">
        <f t="shared" si="17"/>
        <v>0</v>
      </c>
      <c r="J98" s="6">
        <f t="shared" si="22"/>
        <v>0</v>
      </c>
      <c r="K98" s="6">
        <f t="shared" si="22"/>
        <v>0</v>
      </c>
      <c r="L98" s="6">
        <f t="shared" si="22"/>
        <v>0</v>
      </c>
      <c r="M98" s="6">
        <f t="shared" si="22"/>
        <v>0</v>
      </c>
      <c r="N98" s="6">
        <f t="shared" si="22"/>
        <v>0</v>
      </c>
      <c r="O98" s="6">
        <f t="shared" si="22"/>
        <v>0</v>
      </c>
      <c r="P98" s="6">
        <f t="shared" si="22"/>
        <v>100.80000000000024</v>
      </c>
      <c r="Q98" s="6">
        <f t="shared" si="22"/>
        <v>100.80000000000024</v>
      </c>
      <c r="R98" s="6">
        <f t="shared" si="22"/>
        <v>100.80000000000024</v>
      </c>
      <c r="S98" s="6">
        <f t="shared" si="22"/>
        <v>100.80000000000024</v>
      </c>
      <c r="T98" s="6">
        <f t="shared" si="22"/>
        <v>100.80000000000024</v>
      </c>
      <c r="U98" s="6">
        <f t="shared" si="22"/>
        <v>100.80000000000024</v>
      </c>
      <c r="V98" s="6">
        <f t="shared" si="22"/>
        <v>100.80000000000024</v>
      </c>
      <c r="W98" s="6">
        <f t="shared" si="22"/>
        <v>100.80000000000024</v>
      </c>
      <c r="X98" s="6">
        <f t="shared" si="22"/>
        <v>100.80000000000024</v>
      </c>
      <c r="Y98" s="6">
        <f t="shared" si="22"/>
        <v>100.80000000000024</v>
      </c>
      <c r="Z98" s="6">
        <f t="shared" si="22"/>
        <v>100.80000000000024</v>
      </c>
      <c r="AA98" s="6">
        <f t="shared" si="22"/>
        <v>100.80000000000024</v>
      </c>
      <c r="AB98" s="6">
        <f t="shared" si="22"/>
        <v>0</v>
      </c>
      <c r="AC98" s="6">
        <f t="shared" si="22"/>
        <v>0</v>
      </c>
      <c r="AD98" s="6">
        <f t="shared" si="22"/>
        <v>0</v>
      </c>
      <c r="AE98" s="6">
        <f t="shared" si="22"/>
        <v>0</v>
      </c>
      <c r="AF98" s="6">
        <f t="shared" si="22"/>
        <v>0</v>
      </c>
      <c r="AG98" s="6">
        <f t="shared" si="22"/>
        <v>0</v>
      </c>
      <c r="AH98" s="6">
        <f t="shared" si="22"/>
        <v>0</v>
      </c>
      <c r="AI98" s="6">
        <f t="shared" si="22"/>
        <v>0</v>
      </c>
      <c r="AJ98" s="6">
        <f t="shared" si="22"/>
        <v>0</v>
      </c>
      <c r="AK98" s="6">
        <f t="shared" si="22"/>
        <v>0</v>
      </c>
      <c r="AL98" s="6">
        <f t="shared" si="22"/>
        <v>0</v>
      </c>
      <c r="AM98" s="6">
        <f t="shared" si="22"/>
        <v>0</v>
      </c>
      <c r="AN98" s="6">
        <f t="shared" si="22"/>
        <v>0</v>
      </c>
      <c r="AO98" s="6">
        <f t="shared" si="22"/>
        <v>0</v>
      </c>
      <c r="AP98" s="6">
        <f t="shared" si="22"/>
        <v>0</v>
      </c>
      <c r="AQ98" s="6">
        <f t="shared" si="22"/>
        <v>0</v>
      </c>
      <c r="AR98" s="6">
        <f t="shared" si="22"/>
        <v>0</v>
      </c>
      <c r="AS98" s="6">
        <f t="shared" si="22"/>
        <v>0</v>
      </c>
      <c r="AT98" s="6">
        <f t="shared" si="22"/>
        <v>0</v>
      </c>
      <c r="AU98" s="6">
        <f t="shared" si="22"/>
        <v>0</v>
      </c>
      <c r="AV98" s="6">
        <f t="shared" si="22"/>
        <v>0</v>
      </c>
      <c r="AW98" s="6">
        <f t="shared" si="22"/>
        <v>0</v>
      </c>
      <c r="AX98" s="6">
        <f t="shared" si="22"/>
        <v>0</v>
      </c>
      <c r="AY98" s="6">
        <f t="shared" si="22"/>
        <v>0</v>
      </c>
      <c r="AZ98" s="6">
        <f t="shared" si="22"/>
        <v>0</v>
      </c>
      <c r="BA98" s="6">
        <f t="shared" si="22"/>
        <v>0</v>
      </c>
      <c r="BB98" s="6">
        <f t="shared" si="22"/>
        <v>0</v>
      </c>
      <c r="BC98" s="6">
        <f t="shared" si="22"/>
        <v>0</v>
      </c>
      <c r="BD98" s="6">
        <f t="shared" si="22"/>
        <v>0</v>
      </c>
    </row>
    <row r="99" spans="1:56" x14ac:dyDescent="0.2">
      <c r="A99" s="26" t="s">
        <v>900</v>
      </c>
      <c r="B99" t="s">
        <v>979</v>
      </c>
      <c r="C99" s="26" t="s">
        <v>1010</v>
      </c>
      <c r="D99" s="26">
        <v>25</v>
      </c>
      <c r="E99" s="3" t="s">
        <v>945</v>
      </c>
      <c r="F99" s="28">
        <v>9700</v>
      </c>
      <c r="G99" s="22">
        <v>37119</v>
      </c>
      <c r="H99" s="15" t="s">
        <v>1113</v>
      </c>
      <c r="I99" s="6">
        <f t="shared" si="17"/>
        <v>0</v>
      </c>
      <c r="J99" s="6">
        <f t="shared" si="22"/>
        <v>0</v>
      </c>
      <c r="K99" s="6">
        <f t="shared" si="22"/>
        <v>0</v>
      </c>
      <c r="L99" s="6">
        <f t="shared" si="22"/>
        <v>0</v>
      </c>
      <c r="M99" s="6">
        <f t="shared" si="22"/>
        <v>0</v>
      </c>
      <c r="N99" s="6">
        <f t="shared" si="22"/>
        <v>0</v>
      </c>
      <c r="O99" s="6">
        <f t="shared" si="22"/>
        <v>0</v>
      </c>
      <c r="P99" s="6">
        <f t="shared" si="22"/>
        <v>0</v>
      </c>
      <c r="Q99" s="6">
        <f t="shared" si="22"/>
        <v>25.20000000000006</v>
      </c>
      <c r="R99" s="6">
        <f t="shared" si="22"/>
        <v>25.20000000000006</v>
      </c>
      <c r="S99" s="6">
        <f t="shared" si="22"/>
        <v>25.20000000000006</v>
      </c>
      <c r="T99" s="6">
        <f t="shared" si="22"/>
        <v>25.20000000000006</v>
      </c>
      <c r="U99" s="6">
        <f t="shared" si="22"/>
        <v>25.20000000000006</v>
      </c>
      <c r="V99" s="6">
        <f t="shared" si="22"/>
        <v>25.20000000000006</v>
      </c>
      <c r="W99" s="6">
        <f t="shared" si="22"/>
        <v>25.20000000000006</v>
      </c>
      <c r="X99" s="6">
        <f t="shared" si="22"/>
        <v>25.20000000000006</v>
      </c>
      <c r="Y99" s="6">
        <f t="shared" si="22"/>
        <v>25.20000000000006</v>
      </c>
      <c r="Z99" s="6">
        <f t="shared" si="22"/>
        <v>25.20000000000006</v>
      </c>
      <c r="AA99" s="6">
        <f t="shared" si="22"/>
        <v>25.20000000000006</v>
      </c>
      <c r="AB99" s="6">
        <f t="shared" si="22"/>
        <v>25.20000000000006</v>
      </c>
      <c r="AC99" s="6">
        <f t="shared" si="22"/>
        <v>0</v>
      </c>
      <c r="AD99" s="6">
        <f t="shared" si="22"/>
        <v>0</v>
      </c>
      <c r="AE99" s="6">
        <f t="shared" si="22"/>
        <v>0</v>
      </c>
      <c r="AF99" s="6">
        <f t="shared" si="22"/>
        <v>0</v>
      </c>
      <c r="AG99" s="6">
        <f t="shared" si="22"/>
        <v>0</v>
      </c>
      <c r="AH99" s="6">
        <f t="shared" si="22"/>
        <v>0</v>
      </c>
      <c r="AI99" s="6">
        <f t="shared" si="22"/>
        <v>0</v>
      </c>
      <c r="AJ99" s="6">
        <f t="shared" si="22"/>
        <v>0</v>
      </c>
      <c r="AK99" s="6">
        <f t="shared" si="22"/>
        <v>0</v>
      </c>
      <c r="AL99" s="6">
        <f t="shared" si="22"/>
        <v>0</v>
      </c>
      <c r="AM99" s="6">
        <f t="shared" si="22"/>
        <v>0</v>
      </c>
      <c r="AN99" s="6">
        <f t="shared" si="22"/>
        <v>0</v>
      </c>
      <c r="AO99" s="6">
        <f t="shared" si="22"/>
        <v>0</v>
      </c>
      <c r="AP99" s="6">
        <f t="shared" si="22"/>
        <v>0</v>
      </c>
      <c r="AQ99" s="6">
        <f t="shared" si="22"/>
        <v>0</v>
      </c>
      <c r="AR99" s="6">
        <f t="shared" si="22"/>
        <v>0</v>
      </c>
      <c r="AS99" s="6">
        <f t="shared" si="22"/>
        <v>0</v>
      </c>
      <c r="AT99" s="6">
        <f t="shared" si="22"/>
        <v>0</v>
      </c>
      <c r="AU99" s="6">
        <f t="shared" si="22"/>
        <v>0</v>
      </c>
      <c r="AV99" s="6">
        <f t="shared" si="22"/>
        <v>0</v>
      </c>
      <c r="AW99" s="6">
        <f t="shared" si="22"/>
        <v>0</v>
      </c>
      <c r="AX99" s="6">
        <f t="shared" si="22"/>
        <v>0</v>
      </c>
      <c r="AY99" s="6">
        <f t="shared" si="22"/>
        <v>0</v>
      </c>
      <c r="AZ99" s="6">
        <f t="shared" si="22"/>
        <v>0</v>
      </c>
      <c r="BA99" s="6">
        <f t="shared" si="22"/>
        <v>0</v>
      </c>
      <c r="BB99" s="6">
        <f t="shared" si="22"/>
        <v>0</v>
      </c>
      <c r="BC99" s="6">
        <f t="shared" si="22"/>
        <v>0</v>
      </c>
      <c r="BD99" s="6">
        <f t="shared" si="22"/>
        <v>0</v>
      </c>
    </row>
    <row r="100" spans="1:56" x14ac:dyDescent="0.2">
      <c r="A100" s="26" t="s">
        <v>943</v>
      </c>
      <c r="B100" s="16" t="s">
        <v>979</v>
      </c>
      <c r="C100" s="26" t="s">
        <v>944</v>
      </c>
      <c r="D100" s="26">
        <v>90</v>
      </c>
      <c r="E100" s="3" t="s">
        <v>945</v>
      </c>
      <c r="F100" s="28">
        <v>9700</v>
      </c>
      <c r="G100" s="22">
        <v>37164</v>
      </c>
      <c r="H100" s="15" t="s">
        <v>1113</v>
      </c>
      <c r="I100" s="6">
        <f t="shared" si="17"/>
        <v>0</v>
      </c>
      <c r="J100" s="6">
        <f t="shared" si="22"/>
        <v>0</v>
      </c>
      <c r="K100" s="6">
        <f t="shared" si="22"/>
        <v>0</v>
      </c>
      <c r="L100" s="6">
        <f t="shared" si="22"/>
        <v>0</v>
      </c>
      <c r="M100" s="6">
        <f t="shared" si="22"/>
        <v>0</v>
      </c>
      <c r="N100" s="6">
        <f t="shared" si="22"/>
        <v>0</v>
      </c>
      <c r="O100" s="6">
        <f t="shared" si="22"/>
        <v>0</v>
      </c>
      <c r="P100" s="6">
        <f t="shared" si="22"/>
        <v>0</v>
      </c>
      <c r="Q100" s="6">
        <f t="shared" si="22"/>
        <v>0</v>
      </c>
      <c r="R100" s="6">
        <f t="shared" si="22"/>
        <v>90.720000000000212</v>
      </c>
      <c r="S100" s="6">
        <f t="shared" si="22"/>
        <v>90.720000000000212</v>
      </c>
      <c r="T100" s="6">
        <f t="shared" si="22"/>
        <v>90.720000000000212</v>
      </c>
      <c r="U100" s="6">
        <f t="shared" si="22"/>
        <v>90.720000000000212</v>
      </c>
      <c r="V100" s="6">
        <f t="shared" si="22"/>
        <v>90.720000000000212</v>
      </c>
      <c r="W100" s="6">
        <f t="shared" si="22"/>
        <v>90.720000000000212</v>
      </c>
      <c r="X100" s="6">
        <f t="shared" si="22"/>
        <v>90.720000000000212</v>
      </c>
      <c r="Y100" s="6">
        <f t="shared" si="22"/>
        <v>90.720000000000212</v>
      </c>
      <c r="Z100" s="6">
        <f t="shared" si="22"/>
        <v>90.720000000000212</v>
      </c>
      <c r="AA100" s="6">
        <f t="shared" si="22"/>
        <v>90.720000000000212</v>
      </c>
      <c r="AB100" s="6">
        <f t="shared" si="22"/>
        <v>90.720000000000212</v>
      </c>
      <c r="AC100" s="6">
        <f t="shared" si="22"/>
        <v>90.720000000000212</v>
      </c>
      <c r="AD100" s="6">
        <f t="shared" si="22"/>
        <v>0</v>
      </c>
      <c r="AE100" s="6">
        <f t="shared" si="22"/>
        <v>0</v>
      </c>
      <c r="AF100" s="6">
        <f t="shared" si="22"/>
        <v>0</v>
      </c>
      <c r="AG100" s="6">
        <f t="shared" si="22"/>
        <v>0</v>
      </c>
      <c r="AH100" s="6">
        <f t="shared" si="22"/>
        <v>0</v>
      </c>
      <c r="AI100" s="6">
        <f t="shared" si="22"/>
        <v>0</v>
      </c>
      <c r="AJ100" s="6">
        <f t="shared" si="22"/>
        <v>0</v>
      </c>
      <c r="AK100" s="6">
        <f t="shared" si="22"/>
        <v>0</v>
      </c>
      <c r="AL100" s="6">
        <f t="shared" si="22"/>
        <v>0</v>
      </c>
      <c r="AM100" s="6">
        <f t="shared" si="22"/>
        <v>0</v>
      </c>
      <c r="AN100" s="6">
        <f t="shared" si="22"/>
        <v>0</v>
      </c>
      <c r="AO100" s="6">
        <f t="shared" si="22"/>
        <v>0</v>
      </c>
      <c r="AP100" s="6">
        <f t="shared" si="22"/>
        <v>0</v>
      </c>
      <c r="AQ100" s="6">
        <f t="shared" si="22"/>
        <v>0</v>
      </c>
      <c r="AR100" s="6">
        <f t="shared" si="22"/>
        <v>0</v>
      </c>
      <c r="AS100" s="6">
        <f t="shared" si="22"/>
        <v>0</v>
      </c>
      <c r="AT100" s="6">
        <f t="shared" si="22"/>
        <v>0</v>
      </c>
      <c r="AU100" s="6">
        <f t="shared" si="22"/>
        <v>0</v>
      </c>
      <c r="AV100" s="6">
        <f t="shared" si="22"/>
        <v>0</v>
      </c>
      <c r="AW100" s="6">
        <f t="shared" si="22"/>
        <v>0</v>
      </c>
      <c r="AX100" s="6">
        <f t="shared" si="22"/>
        <v>0</v>
      </c>
      <c r="AY100" s="6">
        <f t="shared" si="22"/>
        <v>0</v>
      </c>
      <c r="AZ100" s="6">
        <f t="shared" si="22"/>
        <v>0</v>
      </c>
      <c r="BA100" s="6">
        <f t="shared" si="22"/>
        <v>0</v>
      </c>
      <c r="BB100" s="6">
        <f t="shared" si="22"/>
        <v>0</v>
      </c>
      <c r="BC100" s="6">
        <f t="shared" si="22"/>
        <v>0</v>
      </c>
      <c r="BD100" s="6">
        <f t="shared" si="22"/>
        <v>0</v>
      </c>
    </row>
    <row r="101" spans="1:56" x14ac:dyDescent="0.2">
      <c r="A101" s="3" t="s">
        <v>862</v>
      </c>
      <c r="B101" s="8" t="s">
        <v>979</v>
      </c>
      <c r="C101" s="3" t="s">
        <v>953</v>
      </c>
      <c r="D101" s="2">
        <v>154</v>
      </c>
      <c r="E101" s="26" t="s">
        <v>945</v>
      </c>
      <c r="F101" s="2">
        <v>9700</v>
      </c>
      <c r="G101" s="22">
        <v>37165</v>
      </c>
      <c r="H101" s="15" t="s">
        <v>1113</v>
      </c>
      <c r="I101" s="6">
        <f t="shared" si="17"/>
        <v>0</v>
      </c>
      <c r="J101" s="6">
        <f t="shared" si="22"/>
        <v>0</v>
      </c>
      <c r="K101" s="6">
        <f t="shared" ref="J101:BD106" si="23">IF(AND($F101&lt;K$1,$G101&lt;K$4,(DATE(YEAR($G101)+1,MONTH($G101)+1,1))&gt;K$4),$D101*13.44*K$77*(K$1/1000-($F101/1000)),0)</f>
        <v>0</v>
      </c>
      <c r="L101" s="6">
        <f t="shared" si="23"/>
        <v>0</v>
      </c>
      <c r="M101" s="6">
        <f t="shared" si="23"/>
        <v>0</v>
      </c>
      <c r="N101" s="6">
        <f t="shared" si="23"/>
        <v>0</v>
      </c>
      <c r="O101" s="6">
        <f t="shared" si="23"/>
        <v>0</v>
      </c>
      <c r="P101" s="6">
        <f t="shared" si="23"/>
        <v>0</v>
      </c>
      <c r="Q101" s="6">
        <f t="shared" si="23"/>
        <v>0</v>
      </c>
      <c r="R101" s="6">
        <f t="shared" si="23"/>
        <v>0</v>
      </c>
      <c r="S101" s="6">
        <f t="shared" si="23"/>
        <v>155.23200000000034</v>
      </c>
      <c r="T101" s="6">
        <f t="shared" si="23"/>
        <v>155.23200000000034</v>
      </c>
      <c r="U101" s="6">
        <f t="shared" si="23"/>
        <v>155.23200000000034</v>
      </c>
      <c r="V101" s="6">
        <f t="shared" si="23"/>
        <v>155.23200000000034</v>
      </c>
      <c r="W101" s="6">
        <f t="shared" si="23"/>
        <v>155.23200000000034</v>
      </c>
      <c r="X101" s="6">
        <f t="shared" si="23"/>
        <v>155.23200000000034</v>
      </c>
      <c r="Y101" s="6">
        <f t="shared" si="23"/>
        <v>155.23200000000034</v>
      </c>
      <c r="Z101" s="6">
        <f t="shared" si="23"/>
        <v>155.23200000000034</v>
      </c>
      <c r="AA101" s="6">
        <f t="shared" si="23"/>
        <v>155.23200000000034</v>
      </c>
      <c r="AB101" s="6">
        <f t="shared" si="23"/>
        <v>155.23200000000034</v>
      </c>
      <c r="AC101" s="6">
        <f t="shared" si="23"/>
        <v>155.23200000000034</v>
      </c>
      <c r="AD101" s="6">
        <f t="shared" si="23"/>
        <v>155.23200000000034</v>
      </c>
      <c r="AE101" s="6">
        <f t="shared" si="23"/>
        <v>0</v>
      </c>
      <c r="AF101" s="6">
        <f t="shared" si="23"/>
        <v>0</v>
      </c>
      <c r="AG101" s="6">
        <f t="shared" si="23"/>
        <v>0</v>
      </c>
      <c r="AH101" s="6">
        <f t="shared" si="23"/>
        <v>0</v>
      </c>
      <c r="AI101" s="6">
        <f t="shared" si="23"/>
        <v>0</v>
      </c>
      <c r="AJ101" s="6">
        <f t="shared" si="23"/>
        <v>0</v>
      </c>
      <c r="AK101" s="6">
        <f t="shared" si="23"/>
        <v>0</v>
      </c>
      <c r="AL101" s="6">
        <f t="shared" si="23"/>
        <v>0</v>
      </c>
      <c r="AM101" s="6">
        <f t="shared" si="23"/>
        <v>0</v>
      </c>
      <c r="AN101" s="6">
        <f t="shared" si="23"/>
        <v>0</v>
      </c>
      <c r="AO101" s="6">
        <f t="shared" si="23"/>
        <v>0</v>
      </c>
      <c r="AP101" s="6">
        <f t="shared" si="23"/>
        <v>0</v>
      </c>
      <c r="AQ101" s="6">
        <f t="shared" si="23"/>
        <v>0</v>
      </c>
      <c r="AR101" s="6">
        <f t="shared" si="23"/>
        <v>0</v>
      </c>
      <c r="AS101" s="6">
        <f t="shared" si="23"/>
        <v>0</v>
      </c>
      <c r="AT101" s="6">
        <f t="shared" si="23"/>
        <v>0</v>
      </c>
      <c r="AU101" s="6">
        <f t="shared" si="23"/>
        <v>0</v>
      </c>
      <c r="AV101" s="6">
        <f t="shared" si="23"/>
        <v>0</v>
      </c>
      <c r="AW101" s="6">
        <f t="shared" si="23"/>
        <v>0</v>
      </c>
      <c r="AX101" s="6">
        <f t="shared" si="23"/>
        <v>0</v>
      </c>
      <c r="AY101" s="6">
        <f t="shared" si="23"/>
        <v>0</v>
      </c>
      <c r="AZ101" s="6">
        <f t="shared" si="23"/>
        <v>0</v>
      </c>
      <c r="BA101" s="6">
        <f t="shared" si="23"/>
        <v>0</v>
      </c>
      <c r="BB101" s="6">
        <f t="shared" si="23"/>
        <v>0</v>
      </c>
      <c r="BC101" s="6">
        <f t="shared" si="23"/>
        <v>0</v>
      </c>
      <c r="BD101" s="6">
        <f t="shared" si="23"/>
        <v>0</v>
      </c>
    </row>
    <row r="102" spans="1:56" x14ac:dyDescent="0.2">
      <c r="A102" t="s">
        <v>947</v>
      </c>
      <c r="B102" s="26" t="s">
        <v>979</v>
      </c>
      <c r="C102" s="26" t="s">
        <v>1075</v>
      </c>
      <c r="D102">
        <v>10</v>
      </c>
      <c r="E102" s="8" t="s">
        <v>945</v>
      </c>
      <c r="F102" s="23">
        <v>9700</v>
      </c>
      <c r="G102" s="22">
        <v>37240</v>
      </c>
      <c r="H102" s="15" t="s">
        <v>1113</v>
      </c>
      <c r="I102" s="6">
        <f t="shared" si="17"/>
        <v>0</v>
      </c>
      <c r="J102" s="6">
        <f t="shared" si="23"/>
        <v>0</v>
      </c>
      <c r="K102" s="6">
        <f t="shared" si="23"/>
        <v>0</v>
      </c>
      <c r="L102" s="6">
        <f t="shared" si="23"/>
        <v>0</v>
      </c>
      <c r="M102" s="6">
        <f t="shared" si="23"/>
        <v>0</v>
      </c>
      <c r="N102" s="6">
        <f t="shared" si="23"/>
        <v>0</v>
      </c>
      <c r="O102" s="6">
        <f t="shared" si="23"/>
        <v>0</v>
      </c>
      <c r="P102" s="6">
        <f t="shared" si="23"/>
        <v>0</v>
      </c>
      <c r="Q102" s="6">
        <f t="shared" si="23"/>
        <v>0</v>
      </c>
      <c r="R102" s="6">
        <f t="shared" si="23"/>
        <v>0</v>
      </c>
      <c r="S102" s="6">
        <f t="shared" si="23"/>
        <v>0</v>
      </c>
      <c r="T102" s="6">
        <f t="shared" si="23"/>
        <v>0</v>
      </c>
      <c r="U102" s="6">
        <f t="shared" si="23"/>
        <v>10.080000000000025</v>
      </c>
      <c r="V102" s="6">
        <f t="shared" si="23"/>
        <v>10.080000000000025</v>
      </c>
      <c r="W102" s="6">
        <f t="shared" si="23"/>
        <v>10.080000000000025</v>
      </c>
      <c r="X102" s="6">
        <f t="shared" si="23"/>
        <v>10.080000000000025</v>
      </c>
      <c r="Y102" s="6">
        <f t="shared" si="23"/>
        <v>10.080000000000025</v>
      </c>
      <c r="Z102" s="6">
        <f t="shared" si="23"/>
        <v>10.080000000000025</v>
      </c>
      <c r="AA102" s="6">
        <f t="shared" si="23"/>
        <v>10.080000000000025</v>
      </c>
      <c r="AB102" s="6">
        <f t="shared" si="23"/>
        <v>10.080000000000025</v>
      </c>
      <c r="AC102" s="6">
        <f t="shared" si="23"/>
        <v>10.080000000000025</v>
      </c>
      <c r="AD102" s="6">
        <f t="shared" si="23"/>
        <v>10.080000000000025</v>
      </c>
      <c r="AE102" s="6">
        <f t="shared" si="23"/>
        <v>10.080000000000025</v>
      </c>
      <c r="AF102" s="6">
        <f t="shared" si="23"/>
        <v>10.080000000000025</v>
      </c>
      <c r="AG102" s="6">
        <f t="shared" si="23"/>
        <v>0</v>
      </c>
      <c r="AH102" s="6">
        <f t="shared" si="23"/>
        <v>0</v>
      </c>
      <c r="AI102" s="6">
        <f t="shared" si="23"/>
        <v>0</v>
      </c>
      <c r="AJ102" s="6">
        <f t="shared" si="23"/>
        <v>0</v>
      </c>
      <c r="AK102" s="6">
        <f t="shared" si="23"/>
        <v>0</v>
      </c>
      <c r="AL102" s="6">
        <f t="shared" si="23"/>
        <v>0</v>
      </c>
      <c r="AM102" s="6">
        <f t="shared" si="23"/>
        <v>0</v>
      </c>
      <c r="AN102" s="6">
        <f t="shared" si="23"/>
        <v>0</v>
      </c>
      <c r="AO102" s="6">
        <f t="shared" si="23"/>
        <v>0</v>
      </c>
      <c r="AP102" s="6">
        <f t="shared" si="23"/>
        <v>0</v>
      </c>
      <c r="AQ102" s="6">
        <f t="shared" si="23"/>
        <v>0</v>
      </c>
      <c r="AR102" s="6">
        <f t="shared" si="23"/>
        <v>0</v>
      </c>
      <c r="AS102" s="6">
        <f t="shared" si="23"/>
        <v>0</v>
      </c>
      <c r="AT102" s="6">
        <f t="shared" si="23"/>
        <v>0</v>
      </c>
      <c r="AU102" s="6">
        <f t="shared" si="23"/>
        <v>0</v>
      </c>
      <c r="AV102" s="6">
        <f t="shared" si="23"/>
        <v>0</v>
      </c>
      <c r="AW102" s="6">
        <f t="shared" si="23"/>
        <v>0</v>
      </c>
      <c r="AX102" s="6">
        <f t="shared" si="23"/>
        <v>0</v>
      </c>
      <c r="AY102" s="6">
        <f t="shared" si="23"/>
        <v>0</v>
      </c>
      <c r="AZ102" s="6">
        <f t="shared" si="23"/>
        <v>0</v>
      </c>
      <c r="BA102" s="6">
        <f t="shared" si="23"/>
        <v>0</v>
      </c>
      <c r="BB102" s="6">
        <f t="shared" si="23"/>
        <v>0</v>
      </c>
      <c r="BC102" s="6">
        <f t="shared" si="23"/>
        <v>0</v>
      </c>
      <c r="BD102" s="6">
        <f t="shared" si="23"/>
        <v>0</v>
      </c>
    </row>
    <row r="103" spans="1:56" x14ac:dyDescent="0.2">
      <c r="A103" t="s">
        <v>913</v>
      </c>
      <c r="B103" s="26" t="s">
        <v>979</v>
      </c>
      <c r="C103" s="26" t="s">
        <v>1010</v>
      </c>
      <c r="D103">
        <v>11</v>
      </c>
      <c r="E103" s="8" t="s">
        <v>945</v>
      </c>
      <c r="F103" s="23">
        <v>9700</v>
      </c>
      <c r="G103" s="22">
        <v>37257</v>
      </c>
      <c r="H103" s="15" t="s">
        <v>1113</v>
      </c>
      <c r="I103" s="6">
        <f t="shared" si="17"/>
        <v>0</v>
      </c>
      <c r="J103" s="6">
        <f t="shared" si="23"/>
        <v>0</v>
      </c>
      <c r="K103" s="6">
        <f t="shared" si="23"/>
        <v>0</v>
      </c>
      <c r="L103" s="6">
        <f t="shared" si="23"/>
        <v>0</v>
      </c>
      <c r="M103" s="6">
        <f t="shared" si="23"/>
        <v>0</v>
      </c>
      <c r="N103" s="6">
        <f t="shared" si="23"/>
        <v>0</v>
      </c>
      <c r="O103" s="6">
        <f t="shared" si="23"/>
        <v>0</v>
      </c>
      <c r="P103" s="6">
        <f t="shared" si="23"/>
        <v>0</v>
      </c>
      <c r="Q103" s="6">
        <f t="shared" si="23"/>
        <v>0</v>
      </c>
      <c r="R103" s="6">
        <f t="shared" si="23"/>
        <v>0</v>
      </c>
      <c r="S103" s="6">
        <f t="shared" si="23"/>
        <v>0</v>
      </c>
      <c r="T103" s="6">
        <f t="shared" si="23"/>
        <v>0</v>
      </c>
      <c r="U103" s="6">
        <f t="shared" si="23"/>
        <v>0</v>
      </c>
      <c r="V103" s="6">
        <f t="shared" si="23"/>
        <v>11.088000000000026</v>
      </c>
      <c r="W103" s="6">
        <f t="shared" si="23"/>
        <v>11.088000000000026</v>
      </c>
      <c r="X103" s="6">
        <f t="shared" si="23"/>
        <v>11.088000000000026</v>
      </c>
      <c r="Y103" s="6">
        <f t="shared" si="23"/>
        <v>11.088000000000026</v>
      </c>
      <c r="Z103" s="6">
        <f t="shared" si="23"/>
        <v>11.088000000000026</v>
      </c>
      <c r="AA103" s="6">
        <f t="shared" si="23"/>
        <v>11.088000000000026</v>
      </c>
      <c r="AB103" s="6">
        <f t="shared" si="23"/>
        <v>11.088000000000026</v>
      </c>
      <c r="AC103" s="6">
        <f t="shared" si="23"/>
        <v>11.088000000000026</v>
      </c>
      <c r="AD103" s="6">
        <f t="shared" si="23"/>
        <v>11.088000000000026</v>
      </c>
      <c r="AE103" s="6">
        <f t="shared" si="23"/>
        <v>11.088000000000026</v>
      </c>
      <c r="AF103" s="6">
        <f t="shared" si="23"/>
        <v>11.088000000000026</v>
      </c>
      <c r="AG103" s="6">
        <f t="shared" si="23"/>
        <v>11.088000000000026</v>
      </c>
      <c r="AH103" s="6">
        <f t="shared" si="23"/>
        <v>0</v>
      </c>
      <c r="AI103" s="6">
        <f t="shared" si="23"/>
        <v>0</v>
      </c>
      <c r="AJ103" s="6">
        <f t="shared" si="23"/>
        <v>0</v>
      </c>
      <c r="AK103" s="6">
        <f t="shared" si="23"/>
        <v>0</v>
      </c>
      <c r="AL103" s="6">
        <f t="shared" si="23"/>
        <v>0</v>
      </c>
      <c r="AM103" s="6">
        <f t="shared" si="23"/>
        <v>0</v>
      </c>
      <c r="AN103" s="6">
        <f t="shared" si="23"/>
        <v>0</v>
      </c>
      <c r="AO103" s="6">
        <f t="shared" si="23"/>
        <v>0</v>
      </c>
      <c r="AP103" s="6">
        <f t="shared" si="23"/>
        <v>0</v>
      </c>
      <c r="AQ103" s="6">
        <f t="shared" si="23"/>
        <v>0</v>
      </c>
      <c r="AR103" s="6">
        <f t="shared" si="23"/>
        <v>0</v>
      </c>
      <c r="AS103" s="6">
        <f t="shared" si="23"/>
        <v>0</v>
      </c>
      <c r="AT103" s="6">
        <f t="shared" si="23"/>
        <v>0</v>
      </c>
      <c r="AU103" s="6">
        <f t="shared" si="23"/>
        <v>0</v>
      </c>
      <c r="AV103" s="6">
        <f t="shared" si="23"/>
        <v>0</v>
      </c>
      <c r="AW103" s="6">
        <f t="shared" si="23"/>
        <v>0</v>
      </c>
      <c r="AX103" s="6">
        <f t="shared" si="23"/>
        <v>0</v>
      </c>
      <c r="AY103" s="6">
        <f t="shared" si="23"/>
        <v>0</v>
      </c>
      <c r="AZ103" s="6">
        <f t="shared" si="23"/>
        <v>0</v>
      </c>
      <c r="BA103" s="6">
        <f t="shared" si="23"/>
        <v>0</v>
      </c>
      <c r="BB103" s="6">
        <f t="shared" si="23"/>
        <v>0</v>
      </c>
      <c r="BC103" s="6">
        <f t="shared" si="23"/>
        <v>0</v>
      </c>
      <c r="BD103" s="6">
        <f t="shared" si="23"/>
        <v>0</v>
      </c>
    </row>
    <row r="104" spans="1:56" x14ac:dyDescent="0.2">
      <c r="A104" t="s">
        <v>919</v>
      </c>
      <c r="B104" s="26" t="s">
        <v>979</v>
      </c>
      <c r="C104" s="26" t="s">
        <v>953</v>
      </c>
      <c r="D104">
        <v>27</v>
      </c>
      <c r="E104" s="8" t="s">
        <v>945</v>
      </c>
      <c r="F104" s="23">
        <v>9700</v>
      </c>
      <c r="G104" s="22">
        <v>37288</v>
      </c>
      <c r="H104" s="15" t="s">
        <v>1113</v>
      </c>
      <c r="I104" s="6">
        <f t="shared" si="17"/>
        <v>0</v>
      </c>
      <c r="J104" s="6">
        <f t="shared" si="23"/>
        <v>0</v>
      </c>
      <c r="K104" s="6">
        <f t="shared" si="23"/>
        <v>0</v>
      </c>
      <c r="L104" s="6">
        <f t="shared" si="23"/>
        <v>0</v>
      </c>
      <c r="M104" s="6">
        <f t="shared" si="23"/>
        <v>0</v>
      </c>
      <c r="N104" s="6">
        <f t="shared" si="23"/>
        <v>0</v>
      </c>
      <c r="O104" s="6">
        <f t="shared" si="23"/>
        <v>0</v>
      </c>
      <c r="P104" s="6">
        <f t="shared" si="23"/>
        <v>0</v>
      </c>
      <c r="Q104" s="6">
        <f t="shared" si="23"/>
        <v>0</v>
      </c>
      <c r="R104" s="6">
        <f t="shared" si="23"/>
        <v>0</v>
      </c>
      <c r="S104" s="6">
        <f t="shared" si="23"/>
        <v>0</v>
      </c>
      <c r="T104" s="6">
        <f t="shared" si="23"/>
        <v>0</v>
      </c>
      <c r="U104" s="6">
        <f t="shared" si="23"/>
        <v>0</v>
      </c>
      <c r="V104" s="6">
        <f t="shared" si="23"/>
        <v>0</v>
      </c>
      <c r="W104" s="6">
        <f t="shared" si="23"/>
        <v>27.216000000000065</v>
      </c>
      <c r="X104" s="6">
        <f t="shared" si="23"/>
        <v>27.216000000000065</v>
      </c>
      <c r="Y104" s="6">
        <f t="shared" si="23"/>
        <v>27.216000000000065</v>
      </c>
      <c r="Z104" s="6">
        <f t="shared" si="23"/>
        <v>27.216000000000065</v>
      </c>
      <c r="AA104" s="6">
        <f t="shared" si="23"/>
        <v>27.216000000000065</v>
      </c>
      <c r="AB104" s="6">
        <f t="shared" si="23"/>
        <v>27.216000000000065</v>
      </c>
      <c r="AC104" s="6">
        <f t="shared" si="23"/>
        <v>27.216000000000065</v>
      </c>
      <c r="AD104" s="6">
        <f t="shared" si="23"/>
        <v>27.216000000000065</v>
      </c>
      <c r="AE104" s="6">
        <f t="shared" si="23"/>
        <v>27.216000000000065</v>
      </c>
      <c r="AF104" s="6">
        <f t="shared" si="23"/>
        <v>27.216000000000065</v>
      </c>
      <c r="AG104" s="6">
        <f t="shared" si="23"/>
        <v>27.216000000000065</v>
      </c>
      <c r="AH104" s="6">
        <f t="shared" si="23"/>
        <v>27.216000000000065</v>
      </c>
      <c r="AI104" s="6">
        <f t="shared" si="23"/>
        <v>0</v>
      </c>
      <c r="AJ104" s="6">
        <f t="shared" si="23"/>
        <v>0</v>
      </c>
      <c r="AK104" s="6">
        <f t="shared" si="23"/>
        <v>0</v>
      </c>
      <c r="AL104" s="6">
        <f t="shared" si="23"/>
        <v>0</v>
      </c>
      <c r="AM104" s="6">
        <f t="shared" si="23"/>
        <v>0</v>
      </c>
      <c r="AN104" s="6">
        <f t="shared" si="23"/>
        <v>0</v>
      </c>
      <c r="AO104" s="6">
        <f t="shared" si="23"/>
        <v>0</v>
      </c>
      <c r="AP104" s="6">
        <f t="shared" si="23"/>
        <v>0</v>
      </c>
      <c r="AQ104" s="6">
        <f t="shared" si="23"/>
        <v>0</v>
      </c>
      <c r="AR104" s="6">
        <f t="shared" si="23"/>
        <v>0</v>
      </c>
      <c r="AS104" s="6">
        <f t="shared" si="23"/>
        <v>0</v>
      </c>
      <c r="AT104" s="6">
        <f t="shared" si="23"/>
        <v>0</v>
      </c>
      <c r="AU104" s="6">
        <f t="shared" si="23"/>
        <v>0</v>
      </c>
      <c r="AV104" s="6">
        <f t="shared" si="23"/>
        <v>0</v>
      </c>
      <c r="AW104" s="6">
        <f t="shared" si="23"/>
        <v>0</v>
      </c>
      <c r="AX104" s="6">
        <f t="shared" si="23"/>
        <v>0</v>
      </c>
      <c r="AY104" s="6">
        <f t="shared" si="23"/>
        <v>0</v>
      </c>
      <c r="AZ104" s="6">
        <f t="shared" si="23"/>
        <v>0</v>
      </c>
      <c r="BA104" s="6">
        <f t="shared" si="23"/>
        <v>0</v>
      </c>
      <c r="BB104" s="6">
        <f t="shared" si="23"/>
        <v>0</v>
      </c>
      <c r="BC104" s="6">
        <f t="shared" si="23"/>
        <v>0</v>
      </c>
      <c r="BD104" s="6">
        <f t="shared" si="23"/>
        <v>0</v>
      </c>
    </row>
    <row r="105" spans="1:56" x14ac:dyDescent="0.2">
      <c r="A105" t="s">
        <v>255</v>
      </c>
      <c r="B105" s="26" t="s">
        <v>979</v>
      </c>
      <c r="C105" s="26" t="s">
        <v>1075</v>
      </c>
      <c r="D105">
        <v>7.5</v>
      </c>
      <c r="E105" t="s">
        <v>945</v>
      </c>
      <c r="F105">
        <v>9700</v>
      </c>
      <c r="G105" s="22">
        <v>37347</v>
      </c>
      <c r="H105" s="15" t="s">
        <v>1113</v>
      </c>
      <c r="I105" s="6">
        <f t="shared" si="17"/>
        <v>0</v>
      </c>
      <c r="J105" s="6">
        <f t="shared" si="23"/>
        <v>0</v>
      </c>
      <c r="K105" s="6">
        <f t="shared" si="23"/>
        <v>0</v>
      </c>
      <c r="L105" s="6">
        <f t="shared" si="23"/>
        <v>0</v>
      </c>
      <c r="M105" s="6">
        <f t="shared" si="23"/>
        <v>0</v>
      </c>
      <c r="N105" s="6">
        <f t="shared" si="23"/>
        <v>0</v>
      </c>
      <c r="O105" s="6">
        <f t="shared" si="23"/>
        <v>0</v>
      </c>
      <c r="P105" s="6">
        <f t="shared" si="23"/>
        <v>0</v>
      </c>
      <c r="Q105" s="6">
        <f t="shared" si="23"/>
        <v>0</v>
      </c>
      <c r="R105" s="6">
        <f t="shared" si="23"/>
        <v>0</v>
      </c>
      <c r="S105" s="6">
        <f t="shared" si="23"/>
        <v>0</v>
      </c>
      <c r="T105" s="6">
        <f t="shared" si="23"/>
        <v>0</v>
      </c>
      <c r="U105" s="6">
        <f t="shared" si="23"/>
        <v>0</v>
      </c>
      <c r="V105" s="6">
        <f t="shared" si="23"/>
        <v>0</v>
      </c>
      <c r="W105" s="6">
        <f t="shared" si="23"/>
        <v>0</v>
      </c>
      <c r="X105" s="6">
        <f t="shared" si="23"/>
        <v>0</v>
      </c>
      <c r="Y105" s="6">
        <f t="shared" si="23"/>
        <v>7.5600000000000174</v>
      </c>
      <c r="Z105" s="6">
        <f t="shared" si="23"/>
        <v>7.5600000000000174</v>
      </c>
      <c r="AA105" s="6">
        <f t="shared" si="23"/>
        <v>7.5600000000000174</v>
      </c>
      <c r="AB105" s="6">
        <f t="shared" si="23"/>
        <v>7.5600000000000174</v>
      </c>
      <c r="AC105" s="6">
        <f t="shared" si="23"/>
        <v>7.5600000000000174</v>
      </c>
      <c r="AD105" s="6">
        <f t="shared" si="23"/>
        <v>7.5600000000000174</v>
      </c>
      <c r="AE105" s="6">
        <f t="shared" si="23"/>
        <v>7.5600000000000174</v>
      </c>
      <c r="AF105" s="6">
        <f t="shared" si="23"/>
        <v>7.5600000000000174</v>
      </c>
      <c r="AG105" s="6">
        <f t="shared" si="23"/>
        <v>7.5600000000000174</v>
      </c>
      <c r="AH105" s="6">
        <f t="shared" si="23"/>
        <v>7.5600000000000174</v>
      </c>
      <c r="AI105" s="6">
        <f t="shared" si="23"/>
        <v>7.5600000000000174</v>
      </c>
      <c r="AJ105" s="6">
        <f t="shared" si="23"/>
        <v>7.5600000000000174</v>
      </c>
      <c r="AK105" s="6">
        <f t="shared" si="23"/>
        <v>0</v>
      </c>
      <c r="AL105" s="6">
        <f t="shared" si="23"/>
        <v>0</v>
      </c>
      <c r="AM105" s="6">
        <f t="shared" si="23"/>
        <v>0</v>
      </c>
      <c r="AN105" s="6">
        <f t="shared" si="23"/>
        <v>0</v>
      </c>
      <c r="AO105" s="6">
        <f t="shared" si="23"/>
        <v>0</v>
      </c>
      <c r="AP105" s="6">
        <f t="shared" si="23"/>
        <v>0</v>
      </c>
      <c r="AQ105" s="6">
        <f t="shared" si="23"/>
        <v>0</v>
      </c>
      <c r="AR105" s="6">
        <f t="shared" si="23"/>
        <v>0</v>
      </c>
      <c r="AS105" s="6">
        <f t="shared" si="23"/>
        <v>0</v>
      </c>
      <c r="AT105" s="6">
        <f t="shared" si="23"/>
        <v>0</v>
      </c>
      <c r="AU105" s="6">
        <f t="shared" si="23"/>
        <v>0</v>
      </c>
      <c r="AV105" s="6">
        <f t="shared" si="23"/>
        <v>0</v>
      </c>
      <c r="AW105" s="6">
        <f t="shared" si="23"/>
        <v>0</v>
      </c>
      <c r="AX105" s="6">
        <f t="shared" si="23"/>
        <v>0</v>
      </c>
      <c r="AY105" s="6">
        <f t="shared" si="23"/>
        <v>0</v>
      </c>
      <c r="AZ105" s="6">
        <f t="shared" si="23"/>
        <v>0</v>
      </c>
      <c r="BA105" s="6">
        <f t="shared" si="23"/>
        <v>0</v>
      </c>
      <c r="BB105" s="6">
        <f t="shared" si="23"/>
        <v>0</v>
      </c>
      <c r="BC105" s="6">
        <f t="shared" si="23"/>
        <v>0</v>
      </c>
      <c r="BD105" s="6">
        <f t="shared" si="23"/>
        <v>0</v>
      </c>
    </row>
    <row r="106" spans="1:56" x14ac:dyDescent="0.2">
      <c r="A106" t="s">
        <v>1070</v>
      </c>
      <c r="B106" s="26" t="s">
        <v>979</v>
      </c>
      <c r="C106" s="26" t="s">
        <v>1010</v>
      </c>
      <c r="D106">
        <v>100</v>
      </c>
      <c r="E106" s="26" t="s">
        <v>945</v>
      </c>
      <c r="F106">
        <v>9700</v>
      </c>
      <c r="G106" s="22">
        <v>37408</v>
      </c>
      <c r="H106" s="15" t="s">
        <v>1113</v>
      </c>
      <c r="I106" s="6">
        <f t="shared" si="17"/>
        <v>0</v>
      </c>
      <c r="J106" s="6">
        <f t="shared" si="23"/>
        <v>0</v>
      </c>
      <c r="K106" s="6">
        <f t="shared" si="23"/>
        <v>0</v>
      </c>
      <c r="L106" s="6">
        <f t="shared" si="23"/>
        <v>0</v>
      </c>
      <c r="M106" s="6">
        <f t="shared" si="23"/>
        <v>0</v>
      </c>
      <c r="N106" s="6">
        <f t="shared" si="23"/>
        <v>0</v>
      </c>
      <c r="O106" s="6">
        <f t="shared" si="23"/>
        <v>0</v>
      </c>
      <c r="P106" s="6">
        <f t="shared" si="23"/>
        <v>0</v>
      </c>
      <c r="Q106" s="6">
        <f t="shared" si="23"/>
        <v>0</v>
      </c>
      <c r="R106" s="6">
        <f t="shared" si="23"/>
        <v>0</v>
      </c>
      <c r="S106" s="6">
        <f t="shared" si="23"/>
        <v>0</v>
      </c>
      <c r="T106" s="6">
        <f t="shared" si="23"/>
        <v>0</v>
      </c>
      <c r="U106" s="6">
        <f t="shared" si="23"/>
        <v>0</v>
      </c>
      <c r="V106" s="6">
        <f t="shared" si="23"/>
        <v>0</v>
      </c>
      <c r="W106" s="6">
        <f t="shared" si="23"/>
        <v>0</v>
      </c>
      <c r="X106" s="6">
        <f t="shared" si="23"/>
        <v>0</v>
      </c>
      <c r="Y106" s="6">
        <f t="shared" si="23"/>
        <v>0</v>
      </c>
      <c r="Z106" s="6">
        <f t="shared" si="23"/>
        <v>0</v>
      </c>
      <c r="AA106" s="6">
        <f t="shared" si="23"/>
        <v>100.80000000000024</v>
      </c>
      <c r="AB106" s="6">
        <f t="shared" si="23"/>
        <v>100.80000000000024</v>
      </c>
      <c r="AC106" s="6">
        <f t="shared" si="23"/>
        <v>100.80000000000024</v>
      </c>
      <c r="AD106" s="6">
        <f t="shared" si="23"/>
        <v>100.80000000000024</v>
      </c>
      <c r="AE106" s="6">
        <f t="shared" ref="J106:BD111" si="24">IF(AND($F106&lt;AE$1,$G106&lt;AE$4,(DATE(YEAR($G106)+1,MONTH($G106)+1,1))&gt;AE$4),$D106*13.44*AE$77*(AE$1/1000-($F106/1000)),0)</f>
        <v>100.80000000000024</v>
      </c>
      <c r="AF106" s="6">
        <f t="shared" si="24"/>
        <v>100.80000000000024</v>
      </c>
      <c r="AG106" s="6">
        <f t="shared" si="24"/>
        <v>100.80000000000024</v>
      </c>
      <c r="AH106" s="6">
        <f t="shared" si="24"/>
        <v>100.80000000000024</v>
      </c>
      <c r="AI106" s="6">
        <f t="shared" si="24"/>
        <v>100.80000000000024</v>
      </c>
      <c r="AJ106" s="6">
        <f t="shared" si="24"/>
        <v>100.80000000000024</v>
      </c>
      <c r="AK106" s="6">
        <f t="shared" si="24"/>
        <v>100.80000000000024</v>
      </c>
      <c r="AL106" s="6">
        <f t="shared" si="24"/>
        <v>100.80000000000024</v>
      </c>
      <c r="AM106" s="6">
        <f t="shared" si="24"/>
        <v>0</v>
      </c>
      <c r="AN106" s="6">
        <f t="shared" si="24"/>
        <v>0</v>
      </c>
      <c r="AO106" s="6">
        <f t="shared" si="24"/>
        <v>0</v>
      </c>
      <c r="AP106" s="6">
        <f t="shared" si="24"/>
        <v>0</v>
      </c>
      <c r="AQ106" s="6">
        <f t="shared" si="24"/>
        <v>0</v>
      </c>
      <c r="AR106" s="6">
        <f t="shared" si="24"/>
        <v>0</v>
      </c>
      <c r="AS106" s="6">
        <f t="shared" si="24"/>
        <v>0</v>
      </c>
      <c r="AT106" s="6">
        <f t="shared" si="24"/>
        <v>0</v>
      </c>
      <c r="AU106" s="6">
        <f t="shared" si="24"/>
        <v>0</v>
      </c>
      <c r="AV106" s="6">
        <f t="shared" si="24"/>
        <v>0</v>
      </c>
      <c r="AW106" s="6">
        <f t="shared" si="24"/>
        <v>0</v>
      </c>
      <c r="AX106" s="6">
        <f t="shared" si="24"/>
        <v>0</v>
      </c>
      <c r="AY106" s="6">
        <f t="shared" si="24"/>
        <v>0</v>
      </c>
      <c r="AZ106" s="6">
        <f t="shared" si="24"/>
        <v>0</v>
      </c>
      <c r="BA106" s="6">
        <f t="shared" si="24"/>
        <v>0</v>
      </c>
      <c r="BB106" s="6">
        <f t="shared" si="24"/>
        <v>0</v>
      </c>
      <c r="BC106" s="6">
        <f t="shared" si="24"/>
        <v>0</v>
      </c>
      <c r="BD106" s="6">
        <f t="shared" si="24"/>
        <v>0</v>
      </c>
    </row>
    <row r="107" spans="1:56" x14ac:dyDescent="0.2">
      <c r="A107" s="16" t="s">
        <v>984</v>
      </c>
      <c r="B107" s="26" t="s">
        <v>979</v>
      </c>
      <c r="C107" s="26" t="s">
        <v>948</v>
      </c>
      <c r="D107" s="16">
        <v>15</v>
      </c>
      <c r="E107" s="26" t="s">
        <v>945</v>
      </c>
      <c r="F107" s="16">
        <v>9700</v>
      </c>
      <c r="G107" s="32">
        <v>37469</v>
      </c>
      <c r="H107" s="15" t="s">
        <v>1113</v>
      </c>
      <c r="I107" s="6">
        <f t="shared" si="17"/>
        <v>0</v>
      </c>
      <c r="J107" s="6">
        <f t="shared" si="24"/>
        <v>0</v>
      </c>
      <c r="K107" s="6">
        <f t="shared" si="24"/>
        <v>0</v>
      </c>
      <c r="L107" s="6">
        <f t="shared" si="24"/>
        <v>0</v>
      </c>
      <c r="M107" s="6">
        <f t="shared" si="24"/>
        <v>0</v>
      </c>
      <c r="N107" s="6">
        <f t="shared" si="24"/>
        <v>0</v>
      </c>
      <c r="O107" s="6">
        <f t="shared" si="24"/>
        <v>0</v>
      </c>
      <c r="P107" s="6">
        <f t="shared" si="24"/>
        <v>0</v>
      </c>
      <c r="Q107" s="6">
        <f t="shared" si="24"/>
        <v>0</v>
      </c>
      <c r="R107" s="6">
        <f t="shared" si="24"/>
        <v>0</v>
      </c>
      <c r="S107" s="6">
        <f t="shared" si="24"/>
        <v>0</v>
      </c>
      <c r="T107" s="6">
        <f t="shared" si="24"/>
        <v>0</v>
      </c>
      <c r="U107" s="6">
        <f t="shared" si="24"/>
        <v>0</v>
      </c>
      <c r="V107" s="6">
        <f t="shared" si="24"/>
        <v>0</v>
      </c>
      <c r="W107" s="6">
        <f t="shared" si="24"/>
        <v>0</v>
      </c>
      <c r="X107" s="6">
        <f t="shared" si="24"/>
        <v>0</v>
      </c>
      <c r="Y107" s="6">
        <f t="shared" si="24"/>
        <v>0</v>
      </c>
      <c r="Z107" s="6">
        <f t="shared" si="24"/>
        <v>0</v>
      </c>
      <c r="AA107" s="6">
        <f t="shared" si="24"/>
        <v>0</v>
      </c>
      <c r="AB107" s="6">
        <f t="shared" si="24"/>
        <v>0</v>
      </c>
      <c r="AC107" s="6">
        <f t="shared" si="24"/>
        <v>15.120000000000035</v>
      </c>
      <c r="AD107" s="6">
        <f t="shared" si="24"/>
        <v>15.120000000000035</v>
      </c>
      <c r="AE107" s="6">
        <f t="shared" si="24"/>
        <v>15.120000000000035</v>
      </c>
      <c r="AF107" s="6">
        <f t="shared" si="24"/>
        <v>15.120000000000035</v>
      </c>
      <c r="AG107" s="6">
        <f t="shared" si="24"/>
        <v>15.120000000000035</v>
      </c>
      <c r="AH107" s="6">
        <f t="shared" si="24"/>
        <v>15.120000000000035</v>
      </c>
      <c r="AI107" s="6">
        <f t="shared" si="24"/>
        <v>15.120000000000035</v>
      </c>
      <c r="AJ107" s="6">
        <f t="shared" si="24"/>
        <v>15.120000000000035</v>
      </c>
      <c r="AK107" s="6">
        <f t="shared" si="24"/>
        <v>15.120000000000035</v>
      </c>
      <c r="AL107" s="6">
        <f t="shared" si="24"/>
        <v>15.120000000000035</v>
      </c>
      <c r="AM107" s="6">
        <f t="shared" si="24"/>
        <v>15.120000000000035</v>
      </c>
      <c r="AN107" s="6">
        <f t="shared" si="24"/>
        <v>15.120000000000035</v>
      </c>
      <c r="AO107" s="6">
        <f t="shared" si="24"/>
        <v>0</v>
      </c>
      <c r="AP107" s="6">
        <f t="shared" si="24"/>
        <v>0</v>
      </c>
      <c r="AQ107" s="6">
        <f t="shared" si="24"/>
        <v>0</v>
      </c>
      <c r="AR107" s="6">
        <f t="shared" si="24"/>
        <v>0</v>
      </c>
      <c r="AS107" s="6">
        <f t="shared" si="24"/>
        <v>0</v>
      </c>
      <c r="AT107" s="6">
        <f t="shared" si="24"/>
        <v>0</v>
      </c>
      <c r="AU107" s="6">
        <f t="shared" si="24"/>
        <v>0</v>
      </c>
      <c r="AV107" s="6">
        <f t="shared" si="24"/>
        <v>0</v>
      </c>
      <c r="AW107" s="6">
        <f t="shared" si="24"/>
        <v>0</v>
      </c>
      <c r="AX107" s="6">
        <f t="shared" si="24"/>
        <v>0</v>
      </c>
      <c r="AY107" s="6">
        <f t="shared" si="24"/>
        <v>0</v>
      </c>
      <c r="AZ107" s="6">
        <f t="shared" si="24"/>
        <v>0</v>
      </c>
      <c r="BA107" s="6">
        <f t="shared" si="24"/>
        <v>0</v>
      </c>
      <c r="BB107" s="6">
        <f t="shared" si="24"/>
        <v>0</v>
      </c>
      <c r="BC107" s="6">
        <f t="shared" si="24"/>
        <v>0</v>
      </c>
      <c r="BD107" s="6">
        <f t="shared" si="24"/>
        <v>0</v>
      </c>
    </row>
    <row r="108" spans="1:56" x14ac:dyDescent="0.2">
      <c r="A108" t="s">
        <v>984</v>
      </c>
      <c r="B108" s="26" t="s">
        <v>979</v>
      </c>
      <c r="C108" s="26" t="s">
        <v>948</v>
      </c>
      <c r="D108">
        <v>15</v>
      </c>
      <c r="E108" t="s">
        <v>945</v>
      </c>
      <c r="F108">
        <v>9700</v>
      </c>
      <c r="G108" s="22">
        <v>37469</v>
      </c>
      <c r="H108" s="15" t="s">
        <v>1113</v>
      </c>
      <c r="I108" s="6">
        <f t="shared" si="17"/>
        <v>0</v>
      </c>
      <c r="J108" s="6">
        <f t="shared" si="24"/>
        <v>0</v>
      </c>
      <c r="K108" s="6">
        <f t="shared" si="24"/>
        <v>0</v>
      </c>
      <c r="L108" s="6">
        <f t="shared" si="24"/>
        <v>0</v>
      </c>
      <c r="M108" s="6">
        <f t="shared" si="24"/>
        <v>0</v>
      </c>
      <c r="N108" s="6">
        <f t="shared" si="24"/>
        <v>0</v>
      </c>
      <c r="O108" s="6">
        <f t="shared" si="24"/>
        <v>0</v>
      </c>
      <c r="P108" s="6">
        <f t="shared" si="24"/>
        <v>0</v>
      </c>
      <c r="Q108" s="6">
        <f t="shared" si="24"/>
        <v>0</v>
      </c>
      <c r="R108" s="6">
        <f t="shared" si="24"/>
        <v>0</v>
      </c>
      <c r="S108" s="6">
        <f t="shared" si="24"/>
        <v>0</v>
      </c>
      <c r="T108" s="6">
        <f t="shared" si="24"/>
        <v>0</v>
      </c>
      <c r="U108" s="6">
        <f t="shared" si="24"/>
        <v>0</v>
      </c>
      <c r="V108" s="6">
        <f t="shared" si="24"/>
        <v>0</v>
      </c>
      <c r="W108" s="6">
        <f t="shared" si="24"/>
        <v>0</v>
      </c>
      <c r="X108" s="6">
        <f t="shared" si="24"/>
        <v>0</v>
      </c>
      <c r="Y108" s="6">
        <f t="shared" si="24"/>
        <v>0</v>
      </c>
      <c r="Z108" s="6">
        <f t="shared" si="24"/>
        <v>0</v>
      </c>
      <c r="AA108" s="6">
        <f t="shared" si="24"/>
        <v>0</v>
      </c>
      <c r="AB108" s="6">
        <f t="shared" si="24"/>
        <v>0</v>
      </c>
      <c r="AC108" s="6">
        <f t="shared" si="24"/>
        <v>15.120000000000035</v>
      </c>
      <c r="AD108" s="6">
        <f t="shared" si="24"/>
        <v>15.120000000000035</v>
      </c>
      <c r="AE108" s="6">
        <f t="shared" si="24"/>
        <v>15.120000000000035</v>
      </c>
      <c r="AF108" s="6">
        <f t="shared" si="24"/>
        <v>15.120000000000035</v>
      </c>
      <c r="AG108" s="6">
        <f t="shared" si="24"/>
        <v>15.120000000000035</v>
      </c>
      <c r="AH108" s="6">
        <f t="shared" si="24"/>
        <v>15.120000000000035</v>
      </c>
      <c r="AI108" s="6">
        <f t="shared" si="24"/>
        <v>15.120000000000035</v>
      </c>
      <c r="AJ108" s="6">
        <f t="shared" si="24"/>
        <v>15.120000000000035</v>
      </c>
      <c r="AK108" s="6">
        <f t="shared" si="24"/>
        <v>15.120000000000035</v>
      </c>
      <c r="AL108" s="6">
        <f t="shared" si="24"/>
        <v>15.120000000000035</v>
      </c>
      <c r="AM108" s="6">
        <f t="shared" si="24"/>
        <v>15.120000000000035</v>
      </c>
      <c r="AN108" s="6">
        <f t="shared" si="24"/>
        <v>15.120000000000035</v>
      </c>
      <c r="AO108" s="6">
        <f t="shared" si="24"/>
        <v>0</v>
      </c>
      <c r="AP108" s="6">
        <f t="shared" si="24"/>
        <v>0</v>
      </c>
      <c r="AQ108" s="6">
        <f t="shared" si="24"/>
        <v>0</v>
      </c>
      <c r="AR108" s="6">
        <f t="shared" si="24"/>
        <v>0</v>
      </c>
      <c r="AS108" s="6">
        <f t="shared" si="24"/>
        <v>0</v>
      </c>
      <c r="AT108" s="6">
        <f t="shared" si="24"/>
        <v>0</v>
      </c>
      <c r="AU108" s="6">
        <f t="shared" si="24"/>
        <v>0</v>
      </c>
      <c r="AV108" s="6">
        <f t="shared" si="24"/>
        <v>0</v>
      </c>
      <c r="AW108" s="6">
        <f t="shared" si="24"/>
        <v>0</v>
      </c>
      <c r="AX108" s="6">
        <f t="shared" si="24"/>
        <v>0</v>
      </c>
      <c r="AY108" s="6">
        <f t="shared" si="24"/>
        <v>0</v>
      </c>
      <c r="AZ108" s="6">
        <f t="shared" si="24"/>
        <v>0</v>
      </c>
      <c r="BA108" s="6">
        <f t="shared" si="24"/>
        <v>0</v>
      </c>
      <c r="BB108" s="6">
        <f t="shared" si="24"/>
        <v>0</v>
      </c>
      <c r="BC108" s="6">
        <f t="shared" si="24"/>
        <v>0</v>
      </c>
      <c r="BD108" s="6">
        <f t="shared" si="24"/>
        <v>0</v>
      </c>
    </row>
    <row r="109" spans="1:56" x14ac:dyDescent="0.2">
      <c r="A109" t="s">
        <v>972</v>
      </c>
      <c r="B109" s="26" t="s">
        <v>1525</v>
      </c>
      <c r="C109" s="26" t="s">
        <v>935</v>
      </c>
      <c r="D109">
        <v>37</v>
      </c>
      <c r="E109" t="s">
        <v>945</v>
      </c>
      <c r="F109" s="23">
        <v>9700</v>
      </c>
      <c r="G109" s="22">
        <v>37071</v>
      </c>
      <c r="H109" s="15" t="s">
        <v>1113</v>
      </c>
      <c r="I109" s="6">
        <f t="shared" si="17"/>
        <v>0</v>
      </c>
      <c r="J109" s="6">
        <f t="shared" si="24"/>
        <v>0</v>
      </c>
      <c r="K109" s="6">
        <f t="shared" si="24"/>
        <v>0</v>
      </c>
      <c r="L109" s="6">
        <f t="shared" si="24"/>
        <v>0</v>
      </c>
      <c r="M109" s="6">
        <f t="shared" si="24"/>
        <v>0</v>
      </c>
      <c r="N109" s="6">
        <f t="shared" si="24"/>
        <v>0</v>
      </c>
      <c r="O109" s="6">
        <f t="shared" si="24"/>
        <v>37.296000000000085</v>
      </c>
      <c r="P109" s="6">
        <f t="shared" si="24"/>
        <v>37.296000000000085</v>
      </c>
      <c r="Q109" s="6">
        <f t="shared" si="24"/>
        <v>37.296000000000085</v>
      </c>
      <c r="R109" s="6">
        <f t="shared" si="24"/>
        <v>37.296000000000085</v>
      </c>
      <c r="S109" s="6">
        <f t="shared" si="24"/>
        <v>37.296000000000085</v>
      </c>
      <c r="T109" s="6">
        <f t="shared" si="24"/>
        <v>37.296000000000085</v>
      </c>
      <c r="U109" s="6">
        <f t="shared" si="24"/>
        <v>37.296000000000085</v>
      </c>
      <c r="V109" s="6">
        <f t="shared" si="24"/>
        <v>37.296000000000085</v>
      </c>
      <c r="W109" s="6">
        <f t="shared" si="24"/>
        <v>37.296000000000085</v>
      </c>
      <c r="X109" s="6">
        <f t="shared" si="24"/>
        <v>37.296000000000085</v>
      </c>
      <c r="Y109" s="6">
        <f t="shared" si="24"/>
        <v>37.296000000000085</v>
      </c>
      <c r="Z109" s="6">
        <f t="shared" si="24"/>
        <v>37.296000000000085</v>
      </c>
      <c r="AA109" s="6">
        <f t="shared" si="24"/>
        <v>0</v>
      </c>
      <c r="AB109" s="6">
        <f t="shared" si="24"/>
        <v>0</v>
      </c>
      <c r="AC109" s="6">
        <f t="shared" si="24"/>
        <v>0</v>
      </c>
      <c r="AD109" s="6">
        <f t="shared" si="24"/>
        <v>0</v>
      </c>
      <c r="AE109" s="6">
        <f t="shared" si="24"/>
        <v>0</v>
      </c>
      <c r="AF109" s="6">
        <f t="shared" si="24"/>
        <v>0</v>
      </c>
      <c r="AG109" s="6">
        <f t="shared" si="24"/>
        <v>0</v>
      </c>
      <c r="AH109" s="6">
        <f t="shared" si="24"/>
        <v>0</v>
      </c>
      <c r="AI109" s="6">
        <f t="shared" si="24"/>
        <v>0</v>
      </c>
      <c r="AJ109" s="6">
        <f t="shared" si="24"/>
        <v>0</v>
      </c>
      <c r="AK109" s="6">
        <f t="shared" si="24"/>
        <v>0</v>
      </c>
      <c r="AL109" s="6">
        <f t="shared" si="24"/>
        <v>0</v>
      </c>
      <c r="AM109" s="6">
        <f t="shared" si="24"/>
        <v>0</v>
      </c>
      <c r="AN109" s="6">
        <f t="shared" si="24"/>
        <v>0</v>
      </c>
      <c r="AO109" s="6">
        <f t="shared" si="24"/>
        <v>0</v>
      </c>
      <c r="AP109" s="6">
        <f t="shared" si="24"/>
        <v>0</v>
      </c>
      <c r="AQ109" s="6">
        <f t="shared" si="24"/>
        <v>0</v>
      </c>
      <c r="AR109" s="6">
        <f t="shared" si="24"/>
        <v>0</v>
      </c>
      <c r="AS109" s="6">
        <f t="shared" si="24"/>
        <v>0</v>
      </c>
      <c r="AT109" s="6">
        <f t="shared" si="24"/>
        <v>0</v>
      </c>
      <c r="AU109" s="6">
        <f t="shared" si="24"/>
        <v>0</v>
      </c>
      <c r="AV109" s="6">
        <f t="shared" si="24"/>
        <v>0</v>
      </c>
      <c r="AW109" s="6">
        <f t="shared" si="24"/>
        <v>0</v>
      </c>
      <c r="AX109" s="6">
        <f t="shared" si="24"/>
        <v>0</v>
      </c>
      <c r="AY109" s="6">
        <f t="shared" si="24"/>
        <v>0</v>
      </c>
      <c r="AZ109" s="6">
        <f t="shared" si="24"/>
        <v>0</v>
      </c>
      <c r="BA109" s="6">
        <f t="shared" si="24"/>
        <v>0</v>
      </c>
      <c r="BB109" s="6">
        <f t="shared" si="24"/>
        <v>0</v>
      </c>
      <c r="BC109" s="6">
        <f t="shared" si="24"/>
        <v>0</v>
      </c>
      <c r="BD109" s="6">
        <f t="shared" si="24"/>
        <v>0</v>
      </c>
    </row>
    <row r="110" spans="1:56" x14ac:dyDescent="0.2">
      <c r="A110" t="s">
        <v>493</v>
      </c>
      <c r="B110" s="26" t="s">
        <v>1525</v>
      </c>
      <c r="C110" s="26" t="s">
        <v>935</v>
      </c>
      <c r="D110">
        <v>120</v>
      </c>
      <c r="E110" s="26" t="s">
        <v>945</v>
      </c>
      <c r="F110" s="23">
        <v>9700</v>
      </c>
      <c r="G110" s="22">
        <v>37104</v>
      </c>
      <c r="H110" s="15" t="s">
        <v>1113</v>
      </c>
      <c r="I110" s="6">
        <f t="shared" si="17"/>
        <v>0</v>
      </c>
      <c r="J110" s="6">
        <f t="shared" si="24"/>
        <v>0</v>
      </c>
      <c r="K110" s="6">
        <f t="shared" si="24"/>
        <v>0</v>
      </c>
      <c r="L110" s="6">
        <f t="shared" si="24"/>
        <v>0</v>
      </c>
      <c r="M110" s="6">
        <f t="shared" si="24"/>
        <v>0</v>
      </c>
      <c r="N110" s="6">
        <f t="shared" si="24"/>
        <v>0</v>
      </c>
      <c r="O110" s="6">
        <f t="shared" si="24"/>
        <v>0</v>
      </c>
      <c r="P110" s="6">
        <f t="shared" si="24"/>
        <v>0</v>
      </c>
      <c r="Q110" s="6">
        <f t="shared" si="24"/>
        <v>120.96000000000028</v>
      </c>
      <c r="R110" s="6">
        <f t="shared" si="24"/>
        <v>120.96000000000028</v>
      </c>
      <c r="S110" s="6">
        <f t="shared" si="24"/>
        <v>120.96000000000028</v>
      </c>
      <c r="T110" s="6">
        <f t="shared" si="24"/>
        <v>120.96000000000028</v>
      </c>
      <c r="U110" s="6">
        <f t="shared" si="24"/>
        <v>120.96000000000028</v>
      </c>
      <c r="V110" s="6">
        <f t="shared" si="24"/>
        <v>120.96000000000028</v>
      </c>
      <c r="W110" s="6">
        <f t="shared" si="24"/>
        <v>120.96000000000028</v>
      </c>
      <c r="X110" s="6">
        <f t="shared" si="24"/>
        <v>120.96000000000028</v>
      </c>
      <c r="Y110" s="6">
        <f t="shared" si="24"/>
        <v>120.96000000000028</v>
      </c>
      <c r="Z110" s="6">
        <f t="shared" si="24"/>
        <v>120.96000000000028</v>
      </c>
      <c r="AA110" s="6">
        <f t="shared" si="24"/>
        <v>120.96000000000028</v>
      </c>
      <c r="AB110" s="6">
        <f t="shared" si="24"/>
        <v>120.96000000000028</v>
      </c>
      <c r="AC110" s="6">
        <f t="shared" si="24"/>
        <v>0</v>
      </c>
      <c r="AD110" s="6">
        <f t="shared" si="24"/>
        <v>0</v>
      </c>
      <c r="AE110" s="6">
        <f t="shared" si="24"/>
        <v>0</v>
      </c>
      <c r="AF110" s="6">
        <f t="shared" si="24"/>
        <v>0</v>
      </c>
      <c r="AG110" s="6">
        <f t="shared" si="24"/>
        <v>0</v>
      </c>
      <c r="AH110" s="6">
        <f t="shared" si="24"/>
        <v>0</v>
      </c>
      <c r="AI110" s="6">
        <f t="shared" si="24"/>
        <v>0</v>
      </c>
      <c r="AJ110" s="6">
        <f t="shared" si="24"/>
        <v>0</v>
      </c>
      <c r="AK110" s="6">
        <f t="shared" si="24"/>
        <v>0</v>
      </c>
      <c r="AL110" s="6">
        <f t="shared" si="24"/>
        <v>0</v>
      </c>
      <c r="AM110" s="6">
        <f t="shared" si="24"/>
        <v>0</v>
      </c>
      <c r="AN110" s="6">
        <f t="shared" si="24"/>
        <v>0</v>
      </c>
      <c r="AO110" s="6">
        <f t="shared" si="24"/>
        <v>0</v>
      </c>
      <c r="AP110" s="6">
        <f t="shared" si="24"/>
        <v>0</v>
      </c>
      <c r="AQ110" s="6">
        <f t="shared" si="24"/>
        <v>0</v>
      </c>
      <c r="AR110" s="6">
        <f t="shared" si="24"/>
        <v>0</v>
      </c>
      <c r="AS110" s="6">
        <f t="shared" si="24"/>
        <v>0</v>
      </c>
      <c r="AT110" s="6">
        <f t="shared" si="24"/>
        <v>0</v>
      </c>
      <c r="AU110" s="6">
        <f t="shared" si="24"/>
        <v>0</v>
      </c>
      <c r="AV110" s="6">
        <f t="shared" si="24"/>
        <v>0</v>
      </c>
      <c r="AW110" s="6">
        <f t="shared" si="24"/>
        <v>0</v>
      </c>
      <c r="AX110" s="6">
        <f t="shared" si="24"/>
        <v>0</v>
      </c>
      <c r="AY110" s="6">
        <f t="shared" si="24"/>
        <v>0</v>
      </c>
      <c r="AZ110" s="6">
        <f t="shared" si="24"/>
        <v>0</v>
      </c>
      <c r="BA110" s="6">
        <f t="shared" si="24"/>
        <v>0</v>
      </c>
      <c r="BB110" s="6">
        <f t="shared" si="24"/>
        <v>0</v>
      </c>
      <c r="BC110" s="6">
        <f t="shared" si="24"/>
        <v>0</v>
      </c>
      <c r="BD110" s="6">
        <f t="shared" si="24"/>
        <v>0</v>
      </c>
    </row>
    <row r="111" spans="1:56" x14ac:dyDescent="0.2">
      <c r="A111" s="16" t="s">
        <v>493</v>
      </c>
      <c r="B111" s="26" t="s">
        <v>1525</v>
      </c>
      <c r="C111" s="26" t="s">
        <v>935</v>
      </c>
      <c r="D111">
        <v>120</v>
      </c>
      <c r="E111" s="26" t="s">
        <v>945</v>
      </c>
      <c r="F111" s="23">
        <v>9700</v>
      </c>
      <c r="G111" s="22">
        <v>37120</v>
      </c>
      <c r="H111" s="15" t="s">
        <v>1113</v>
      </c>
      <c r="I111" s="6">
        <f t="shared" ref="I111:I127" si="25">IF(AND($F111&lt;I$1,$G111&lt;I$4,(DATE(YEAR($G111)+1,MONTH($G111)+1,1))&gt;I$4),$D111*13.44*I$77*(I$1/1000-($F111/1000)),0)</f>
        <v>0</v>
      </c>
      <c r="J111" s="6">
        <f t="shared" si="24"/>
        <v>0</v>
      </c>
      <c r="K111" s="6">
        <f t="shared" si="24"/>
        <v>0</v>
      </c>
      <c r="L111" s="6">
        <f t="shared" si="24"/>
        <v>0</v>
      </c>
      <c r="M111" s="6">
        <f t="shared" si="24"/>
        <v>0</v>
      </c>
      <c r="N111" s="6">
        <f t="shared" si="24"/>
        <v>0</v>
      </c>
      <c r="O111" s="6">
        <f t="shared" si="24"/>
        <v>0</v>
      </c>
      <c r="P111" s="6">
        <f t="shared" si="24"/>
        <v>0</v>
      </c>
      <c r="Q111" s="6">
        <f t="shared" si="24"/>
        <v>120.96000000000028</v>
      </c>
      <c r="R111" s="6">
        <f t="shared" si="24"/>
        <v>120.96000000000028</v>
      </c>
      <c r="S111" s="6">
        <f t="shared" si="24"/>
        <v>120.96000000000028</v>
      </c>
      <c r="T111" s="6">
        <f t="shared" si="24"/>
        <v>120.96000000000028</v>
      </c>
      <c r="U111" s="6">
        <f t="shared" si="24"/>
        <v>120.96000000000028</v>
      </c>
      <c r="V111" s="6">
        <f t="shared" si="24"/>
        <v>120.96000000000028</v>
      </c>
      <c r="W111" s="6">
        <f t="shared" si="24"/>
        <v>120.96000000000028</v>
      </c>
      <c r="X111" s="6">
        <f t="shared" si="24"/>
        <v>120.96000000000028</v>
      </c>
      <c r="Y111" s="6">
        <f t="shared" si="24"/>
        <v>120.96000000000028</v>
      </c>
      <c r="Z111" s="6">
        <f t="shared" si="24"/>
        <v>120.96000000000028</v>
      </c>
      <c r="AA111" s="6">
        <f t="shared" si="24"/>
        <v>120.96000000000028</v>
      </c>
      <c r="AB111" s="6">
        <f t="shared" si="24"/>
        <v>120.96000000000028</v>
      </c>
      <c r="AC111" s="6">
        <f t="shared" si="24"/>
        <v>0</v>
      </c>
      <c r="AD111" s="6">
        <f t="shared" si="24"/>
        <v>0</v>
      </c>
      <c r="AE111" s="6">
        <f t="shared" si="24"/>
        <v>0</v>
      </c>
      <c r="AF111" s="6">
        <f t="shared" si="24"/>
        <v>0</v>
      </c>
      <c r="AG111" s="6">
        <f t="shared" si="24"/>
        <v>0</v>
      </c>
      <c r="AH111" s="6">
        <f t="shared" si="24"/>
        <v>0</v>
      </c>
      <c r="AI111" s="6">
        <f t="shared" si="24"/>
        <v>0</v>
      </c>
      <c r="AJ111" s="6">
        <f t="shared" si="24"/>
        <v>0</v>
      </c>
      <c r="AK111" s="6">
        <f t="shared" si="24"/>
        <v>0</v>
      </c>
      <c r="AL111" s="6">
        <f t="shared" si="24"/>
        <v>0</v>
      </c>
      <c r="AM111" s="6">
        <f t="shared" si="24"/>
        <v>0</v>
      </c>
      <c r="AN111" s="6">
        <f t="shared" si="24"/>
        <v>0</v>
      </c>
      <c r="AO111" s="6">
        <f t="shared" si="24"/>
        <v>0</v>
      </c>
      <c r="AP111" s="6">
        <f t="shared" si="24"/>
        <v>0</v>
      </c>
      <c r="AQ111" s="6">
        <f t="shared" si="24"/>
        <v>0</v>
      </c>
      <c r="AR111" s="6">
        <f t="shared" si="24"/>
        <v>0</v>
      </c>
      <c r="AS111" s="6">
        <f t="shared" si="24"/>
        <v>0</v>
      </c>
      <c r="AT111" s="6">
        <f t="shared" si="24"/>
        <v>0</v>
      </c>
      <c r="AU111" s="6">
        <f t="shared" si="24"/>
        <v>0</v>
      </c>
      <c r="AV111" s="6">
        <f t="shared" si="24"/>
        <v>0</v>
      </c>
      <c r="AW111" s="6">
        <f t="shared" si="24"/>
        <v>0</v>
      </c>
      <c r="AX111" s="6">
        <f t="shared" si="24"/>
        <v>0</v>
      </c>
      <c r="AY111" s="6">
        <f t="shared" ref="J111:BD117" si="26">IF(AND($F111&lt;AY$1,$G111&lt;AY$4,(DATE(YEAR($G111)+1,MONTH($G111)+1,1))&gt;AY$4),$D111*13.44*AY$77*(AY$1/1000-($F111/1000)),0)</f>
        <v>0</v>
      </c>
      <c r="AZ111" s="6">
        <f t="shared" si="26"/>
        <v>0</v>
      </c>
      <c r="BA111" s="6">
        <f t="shared" si="26"/>
        <v>0</v>
      </c>
      <c r="BB111" s="6">
        <f t="shared" si="26"/>
        <v>0</v>
      </c>
      <c r="BC111" s="6">
        <f t="shared" si="26"/>
        <v>0</v>
      </c>
      <c r="BD111" s="6">
        <f t="shared" si="26"/>
        <v>0</v>
      </c>
    </row>
    <row r="112" spans="1:56" x14ac:dyDescent="0.2">
      <c r="A112" t="s">
        <v>952</v>
      </c>
      <c r="B112" s="3" t="s">
        <v>1109</v>
      </c>
      <c r="C112" s="3" t="s">
        <v>927</v>
      </c>
      <c r="D112">
        <v>44</v>
      </c>
      <c r="E112" s="26" t="s">
        <v>945</v>
      </c>
      <c r="F112" s="23">
        <v>9700</v>
      </c>
      <c r="G112" s="22">
        <v>37012</v>
      </c>
      <c r="H112" s="15" t="s">
        <v>1113</v>
      </c>
      <c r="I112" s="6">
        <f t="shared" si="25"/>
        <v>0</v>
      </c>
      <c r="J112" s="6">
        <f t="shared" si="26"/>
        <v>0</v>
      </c>
      <c r="K112" s="6">
        <f t="shared" si="26"/>
        <v>0</v>
      </c>
      <c r="L112" s="6">
        <f t="shared" si="26"/>
        <v>0</v>
      </c>
      <c r="M112" s="6">
        <f t="shared" si="26"/>
        <v>0</v>
      </c>
      <c r="N112" s="6">
        <f t="shared" si="26"/>
        <v>44.352000000000103</v>
      </c>
      <c r="O112" s="6">
        <f t="shared" si="26"/>
        <v>44.352000000000103</v>
      </c>
      <c r="P112" s="6">
        <f t="shared" si="26"/>
        <v>44.352000000000103</v>
      </c>
      <c r="Q112" s="6">
        <f t="shared" si="26"/>
        <v>44.352000000000103</v>
      </c>
      <c r="R112" s="6">
        <f t="shared" si="26"/>
        <v>44.352000000000103</v>
      </c>
      <c r="S112" s="6">
        <f t="shared" si="26"/>
        <v>44.352000000000103</v>
      </c>
      <c r="T112" s="6">
        <f t="shared" si="26"/>
        <v>44.352000000000103</v>
      </c>
      <c r="U112" s="6">
        <f t="shared" si="26"/>
        <v>44.352000000000103</v>
      </c>
      <c r="V112" s="6">
        <f t="shared" si="26"/>
        <v>44.352000000000103</v>
      </c>
      <c r="W112" s="6">
        <f t="shared" si="26"/>
        <v>44.352000000000103</v>
      </c>
      <c r="X112" s="6">
        <f t="shared" si="26"/>
        <v>44.352000000000103</v>
      </c>
      <c r="Y112" s="6">
        <f t="shared" si="26"/>
        <v>44.352000000000103</v>
      </c>
      <c r="Z112" s="6">
        <f t="shared" si="26"/>
        <v>0</v>
      </c>
      <c r="AA112" s="6">
        <f t="shared" si="26"/>
        <v>0</v>
      </c>
      <c r="AB112" s="6">
        <f t="shared" si="26"/>
        <v>0</v>
      </c>
      <c r="AC112" s="6">
        <f t="shared" si="26"/>
        <v>0</v>
      </c>
      <c r="AD112" s="6">
        <f t="shared" si="26"/>
        <v>0</v>
      </c>
      <c r="AE112" s="6">
        <f t="shared" si="26"/>
        <v>0</v>
      </c>
      <c r="AF112" s="6">
        <f t="shared" si="26"/>
        <v>0</v>
      </c>
      <c r="AG112" s="6">
        <f t="shared" si="26"/>
        <v>0</v>
      </c>
      <c r="AH112" s="6">
        <f t="shared" si="26"/>
        <v>0</v>
      </c>
      <c r="AI112" s="6">
        <f t="shared" si="26"/>
        <v>0</v>
      </c>
      <c r="AJ112" s="6">
        <f t="shared" si="26"/>
        <v>0</v>
      </c>
      <c r="AK112" s="6">
        <f t="shared" si="26"/>
        <v>0</v>
      </c>
      <c r="AL112" s="6">
        <f t="shared" si="26"/>
        <v>0</v>
      </c>
      <c r="AM112" s="6">
        <f t="shared" si="26"/>
        <v>0</v>
      </c>
      <c r="AN112" s="6">
        <f t="shared" si="26"/>
        <v>0</v>
      </c>
      <c r="AO112" s="6">
        <f t="shared" si="26"/>
        <v>0</v>
      </c>
      <c r="AP112" s="6">
        <f t="shared" si="26"/>
        <v>0</v>
      </c>
      <c r="AQ112" s="6">
        <f t="shared" si="26"/>
        <v>0</v>
      </c>
      <c r="AR112" s="6">
        <f t="shared" si="26"/>
        <v>0</v>
      </c>
      <c r="AS112" s="6">
        <f t="shared" si="26"/>
        <v>0</v>
      </c>
      <c r="AT112" s="6">
        <f t="shared" si="26"/>
        <v>0</v>
      </c>
      <c r="AU112" s="6">
        <f t="shared" si="26"/>
        <v>0</v>
      </c>
      <c r="AV112" s="6">
        <f t="shared" si="26"/>
        <v>0</v>
      </c>
      <c r="AW112" s="6">
        <f t="shared" si="26"/>
        <v>0</v>
      </c>
      <c r="AX112" s="6">
        <f t="shared" si="26"/>
        <v>0</v>
      </c>
      <c r="AY112" s="6">
        <f t="shared" si="26"/>
        <v>0</v>
      </c>
      <c r="AZ112" s="6">
        <f t="shared" si="26"/>
        <v>0</v>
      </c>
      <c r="BA112" s="6">
        <f t="shared" si="26"/>
        <v>0</v>
      </c>
      <c r="BB112" s="6">
        <f t="shared" si="26"/>
        <v>0</v>
      </c>
      <c r="BC112" s="6">
        <f t="shared" si="26"/>
        <v>0</v>
      </c>
      <c r="BD112" s="6">
        <f t="shared" si="26"/>
        <v>0</v>
      </c>
    </row>
    <row r="113" spans="1:56" x14ac:dyDescent="0.2">
      <c r="A113" t="s">
        <v>933</v>
      </c>
      <c r="B113" s="3" t="s">
        <v>1109</v>
      </c>
      <c r="C113" s="3" t="s">
        <v>927</v>
      </c>
      <c r="D113">
        <v>90</v>
      </c>
      <c r="E113" s="26" t="s">
        <v>945</v>
      </c>
      <c r="F113" s="23">
        <v>9700</v>
      </c>
      <c r="G113" s="22">
        <v>37085</v>
      </c>
      <c r="H113" s="15" t="s">
        <v>1113</v>
      </c>
      <c r="I113" s="6">
        <f t="shared" si="25"/>
        <v>0</v>
      </c>
      <c r="J113" s="6">
        <f t="shared" si="26"/>
        <v>0</v>
      </c>
      <c r="K113" s="6">
        <f t="shared" si="26"/>
        <v>0</v>
      </c>
      <c r="L113" s="6">
        <f t="shared" si="26"/>
        <v>0</v>
      </c>
      <c r="M113" s="6">
        <f t="shared" si="26"/>
        <v>0</v>
      </c>
      <c r="N113" s="6">
        <f t="shared" si="26"/>
        <v>0</v>
      </c>
      <c r="O113" s="6">
        <f t="shared" si="26"/>
        <v>0</v>
      </c>
      <c r="P113" s="6">
        <f t="shared" si="26"/>
        <v>90.720000000000212</v>
      </c>
      <c r="Q113" s="6">
        <f t="shared" si="26"/>
        <v>90.720000000000212</v>
      </c>
      <c r="R113" s="6">
        <f t="shared" si="26"/>
        <v>90.720000000000212</v>
      </c>
      <c r="S113" s="6">
        <f t="shared" si="26"/>
        <v>90.720000000000212</v>
      </c>
      <c r="T113" s="6">
        <f t="shared" si="26"/>
        <v>90.720000000000212</v>
      </c>
      <c r="U113" s="6">
        <f t="shared" si="26"/>
        <v>90.720000000000212</v>
      </c>
      <c r="V113" s="6">
        <f t="shared" si="26"/>
        <v>90.720000000000212</v>
      </c>
      <c r="W113" s="6">
        <f t="shared" si="26"/>
        <v>90.720000000000212</v>
      </c>
      <c r="X113" s="6">
        <f t="shared" si="26"/>
        <v>90.720000000000212</v>
      </c>
      <c r="Y113" s="6">
        <f t="shared" si="26"/>
        <v>90.720000000000212</v>
      </c>
      <c r="Z113" s="6">
        <f t="shared" si="26"/>
        <v>90.720000000000212</v>
      </c>
      <c r="AA113" s="6">
        <f t="shared" si="26"/>
        <v>90.720000000000212</v>
      </c>
      <c r="AB113" s="6">
        <f t="shared" si="26"/>
        <v>0</v>
      </c>
      <c r="AC113" s="6">
        <f t="shared" si="26"/>
        <v>0</v>
      </c>
      <c r="AD113" s="6">
        <f t="shared" si="26"/>
        <v>0</v>
      </c>
      <c r="AE113" s="6">
        <f t="shared" si="26"/>
        <v>0</v>
      </c>
      <c r="AF113" s="6">
        <f t="shared" si="26"/>
        <v>0</v>
      </c>
      <c r="AG113" s="6">
        <f t="shared" si="26"/>
        <v>0</v>
      </c>
      <c r="AH113" s="6">
        <f t="shared" si="26"/>
        <v>0</v>
      </c>
      <c r="AI113" s="6">
        <f t="shared" si="26"/>
        <v>0</v>
      </c>
      <c r="AJ113" s="6">
        <f t="shared" si="26"/>
        <v>0</v>
      </c>
      <c r="AK113" s="6">
        <f t="shared" si="26"/>
        <v>0</v>
      </c>
      <c r="AL113" s="6">
        <f t="shared" si="26"/>
        <v>0</v>
      </c>
      <c r="AM113" s="6">
        <f t="shared" si="26"/>
        <v>0</v>
      </c>
      <c r="AN113" s="6">
        <f t="shared" si="26"/>
        <v>0</v>
      </c>
      <c r="AO113" s="6">
        <f t="shared" si="26"/>
        <v>0</v>
      </c>
      <c r="AP113" s="6">
        <f t="shared" si="26"/>
        <v>0</v>
      </c>
      <c r="AQ113" s="6">
        <f t="shared" si="26"/>
        <v>0</v>
      </c>
      <c r="AR113" s="6">
        <f t="shared" si="26"/>
        <v>0</v>
      </c>
      <c r="AS113" s="6">
        <f t="shared" si="26"/>
        <v>0</v>
      </c>
      <c r="AT113" s="6">
        <f t="shared" si="26"/>
        <v>0</v>
      </c>
      <c r="AU113" s="6">
        <f t="shared" si="26"/>
        <v>0</v>
      </c>
      <c r="AV113" s="6">
        <f t="shared" si="26"/>
        <v>0</v>
      </c>
      <c r="AW113" s="6">
        <f t="shared" si="26"/>
        <v>0</v>
      </c>
      <c r="AX113" s="6">
        <f t="shared" si="26"/>
        <v>0</v>
      </c>
      <c r="AY113" s="6">
        <f t="shared" si="26"/>
        <v>0</v>
      </c>
      <c r="AZ113" s="6">
        <f t="shared" si="26"/>
        <v>0</v>
      </c>
      <c r="BA113" s="6">
        <f t="shared" si="26"/>
        <v>0</v>
      </c>
      <c r="BB113" s="6">
        <f t="shared" si="26"/>
        <v>0</v>
      </c>
      <c r="BC113" s="6">
        <f t="shared" si="26"/>
        <v>0</v>
      </c>
      <c r="BD113" s="6">
        <f t="shared" si="26"/>
        <v>0</v>
      </c>
    </row>
    <row r="114" spans="1:56" x14ac:dyDescent="0.2">
      <c r="A114" t="s">
        <v>929</v>
      </c>
      <c r="B114" s="3" t="s">
        <v>1109</v>
      </c>
      <c r="C114" s="3" t="s">
        <v>927</v>
      </c>
      <c r="D114">
        <v>90</v>
      </c>
      <c r="E114" s="26" t="s">
        <v>945</v>
      </c>
      <c r="F114" s="23">
        <v>9700</v>
      </c>
      <c r="G114" s="22">
        <v>37098</v>
      </c>
      <c r="H114" s="15" t="s">
        <v>1113</v>
      </c>
      <c r="I114" s="6">
        <f t="shared" si="25"/>
        <v>0</v>
      </c>
      <c r="J114" s="6">
        <f t="shared" si="26"/>
        <v>0</v>
      </c>
      <c r="K114" s="6">
        <f t="shared" si="26"/>
        <v>0</v>
      </c>
      <c r="L114" s="6">
        <f t="shared" si="26"/>
        <v>0</v>
      </c>
      <c r="M114" s="6">
        <f t="shared" si="26"/>
        <v>0</v>
      </c>
      <c r="N114" s="6">
        <f t="shared" si="26"/>
        <v>0</v>
      </c>
      <c r="O114" s="6">
        <f t="shared" si="26"/>
        <v>0</v>
      </c>
      <c r="P114" s="6">
        <f t="shared" si="26"/>
        <v>90.720000000000212</v>
      </c>
      <c r="Q114" s="6">
        <f t="shared" si="26"/>
        <v>90.720000000000212</v>
      </c>
      <c r="R114" s="6">
        <f t="shared" si="26"/>
        <v>90.720000000000212</v>
      </c>
      <c r="S114" s="6">
        <f t="shared" si="26"/>
        <v>90.720000000000212</v>
      </c>
      <c r="T114" s="6">
        <f t="shared" si="26"/>
        <v>90.720000000000212</v>
      </c>
      <c r="U114" s="6">
        <f t="shared" si="26"/>
        <v>90.720000000000212</v>
      </c>
      <c r="V114" s="6">
        <f t="shared" si="26"/>
        <v>90.720000000000212</v>
      </c>
      <c r="W114" s="6">
        <f t="shared" si="26"/>
        <v>90.720000000000212</v>
      </c>
      <c r="X114" s="6">
        <f t="shared" si="26"/>
        <v>90.720000000000212</v>
      </c>
      <c r="Y114" s="6">
        <f t="shared" si="26"/>
        <v>90.720000000000212</v>
      </c>
      <c r="Z114" s="6">
        <f t="shared" si="26"/>
        <v>90.720000000000212</v>
      </c>
      <c r="AA114" s="6">
        <f t="shared" si="26"/>
        <v>90.720000000000212</v>
      </c>
      <c r="AB114" s="6">
        <f t="shared" si="26"/>
        <v>0</v>
      </c>
      <c r="AC114" s="6">
        <f t="shared" si="26"/>
        <v>0</v>
      </c>
      <c r="AD114" s="6">
        <f t="shared" si="26"/>
        <v>0</v>
      </c>
      <c r="AE114" s="6">
        <f t="shared" si="26"/>
        <v>0</v>
      </c>
      <c r="AF114" s="6">
        <f t="shared" si="26"/>
        <v>0</v>
      </c>
      <c r="AG114" s="6">
        <f t="shared" si="26"/>
        <v>0</v>
      </c>
      <c r="AH114" s="6">
        <f t="shared" si="26"/>
        <v>0</v>
      </c>
      <c r="AI114" s="6">
        <f t="shared" si="26"/>
        <v>0</v>
      </c>
      <c r="AJ114" s="6">
        <f t="shared" si="26"/>
        <v>0</v>
      </c>
      <c r="AK114" s="6">
        <f t="shared" si="26"/>
        <v>0</v>
      </c>
      <c r="AL114" s="6">
        <f t="shared" si="26"/>
        <v>0</v>
      </c>
      <c r="AM114" s="6">
        <f t="shared" si="26"/>
        <v>0</v>
      </c>
      <c r="AN114" s="6">
        <f t="shared" si="26"/>
        <v>0</v>
      </c>
      <c r="AO114" s="6">
        <f t="shared" si="26"/>
        <v>0</v>
      </c>
      <c r="AP114" s="6">
        <f t="shared" si="26"/>
        <v>0</v>
      </c>
      <c r="AQ114" s="6">
        <f t="shared" si="26"/>
        <v>0</v>
      </c>
      <c r="AR114" s="6">
        <f t="shared" si="26"/>
        <v>0</v>
      </c>
      <c r="AS114" s="6">
        <f t="shared" si="26"/>
        <v>0</v>
      </c>
      <c r="AT114" s="6">
        <f t="shared" si="26"/>
        <v>0</v>
      </c>
      <c r="AU114" s="6">
        <f t="shared" si="26"/>
        <v>0</v>
      </c>
      <c r="AV114" s="6">
        <f t="shared" si="26"/>
        <v>0</v>
      </c>
      <c r="AW114" s="6">
        <f t="shared" si="26"/>
        <v>0</v>
      </c>
      <c r="AX114" s="6">
        <f t="shared" si="26"/>
        <v>0</v>
      </c>
      <c r="AY114" s="6">
        <f t="shared" si="26"/>
        <v>0</v>
      </c>
      <c r="AZ114" s="6">
        <f t="shared" si="26"/>
        <v>0</v>
      </c>
      <c r="BA114" s="6">
        <f t="shared" si="26"/>
        <v>0</v>
      </c>
      <c r="BB114" s="6">
        <f t="shared" si="26"/>
        <v>0</v>
      </c>
      <c r="BC114" s="6">
        <f t="shared" si="26"/>
        <v>0</v>
      </c>
      <c r="BD114" s="6">
        <f t="shared" si="26"/>
        <v>0</v>
      </c>
    </row>
    <row r="115" spans="1:56" x14ac:dyDescent="0.2">
      <c r="A115" t="s">
        <v>898</v>
      </c>
      <c r="B115" s="3" t="s">
        <v>1109</v>
      </c>
      <c r="C115" s="3" t="s">
        <v>927</v>
      </c>
      <c r="D115">
        <v>40</v>
      </c>
      <c r="E115" s="26" t="s">
        <v>945</v>
      </c>
      <c r="F115" s="23">
        <v>9700</v>
      </c>
      <c r="G115" s="22">
        <v>37118</v>
      </c>
      <c r="H115" s="15" t="s">
        <v>1113</v>
      </c>
      <c r="I115" s="6">
        <f t="shared" si="25"/>
        <v>0</v>
      </c>
      <c r="J115" s="6">
        <f t="shared" si="26"/>
        <v>0</v>
      </c>
      <c r="K115" s="6">
        <f t="shared" si="26"/>
        <v>0</v>
      </c>
      <c r="L115" s="6">
        <f t="shared" si="26"/>
        <v>0</v>
      </c>
      <c r="M115" s="6">
        <f t="shared" si="26"/>
        <v>0</v>
      </c>
      <c r="N115" s="6">
        <f t="shared" si="26"/>
        <v>0</v>
      </c>
      <c r="O115" s="6">
        <f t="shared" si="26"/>
        <v>0</v>
      </c>
      <c r="P115" s="6">
        <f t="shared" si="26"/>
        <v>0</v>
      </c>
      <c r="Q115" s="6">
        <f t="shared" si="26"/>
        <v>40.3200000000001</v>
      </c>
      <c r="R115" s="6">
        <f t="shared" si="26"/>
        <v>40.3200000000001</v>
      </c>
      <c r="S115" s="6">
        <f t="shared" si="26"/>
        <v>40.3200000000001</v>
      </c>
      <c r="T115" s="6">
        <f t="shared" si="26"/>
        <v>40.3200000000001</v>
      </c>
      <c r="U115" s="6">
        <f t="shared" si="26"/>
        <v>40.3200000000001</v>
      </c>
      <c r="V115" s="6">
        <f t="shared" si="26"/>
        <v>40.3200000000001</v>
      </c>
      <c r="W115" s="6">
        <f t="shared" si="26"/>
        <v>40.3200000000001</v>
      </c>
      <c r="X115" s="6">
        <f t="shared" si="26"/>
        <v>40.3200000000001</v>
      </c>
      <c r="Y115" s="6">
        <f t="shared" si="26"/>
        <v>40.3200000000001</v>
      </c>
      <c r="Z115" s="6">
        <f t="shared" si="26"/>
        <v>40.3200000000001</v>
      </c>
      <c r="AA115" s="6">
        <f t="shared" si="26"/>
        <v>40.3200000000001</v>
      </c>
      <c r="AB115" s="6">
        <f t="shared" si="26"/>
        <v>40.3200000000001</v>
      </c>
      <c r="AC115" s="6">
        <f t="shared" si="26"/>
        <v>0</v>
      </c>
      <c r="AD115" s="6">
        <f t="shared" si="26"/>
        <v>0</v>
      </c>
      <c r="AE115" s="6">
        <f t="shared" si="26"/>
        <v>0</v>
      </c>
      <c r="AF115" s="6">
        <f t="shared" si="26"/>
        <v>0</v>
      </c>
      <c r="AG115" s="6">
        <f t="shared" si="26"/>
        <v>0</v>
      </c>
      <c r="AH115" s="6">
        <f t="shared" si="26"/>
        <v>0</v>
      </c>
      <c r="AI115" s="6">
        <f t="shared" si="26"/>
        <v>0</v>
      </c>
      <c r="AJ115" s="6">
        <f t="shared" si="26"/>
        <v>0</v>
      </c>
      <c r="AK115" s="6">
        <f t="shared" si="26"/>
        <v>0</v>
      </c>
      <c r="AL115" s="6">
        <f t="shared" si="26"/>
        <v>0</v>
      </c>
      <c r="AM115" s="6">
        <f t="shared" si="26"/>
        <v>0</v>
      </c>
      <c r="AN115" s="6">
        <f t="shared" si="26"/>
        <v>0</v>
      </c>
      <c r="AO115" s="6">
        <f t="shared" si="26"/>
        <v>0</v>
      </c>
      <c r="AP115" s="6">
        <f t="shared" si="26"/>
        <v>0</v>
      </c>
      <c r="AQ115" s="6">
        <f t="shared" si="26"/>
        <v>0</v>
      </c>
      <c r="AR115" s="6">
        <f t="shared" si="26"/>
        <v>0</v>
      </c>
      <c r="AS115" s="6">
        <f t="shared" si="26"/>
        <v>0</v>
      </c>
      <c r="AT115" s="6">
        <f t="shared" si="26"/>
        <v>0</v>
      </c>
      <c r="AU115" s="6">
        <f t="shared" si="26"/>
        <v>0</v>
      </c>
      <c r="AV115" s="6">
        <f t="shared" si="26"/>
        <v>0</v>
      </c>
      <c r="AW115" s="6">
        <f t="shared" si="26"/>
        <v>0</v>
      </c>
      <c r="AX115" s="6">
        <f t="shared" si="26"/>
        <v>0</v>
      </c>
      <c r="AY115" s="6">
        <f t="shared" si="26"/>
        <v>0</v>
      </c>
      <c r="AZ115" s="6">
        <f t="shared" si="26"/>
        <v>0</v>
      </c>
      <c r="BA115" s="6">
        <f t="shared" si="26"/>
        <v>0</v>
      </c>
      <c r="BB115" s="6">
        <f t="shared" si="26"/>
        <v>0</v>
      </c>
      <c r="BC115" s="6">
        <f t="shared" si="26"/>
        <v>0</v>
      </c>
      <c r="BD115" s="6">
        <f t="shared" si="26"/>
        <v>0</v>
      </c>
    </row>
    <row r="116" spans="1:56" x14ac:dyDescent="0.2">
      <c r="A116" t="s">
        <v>959</v>
      </c>
      <c r="B116" s="3" t="s">
        <v>1109</v>
      </c>
      <c r="C116" s="3" t="s">
        <v>927</v>
      </c>
      <c r="D116">
        <v>49.5</v>
      </c>
      <c r="E116" s="26" t="s">
        <v>945</v>
      </c>
      <c r="F116" s="23">
        <v>9700</v>
      </c>
      <c r="G116" s="22">
        <v>37120</v>
      </c>
      <c r="H116" s="15" t="s">
        <v>1113</v>
      </c>
      <c r="I116" s="6">
        <f t="shared" si="25"/>
        <v>0</v>
      </c>
      <c r="J116" s="6">
        <f t="shared" si="26"/>
        <v>0</v>
      </c>
      <c r="K116" s="6">
        <f t="shared" si="26"/>
        <v>0</v>
      </c>
      <c r="L116" s="6">
        <f t="shared" si="26"/>
        <v>0</v>
      </c>
      <c r="M116" s="6">
        <f t="shared" si="26"/>
        <v>0</v>
      </c>
      <c r="N116" s="6">
        <f t="shared" si="26"/>
        <v>0</v>
      </c>
      <c r="O116" s="6">
        <f t="shared" si="26"/>
        <v>0</v>
      </c>
      <c r="P116" s="6">
        <f t="shared" si="26"/>
        <v>0</v>
      </c>
      <c r="Q116" s="6">
        <f t="shared" si="26"/>
        <v>49.896000000000114</v>
      </c>
      <c r="R116" s="6">
        <f t="shared" si="26"/>
        <v>49.896000000000114</v>
      </c>
      <c r="S116" s="6">
        <f t="shared" si="26"/>
        <v>49.896000000000114</v>
      </c>
      <c r="T116" s="6">
        <f t="shared" si="26"/>
        <v>49.896000000000114</v>
      </c>
      <c r="U116" s="6">
        <f t="shared" si="26"/>
        <v>49.896000000000114</v>
      </c>
      <c r="V116" s="6">
        <f t="shared" si="26"/>
        <v>49.896000000000114</v>
      </c>
      <c r="W116" s="6">
        <f t="shared" si="26"/>
        <v>49.896000000000114</v>
      </c>
      <c r="X116" s="6">
        <f t="shared" si="26"/>
        <v>49.896000000000114</v>
      </c>
      <c r="Y116" s="6">
        <f t="shared" si="26"/>
        <v>49.896000000000114</v>
      </c>
      <c r="Z116" s="6">
        <f t="shared" si="26"/>
        <v>49.896000000000114</v>
      </c>
      <c r="AA116" s="6">
        <f t="shared" si="26"/>
        <v>49.896000000000114</v>
      </c>
      <c r="AB116" s="6">
        <f t="shared" si="26"/>
        <v>49.896000000000114</v>
      </c>
      <c r="AC116" s="6">
        <f t="shared" si="26"/>
        <v>0</v>
      </c>
      <c r="AD116" s="6">
        <f t="shared" si="26"/>
        <v>0</v>
      </c>
      <c r="AE116" s="6">
        <f t="shared" si="26"/>
        <v>0</v>
      </c>
      <c r="AF116" s="6">
        <f t="shared" si="26"/>
        <v>0</v>
      </c>
      <c r="AG116" s="6">
        <f t="shared" si="26"/>
        <v>0</v>
      </c>
      <c r="AH116" s="6">
        <f t="shared" si="26"/>
        <v>0</v>
      </c>
      <c r="AI116" s="6">
        <f t="shared" si="26"/>
        <v>0</v>
      </c>
      <c r="AJ116" s="6">
        <f t="shared" si="26"/>
        <v>0</v>
      </c>
      <c r="AK116" s="6">
        <f t="shared" si="26"/>
        <v>0</v>
      </c>
      <c r="AL116" s="6">
        <f t="shared" si="26"/>
        <v>0</v>
      </c>
      <c r="AM116" s="6">
        <f t="shared" si="26"/>
        <v>0</v>
      </c>
      <c r="AN116" s="6">
        <f t="shared" si="26"/>
        <v>0</v>
      </c>
      <c r="AO116" s="6">
        <f t="shared" si="26"/>
        <v>0</v>
      </c>
      <c r="AP116" s="6">
        <f t="shared" si="26"/>
        <v>0</v>
      </c>
      <c r="AQ116" s="6">
        <f t="shared" si="26"/>
        <v>0</v>
      </c>
      <c r="AR116" s="6">
        <f t="shared" si="26"/>
        <v>0</v>
      </c>
      <c r="AS116" s="6">
        <f t="shared" si="26"/>
        <v>0</v>
      </c>
      <c r="AT116" s="6">
        <f t="shared" si="26"/>
        <v>0</v>
      </c>
      <c r="AU116" s="6">
        <f t="shared" si="26"/>
        <v>0</v>
      </c>
      <c r="AV116" s="6">
        <f t="shared" si="26"/>
        <v>0</v>
      </c>
      <c r="AW116" s="6">
        <f t="shared" si="26"/>
        <v>0</v>
      </c>
      <c r="AX116" s="6">
        <f t="shared" si="26"/>
        <v>0</v>
      </c>
      <c r="AY116" s="6">
        <f t="shared" si="26"/>
        <v>0</v>
      </c>
      <c r="AZ116" s="6">
        <f t="shared" si="26"/>
        <v>0</v>
      </c>
      <c r="BA116" s="6">
        <f t="shared" si="26"/>
        <v>0</v>
      </c>
      <c r="BB116" s="6">
        <f t="shared" si="26"/>
        <v>0</v>
      </c>
      <c r="BC116" s="6">
        <f t="shared" si="26"/>
        <v>0</v>
      </c>
      <c r="BD116" s="6">
        <f t="shared" si="26"/>
        <v>0</v>
      </c>
    </row>
    <row r="117" spans="1:56" x14ac:dyDescent="0.2">
      <c r="A117" t="s">
        <v>929</v>
      </c>
      <c r="B117" s="3" t="s">
        <v>1109</v>
      </c>
      <c r="C117" s="3" t="s">
        <v>927</v>
      </c>
      <c r="D117">
        <v>45</v>
      </c>
      <c r="E117" s="26" t="s">
        <v>945</v>
      </c>
      <c r="F117" s="23">
        <v>9700</v>
      </c>
      <c r="G117" s="22">
        <v>37144</v>
      </c>
      <c r="H117" s="15" t="s">
        <v>1113</v>
      </c>
      <c r="I117" s="6">
        <f t="shared" si="25"/>
        <v>0</v>
      </c>
      <c r="J117" s="6">
        <f t="shared" si="26"/>
        <v>0</v>
      </c>
      <c r="K117" s="6">
        <f t="shared" si="26"/>
        <v>0</v>
      </c>
      <c r="L117" s="6">
        <f t="shared" si="26"/>
        <v>0</v>
      </c>
      <c r="M117" s="6">
        <f t="shared" si="26"/>
        <v>0</v>
      </c>
      <c r="N117" s="6">
        <f t="shared" si="26"/>
        <v>0</v>
      </c>
      <c r="O117" s="6">
        <f t="shared" si="26"/>
        <v>0</v>
      </c>
      <c r="P117" s="6">
        <f t="shared" si="26"/>
        <v>0</v>
      </c>
      <c r="Q117" s="6">
        <f t="shared" si="26"/>
        <v>0</v>
      </c>
      <c r="R117" s="6">
        <f t="shared" si="26"/>
        <v>45.360000000000106</v>
      </c>
      <c r="S117" s="6">
        <f t="shared" si="26"/>
        <v>45.360000000000106</v>
      </c>
      <c r="T117" s="6">
        <f t="shared" si="26"/>
        <v>45.360000000000106</v>
      </c>
      <c r="U117" s="6">
        <f t="shared" si="26"/>
        <v>45.360000000000106</v>
      </c>
      <c r="V117" s="6">
        <f t="shared" si="26"/>
        <v>45.360000000000106</v>
      </c>
      <c r="W117" s="6">
        <f t="shared" si="26"/>
        <v>45.360000000000106</v>
      </c>
      <c r="X117" s="6">
        <f t="shared" ref="J117:BD122" si="27">IF(AND($F117&lt;X$1,$G117&lt;X$4,(DATE(YEAR($G117)+1,MONTH($G117)+1,1))&gt;X$4),$D117*13.44*X$77*(X$1/1000-($F117/1000)),0)</f>
        <v>45.360000000000106</v>
      </c>
      <c r="Y117" s="6">
        <f t="shared" si="27"/>
        <v>45.360000000000106</v>
      </c>
      <c r="Z117" s="6">
        <f t="shared" si="27"/>
        <v>45.360000000000106</v>
      </c>
      <c r="AA117" s="6">
        <f t="shared" si="27"/>
        <v>45.360000000000106</v>
      </c>
      <c r="AB117" s="6">
        <f t="shared" si="27"/>
        <v>45.360000000000106</v>
      </c>
      <c r="AC117" s="6">
        <f t="shared" si="27"/>
        <v>45.360000000000106</v>
      </c>
      <c r="AD117" s="6">
        <f t="shared" si="27"/>
        <v>0</v>
      </c>
      <c r="AE117" s="6">
        <f t="shared" si="27"/>
        <v>0</v>
      </c>
      <c r="AF117" s="6">
        <f t="shared" si="27"/>
        <v>0</v>
      </c>
      <c r="AG117" s="6">
        <f t="shared" si="27"/>
        <v>0</v>
      </c>
      <c r="AH117" s="6">
        <f t="shared" si="27"/>
        <v>0</v>
      </c>
      <c r="AI117" s="6">
        <f t="shared" si="27"/>
        <v>0</v>
      </c>
      <c r="AJ117" s="6">
        <f t="shared" si="27"/>
        <v>0</v>
      </c>
      <c r="AK117" s="6">
        <f t="shared" si="27"/>
        <v>0</v>
      </c>
      <c r="AL117" s="6">
        <f t="shared" si="27"/>
        <v>0</v>
      </c>
      <c r="AM117" s="6">
        <f t="shared" si="27"/>
        <v>0</v>
      </c>
      <c r="AN117" s="6">
        <f t="shared" si="27"/>
        <v>0</v>
      </c>
      <c r="AO117" s="6">
        <f t="shared" si="27"/>
        <v>0</v>
      </c>
      <c r="AP117" s="6">
        <f t="shared" si="27"/>
        <v>0</v>
      </c>
      <c r="AQ117" s="6">
        <f t="shared" si="27"/>
        <v>0</v>
      </c>
      <c r="AR117" s="6">
        <f t="shared" si="27"/>
        <v>0</v>
      </c>
      <c r="AS117" s="6">
        <f t="shared" si="27"/>
        <v>0</v>
      </c>
      <c r="AT117" s="6">
        <f t="shared" si="27"/>
        <v>0</v>
      </c>
      <c r="AU117" s="6">
        <f t="shared" si="27"/>
        <v>0</v>
      </c>
      <c r="AV117" s="6">
        <f t="shared" si="27"/>
        <v>0</v>
      </c>
      <c r="AW117" s="6">
        <f t="shared" si="27"/>
        <v>0</v>
      </c>
      <c r="AX117" s="6">
        <f t="shared" si="27"/>
        <v>0</v>
      </c>
      <c r="AY117" s="6">
        <f t="shared" si="27"/>
        <v>0</v>
      </c>
      <c r="AZ117" s="6">
        <f t="shared" si="27"/>
        <v>0</v>
      </c>
      <c r="BA117" s="6">
        <f t="shared" si="27"/>
        <v>0</v>
      </c>
      <c r="BB117" s="6">
        <f t="shared" si="27"/>
        <v>0</v>
      </c>
      <c r="BC117" s="6">
        <f t="shared" si="27"/>
        <v>0</v>
      </c>
      <c r="BD117" s="6">
        <f t="shared" si="27"/>
        <v>0</v>
      </c>
    </row>
    <row r="118" spans="1:56" x14ac:dyDescent="0.2">
      <c r="A118" t="s">
        <v>897</v>
      </c>
      <c r="B118" s="3" t="s">
        <v>1109</v>
      </c>
      <c r="C118" s="3" t="s">
        <v>927</v>
      </c>
      <c r="D118">
        <v>40</v>
      </c>
      <c r="E118" s="26" t="s">
        <v>945</v>
      </c>
      <c r="F118" s="23">
        <v>9700</v>
      </c>
      <c r="G118" s="22">
        <v>37145</v>
      </c>
      <c r="H118" s="15" t="s">
        <v>1113</v>
      </c>
      <c r="I118" s="6">
        <f t="shared" si="25"/>
        <v>0</v>
      </c>
      <c r="J118" s="6">
        <f t="shared" si="27"/>
        <v>0</v>
      </c>
      <c r="K118" s="6">
        <f t="shared" si="27"/>
        <v>0</v>
      </c>
      <c r="L118" s="6">
        <f t="shared" si="27"/>
        <v>0</v>
      </c>
      <c r="M118" s="6">
        <f t="shared" si="27"/>
        <v>0</v>
      </c>
      <c r="N118" s="6">
        <f t="shared" si="27"/>
        <v>0</v>
      </c>
      <c r="O118" s="6">
        <f t="shared" si="27"/>
        <v>0</v>
      </c>
      <c r="P118" s="6">
        <f t="shared" si="27"/>
        <v>0</v>
      </c>
      <c r="Q118" s="6">
        <f t="shared" si="27"/>
        <v>0</v>
      </c>
      <c r="R118" s="6">
        <f t="shared" si="27"/>
        <v>40.3200000000001</v>
      </c>
      <c r="S118" s="6">
        <f t="shared" si="27"/>
        <v>40.3200000000001</v>
      </c>
      <c r="T118" s="6">
        <f t="shared" si="27"/>
        <v>40.3200000000001</v>
      </c>
      <c r="U118" s="6">
        <f t="shared" si="27"/>
        <v>40.3200000000001</v>
      </c>
      <c r="V118" s="6">
        <f t="shared" si="27"/>
        <v>40.3200000000001</v>
      </c>
      <c r="W118" s="6">
        <f t="shared" si="27"/>
        <v>40.3200000000001</v>
      </c>
      <c r="X118" s="6">
        <f t="shared" si="27"/>
        <v>40.3200000000001</v>
      </c>
      <c r="Y118" s="6">
        <f t="shared" si="27"/>
        <v>40.3200000000001</v>
      </c>
      <c r="Z118" s="6">
        <f t="shared" si="27"/>
        <v>40.3200000000001</v>
      </c>
      <c r="AA118" s="6">
        <f t="shared" si="27"/>
        <v>40.3200000000001</v>
      </c>
      <c r="AB118" s="6">
        <f t="shared" si="27"/>
        <v>40.3200000000001</v>
      </c>
      <c r="AC118" s="6">
        <f t="shared" si="27"/>
        <v>40.3200000000001</v>
      </c>
      <c r="AD118" s="6">
        <f t="shared" si="27"/>
        <v>0</v>
      </c>
      <c r="AE118" s="6">
        <f t="shared" si="27"/>
        <v>0</v>
      </c>
      <c r="AF118" s="6">
        <f t="shared" si="27"/>
        <v>0</v>
      </c>
      <c r="AG118" s="6">
        <f t="shared" si="27"/>
        <v>0</v>
      </c>
      <c r="AH118" s="6">
        <f t="shared" si="27"/>
        <v>0</v>
      </c>
      <c r="AI118" s="6">
        <f t="shared" si="27"/>
        <v>0</v>
      </c>
      <c r="AJ118" s="6">
        <f t="shared" si="27"/>
        <v>0</v>
      </c>
      <c r="AK118" s="6">
        <f t="shared" si="27"/>
        <v>0</v>
      </c>
      <c r="AL118" s="6">
        <f t="shared" si="27"/>
        <v>0</v>
      </c>
      <c r="AM118" s="6">
        <f t="shared" si="27"/>
        <v>0</v>
      </c>
      <c r="AN118" s="6">
        <f t="shared" si="27"/>
        <v>0</v>
      </c>
      <c r="AO118" s="6">
        <f t="shared" si="27"/>
        <v>0</v>
      </c>
      <c r="AP118" s="6">
        <f t="shared" si="27"/>
        <v>0</v>
      </c>
      <c r="AQ118" s="6">
        <f t="shared" si="27"/>
        <v>0</v>
      </c>
      <c r="AR118" s="6">
        <f t="shared" si="27"/>
        <v>0</v>
      </c>
      <c r="AS118" s="6">
        <f t="shared" si="27"/>
        <v>0</v>
      </c>
      <c r="AT118" s="6">
        <f t="shared" si="27"/>
        <v>0</v>
      </c>
      <c r="AU118" s="6">
        <f t="shared" si="27"/>
        <v>0</v>
      </c>
      <c r="AV118" s="6">
        <f t="shared" si="27"/>
        <v>0</v>
      </c>
      <c r="AW118" s="6">
        <f t="shared" si="27"/>
        <v>0</v>
      </c>
      <c r="AX118" s="6">
        <f t="shared" si="27"/>
        <v>0</v>
      </c>
      <c r="AY118" s="6">
        <f t="shared" si="27"/>
        <v>0</v>
      </c>
      <c r="AZ118" s="6">
        <f t="shared" si="27"/>
        <v>0</v>
      </c>
      <c r="BA118" s="6">
        <f t="shared" si="27"/>
        <v>0</v>
      </c>
      <c r="BB118" s="6">
        <f t="shared" si="27"/>
        <v>0</v>
      </c>
      <c r="BC118" s="6">
        <f t="shared" si="27"/>
        <v>0</v>
      </c>
      <c r="BD118" s="6">
        <f t="shared" si="27"/>
        <v>0</v>
      </c>
    </row>
    <row r="119" spans="1:56" x14ac:dyDescent="0.2">
      <c r="A119" t="s">
        <v>902</v>
      </c>
      <c r="B119" s="3" t="s">
        <v>1109</v>
      </c>
      <c r="C119" s="3" t="s">
        <v>927</v>
      </c>
      <c r="D119">
        <v>49.9</v>
      </c>
      <c r="E119" s="26" t="s">
        <v>945</v>
      </c>
      <c r="F119" s="23">
        <v>9700</v>
      </c>
      <c r="G119" s="22">
        <v>37164</v>
      </c>
      <c r="H119" s="15" t="s">
        <v>1113</v>
      </c>
      <c r="I119" s="6">
        <f t="shared" si="25"/>
        <v>0</v>
      </c>
      <c r="J119" s="6">
        <f t="shared" si="27"/>
        <v>0</v>
      </c>
      <c r="K119" s="6">
        <f t="shared" si="27"/>
        <v>0</v>
      </c>
      <c r="L119" s="6">
        <f t="shared" si="27"/>
        <v>0</v>
      </c>
      <c r="M119" s="6">
        <f t="shared" si="27"/>
        <v>0</v>
      </c>
      <c r="N119" s="6">
        <f t="shared" si="27"/>
        <v>0</v>
      </c>
      <c r="O119" s="6">
        <f t="shared" si="27"/>
        <v>0</v>
      </c>
      <c r="P119" s="6">
        <f t="shared" si="27"/>
        <v>0</v>
      </c>
      <c r="Q119" s="6">
        <f t="shared" si="27"/>
        <v>0</v>
      </c>
      <c r="R119" s="6">
        <f t="shared" si="27"/>
        <v>50.299200000000113</v>
      </c>
      <c r="S119" s="6">
        <f t="shared" si="27"/>
        <v>50.299200000000113</v>
      </c>
      <c r="T119" s="6">
        <f t="shared" si="27"/>
        <v>50.299200000000113</v>
      </c>
      <c r="U119" s="6">
        <f t="shared" si="27"/>
        <v>50.299200000000113</v>
      </c>
      <c r="V119" s="6">
        <f t="shared" si="27"/>
        <v>50.299200000000113</v>
      </c>
      <c r="W119" s="6">
        <f t="shared" si="27"/>
        <v>50.299200000000113</v>
      </c>
      <c r="X119" s="6">
        <f t="shared" si="27"/>
        <v>50.299200000000113</v>
      </c>
      <c r="Y119" s="6">
        <f t="shared" si="27"/>
        <v>50.299200000000113</v>
      </c>
      <c r="Z119" s="6">
        <f t="shared" si="27"/>
        <v>50.299200000000113</v>
      </c>
      <c r="AA119" s="6">
        <f t="shared" si="27"/>
        <v>50.299200000000113</v>
      </c>
      <c r="AB119" s="6">
        <f t="shared" si="27"/>
        <v>50.299200000000113</v>
      </c>
      <c r="AC119" s="6">
        <f t="shared" si="27"/>
        <v>50.299200000000113</v>
      </c>
      <c r="AD119" s="6">
        <f t="shared" si="27"/>
        <v>0</v>
      </c>
      <c r="AE119" s="6">
        <f t="shared" si="27"/>
        <v>0</v>
      </c>
      <c r="AF119" s="6">
        <f t="shared" si="27"/>
        <v>0</v>
      </c>
      <c r="AG119" s="6">
        <f t="shared" si="27"/>
        <v>0</v>
      </c>
      <c r="AH119" s="6">
        <f t="shared" si="27"/>
        <v>0</v>
      </c>
      <c r="AI119" s="6">
        <f t="shared" si="27"/>
        <v>0</v>
      </c>
      <c r="AJ119" s="6">
        <f t="shared" si="27"/>
        <v>0</v>
      </c>
      <c r="AK119" s="6">
        <f t="shared" si="27"/>
        <v>0</v>
      </c>
      <c r="AL119" s="6">
        <f t="shared" si="27"/>
        <v>0</v>
      </c>
      <c r="AM119" s="6">
        <f t="shared" si="27"/>
        <v>0</v>
      </c>
      <c r="AN119" s="6">
        <f t="shared" si="27"/>
        <v>0</v>
      </c>
      <c r="AO119" s="6">
        <f t="shared" si="27"/>
        <v>0</v>
      </c>
      <c r="AP119" s="6">
        <f t="shared" si="27"/>
        <v>0</v>
      </c>
      <c r="AQ119" s="6">
        <f t="shared" si="27"/>
        <v>0</v>
      </c>
      <c r="AR119" s="6">
        <f t="shared" si="27"/>
        <v>0</v>
      </c>
      <c r="AS119" s="6">
        <f t="shared" si="27"/>
        <v>0</v>
      </c>
      <c r="AT119" s="6">
        <f t="shared" si="27"/>
        <v>0</v>
      </c>
      <c r="AU119" s="6">
        <f t="shared" si="27"/>
        <v>0</v>
      </c>
      <c r="AV119" s="6">
        <f t="shared" si="27"/>
        <v>0</v>
      </c>
      <c r="AW119" s="6">
        <f t="shared" si="27"/>
        <v>0</v>
      </c>
      <c r="AX119" s="6">
        <f t="shared" si="27"/>
        <v>0</v>
      </c>
      <c r="AY119" s="6">
        <f t="shared" si="27"/>
        <v>0</v>
      </c>
      <c r="AZ119" s="6">
        <f t="shared" si="27"/>
        <v>0</v>
      </c>
      <c r="BA119" s="6">
        <f t="shared" si="27"/>
        <v>0</v>
      </c>
      <c r="BB119" s="6">
        <f t="shared" si="27"/>
        <v>0</v>
      </c>
      <c r="BC119" s="6">
        <f t="shared" si="27"/>
        <v>0</v>
      </c>
      <c r="BD119" s="6">
        <f t="shared" si="27"/>
        <v>0</v>
      </c>
    </row>
    <row r="120" spans="1:56" x14ac:dyDescent="0.2">
      <c r="A120" t="s">
        <v>901</v>
      </c>
      <c r="B120" s="3" t="s">
        <v>1109</v>
      </c>
      <c r="C120" s="3" t="s">
        <v>927</v>
      </c>
      <c r="D120">
        <v>49.5</v>
      </c>
      <c r="E120" t="s">
        <v>945</v>
      </c>
      <c r="F120" s="23">
        <v>9700</v>
      </c>
      <c r="G120" s="22">
        <v>37190</v>
      </c>
      <c r="H120" s="15" t="s">
        <v>1113</v>
      </c>
      <c r="I120" s="6">
        <f t="shared" si="25"/>
        <v>0</v>
      </c>
      <c r="J120" s="6">
        <f t="shared" si="27"/>
        <v>0</v>
      </c>
      <c r="K120" s="6">
        <f t="shared" si="27"/>
        <v>0</v>
      </c>
      <c r="L120" s="6">
        <f t="shared" si="27"/>
        <v>0</v>
      </c>
      <c r="M120" s="6">
        <f t="shared" si="27"/>
        <v>0</v>
      </c>
      <c r="N120" s="6">
        <f t="shared" si="27"/>
        <v>0</v>
      </c>
      <c r="O120" s="6">
        <f t="shared" si="27"/>
        <v>0</v>
      </c>
      <c r="P120" s="6">
        <f t="shared" si="27"/>
        <v>0</v>
      </c>
      <c r="Q120" s="6">
        <f t="shared" si="27"/>
        <v>0</v>
      </c>
      <c r="R120" s="6">
        <f t="shared" si="27"/>
        <v>0</v>
      </c>
      <c r="S120" s="6">
        <f t="shared" si="27"/>
        <v>49.896000000000114</v>
      </c>
      <c r="T120" s="6">
        <f t="shared" si="27"/>
        <v>49.896000000000114</v>
      </c>
      <c r="U120" s="6">
        <f t="shared" si="27"/>
        <v>49.896000000000114</v>
      </c>
      <c r="V120" s="6">
        <f t="shared" si="27"/>
        <v>49.896000000000114</v>
      </c>
      <c r="W120" s="6">
        <f t="shared" si="27"/>
        <v>49.896000000000114</v>
      </c>
      <c r="X120" s="6">
        <f t="shared" si="27"/>
        <v>49.896000000000114</v>
      </c>
      <c r="Y120" s="6">
        <f t="shared" si="27"/>
        <v>49.896000000000114</v>
      </c>
      <c r="Z120" s="6">
        <f t="shared" si="27"/>
        <v>49.896000000000114</v>
      </c>
      <c r="AA120" s="6">
        <f t="shared" si="27"/>
        <v>49.896000000000114</v>
      </c>
      <c r="AB120" s="6">
        <f t="shared" si="27"/>
        <v>49.896000000000114</v>
      </c>
      <c r="AC120" s="6">
        <f t="shared" si="27"/>
        <v>49.896000000000114</v>
      </c>
      <c r="AD120" s="6">
        <f t="shared" si="27"/>
        <v>49.896000000000114</v>
      </c>
      <c r="AE120" s="6">
        <f t="shared" si="27"/>
        <v>0</v>
      </c>
      <c r="AF120" s="6">
        <f t="shared" si="27"/>
        <v>0</v>
      </c>
      <c r="AG120" s="6">
        <f t="shared" si="27"/>
        <v>0</v>
      </c>
      <c r="AH120" s="6">
        <f t="shared" si="27"/>
        <v>0</v>
      </c>
      <c r="AI120" s="6">
        <f t="shared" si="27"/>
        <v>0</v>
      </c>
      <c r="AJ120" s="6">
        <f t="shared" si="27"/>
        <v>0</v>
      </c>
      <c r="AK120" s="6">
        <f t="shared" si="27"/>
        <v>0</v>
      </c>
      <c r="AL120" s="6">
        <f t="shared" si="27"/>
        <v>0</v>
      </c>
      <c r="AM120" s="6">
        <f t="shared" si="27"/>
        <v>0</v>
      </c>
      <c r="AN120" s="6">
        <f t="shared" si="27"/>
        <v>0</v>
      </c>
      <c r="AO120" s="6">
        <f t="shared" si="27"/>
        <v>0</v>
      </c>
      <c r="AP120" s="6">
        <f t="shared" si="27"/>
        <v>0</v>
      </c>
      <c r="AQ120" s="6">
        <f t="shared" si="27"/>
        <v>0</v>
      </c>
      <c r="AR120" s="6">
        <f t="shared" si="27"/>
        <v>0</v>
      </c>
      <c r="AS120" s="6">
        <f t="shared" si="27"/>
        <v>0</v>
      </c>
      <c r="AT120" s="6">
        <f t="shared" si="27"/>
        <v>0</v>
      </c>
      <c r="AU120" s="6">
        <f t="shared" si="27"/>
        <v>0</v>
      </c>
      <c r="AV120" s="6">
        <f t="shared" si="27"/>
        <v>0</v>
      </c>
      <c r="AW120" s="6">
        <f t="shared" si="27"/>
        <v>0</v>
      </c>
      <c r="AX120" s="6">
        <f t="shared" si="27"/>
        <v>0</v>
      </c>
      <c r="AY120" s="6">
        <f t="shared" si="27"/>
        <v>0</v>
      </c>
      <c r="AZ120" s="6">
        <f t="shared" si="27"/>
        <v>0</v>
      </c>
      <c r="BA120" s="6">
        <f t="shared" si="27"/>
        <v>0</v>
      </c>
      <c r="BB120" s="6">
        <f t="shared" si="27"/>
        <v>0</v>
      </c>
      <c r="BC120" s="6">
        <f t="shared" si="27"/>
        <v>0</v>
      </c>
      <c r="BD120" s="6">
        <f t="shared" si="27"/>
        <v>0</v>
      </c>
    </row>
    <row r="121" spans="1:56" x14ac:dyDescent="0.2">
      <c r="A121" s="26" t="s">
        <v>1096</v>
      </c>
      <c r="B121" s="3" t="s">
        <v>1109</v>
      </c>
      <c r="C121" s="3" t="s">
        <v>927</v>
      </c>
      <c r="D121" s="26">
        <v>40</v>
      </c>
      <c r="E121" s="26" t="s">
        <v>945</v>
      </c>
      <c r="F121" s="26">
        <v>9700</v>
      </c>
      <c r="G121" s="22">
        <v>37412</v>
      </c>
      <c r="H121" s="15" t="s">
        <v>1113</v>
      </c>
      <c r="I121" s="6">
        <f t="shared" si="25"/>
        <v>0</v>
      </c>
      <c r="J121" s="6">
        <f t="shared" si="27"/>
        <v>0</v>
      </c>
      <c r="K121" s="6">
        <f t="shared" si="27"/>
        <v>0</v>
      </c>
      <c r="L121" s="6">
        <f t="shared" si="27"/>
        <v>0</v>
      </c>
      <c r="M121" s="6">
        <f t="shared" si="27"/>
        <v>0</v>
      </c>
      <c r="N121" s="6">
        <f t="shared" si="27"/>
        <v>0</v>
      </c>
      <c r="O121" s="6">
        <f t="shared" si="27"/>
        <v>0</v>
      </c>
      <c r="P121" s="6">
        <f t="shared" si="27"/>
        <v>0</v>
      </c>
      <c r="Q121" s="6">
        <f t="shared" si="27"/>
        <v>0</v>
      </c>
      <c r="R121" s="6">
        <f t="shared" si="27"/>
        <v>0</v>
      </c>
      <c r="S121" s="6">
        <f t="shared" si="27"/>
        <v>0</v>
      </c>
      <c r="T121" s="6">
        <f t="shared" si="27"/>
        <v>0</v>
      </c>
      <c r="U121" s="6">
        <f t="shared" si="27"/>
        <v>0</v>
      </c>
      <c r="V121" s="6">
        <f t="shared" si="27"/>
        <v>0</v>
      </c>
      <c r="W121" s="6">
        <f t="shared" si="27"/>
        <v>0</v>
      </c>
      <c r="X121" s="6">
        <f t="shared" si="27"/>
        <v>0</v>
      </c>
      <c r="Y121" s="6">
        <f t="shared" si="27"/>
        <v>0</v>
      </c>
      <c r="Z121" s="6">
        <f t="shared" si="27"/>
        <v>0</v>
      </c>
      <c r="AA121" s="6">
        <f t="shared" si="27"/>
        <v>40.3200000000001</v>
      </c>
      <c r="AB121" s="6">
        <f t="shared" si="27"/>
        <v>40.3200000000001</v>
      </c>
      <c r="AC121" s="6">
        <f t="shared" si="27"/>
        <v>40.3200000000001</v>
      </c>
      <c r="AD121" s="6">
        <f t="shared" si="27"/>
        <v>40.3200000000001</v>
      </c>
      <c r="AE121" s="6">
        <f t="shared" si="27"/>
        <v>40.3200000000001</v>
      </c>
      <c r="AF121" s="6">
        <f t="shared" si="27"/>
        <v>40.3200000000001</v>
      </c>
      <c r="AG121" s="6">
        <f t="shared" si="27"/>
        <v>40.3200000000001</v>
      </c>
      <c r="AH121" s="6">
        <f t="shared" si="27"/>
        <v>40.3200000000001</v>
      </c>
      <c r="AI121" s="6">
        <f t="shared" si="27"/>
        <v>40.3200000000001</v>
      </c>
      <c r="AJ121" s="6">
        <f t="shared" si="27"/>
        <v>40.3200000000001</v>
      </c>
      <c r="AK121" s="6">
        <f t="shared" si="27"/>
        <v>40.3200000000001</v>
      </c>
      <c r="AL121" s="6">
        <f t="shared" si="27"/>
        <v>40.3200000000001</v>
      </c>
      <c r="AM121" s="6">
        <f t="shared" si="27"/>
        <v>0</v>
      </c>
      <c r="AN121" s="6">
        <f t="shared" si="27"/>
        <v>0</v>
      </c>
      <c r="AO121" s="6">
        <f t="shared" si="27"/>
        <v>0</v>
      </c>
      <c r="AP121" s="6">
        <f t="shared" si="27"/>
        <v>0</v>
      </c>
      <c r="AQ121" s="6">
        <f t="shared" si="27"/>
        <v>0</v>
      </c>
      <c r="AR121" s="6">
        <f t="shared" si="27"/>
        <v>0</v>
      </c>
      <c r="AS121" s="6">
        <f t="shared" si="27"/>
        <v>0</v>
      </c>
      <c r="AT121" s="6">
        <f t="shared" si="27"/>
        <v>0</v>
      </c>
      <c r="AU121" s="6">
        <f t="shared" si="27"/>
        <v>0</v>
      </c>
      <c r="AV121" s="6">
        <f t="shared" si="27"/>
        <v>0</v>
      </c>
      <c r="AW121" s="6">
        <f t="shared" si="27"/>
        <v>0</v>
      </c>
      <c r="AX121" s="6">
        <f t="shared" si="27"/>
        <v>0</v>
      </c>
      <c r="AY121" s="6">
        <f t="shared" si="27"/>
        <v>0</v>
      </c>
      <c r="AZ121" s="6">
        <f t="shared" si="27"/>
        <v>0</v>
      </c>
      <c r="BA121" s="6">
        <f t="shared" si="27"/>
        <v>0</v>
      </c>
      <c r="BB121" s="6">
        <f t="shared" si="27"/>
        <v>0</v>
      </c>
      <c r="BC121" s="6">
        <f t="shared" si="27"/>
        <v>0</v>
      </c>
      <c r="BD121" s="6">
        <f t="shared" si="27"/>
        <v>0</v>
      </c>
    </row>
    <row r="122" spans="1:56" x14ac:dyDescent="0.2">
      <c r="A122" s="16" t="s">
        <v>912</v>
      </c>
      <c r="B122" s="3" t="s">
        <v>1110</v>
      </c>
      <c r="C122" s="3" t="s">
        <v>927</v>
      </c>
      <c r="D122" s="27">
        <v>49</v>
      </c>
      <c r="E122" s="3" t="s">
        <v>945</v>
      </c>
      <c r="F122" s="2">
        <v>9700</v>
      </c>
      <c r="G122" s="22">
        <v>37056</v>
      </c>
      <c r="H122" s="15" t="s">
        <v>1113</v>
      </c>
      <c r="I122" s="6">
        <f t="shared" si="25"/>
        <v>0</v>
      </c>
      <c r="J122" s="6">
        <f t="shared" si="27"/>
        <v>0</v>
      </c>
      <c r="K122" s="6">
        <f t="shared" si="27"/>
        <v>0</v>
      </c>
      <c r="L122" s="6">
        <f t="shared" si="27"/>
        <v>0</v>
      </c>
      <c r="M122" s="6">
        <f t="shared" si="27"/>
        <v>0</v>
      </c>
      <c r="N122" s="6">
        <f t="shared" si="27"/>
        <v>0</v>
      </c>
      <c r="O122" s="6">
        <f t="shared" si="27"/>
        <v>49.39200000000011</v>
      </c>
      <c r="P122" s="6">
        <f t="shared" si="27"/>
        <v>49.39200000000011</v>
      </c>
      <c r="Q122" s="6">
        <f t="shared" si="27"/>
        <v>49.39200000000011</v>
      </c>
      <c r="R122" s="6">
        <f t="shared" si="27"/>
        <v>49.39200000000011</v>
      </c>
      <c r="S122" s="6">
        <f t="shared" si="27"/>
        <v>49.39200000000011</v>
      </c>
      <c r="T122" s="6">
        <f t="shared" si="27"/>
        <v>49.39200000000011</v>
      </c>
      <c r="U122" s="6">
        <f t="shared" si="27"/>
        <v>49.39200000000011</v>
      </c>
      <c r="V122" s="6">
        <f t="shared" si="27"/>
        <v>49.39200000000011</v>
      </c>
      <c r="W122" s="6">
        <f t="shared" si="27"/>
        <v>49.39200000000011</v>
      </c>
      <c r="X122" s="6">
        <f t="shared" si="27"/>
        <v>49.39200000000011</v>
      </c>
      <c r="Y122" s="6">
        <f t="shared" si="27"/>
        <v>49.39200000000011</v>
      </c>
      <c r="Z122" s="6">
        <f t="shared" si="27"/>
        <v>49.39200000000011</v>
      </c>
      <c r="AA122" s="6">
        <f t="shared" si="27"/>
        <v>0</v>
      </c>
      <c r="AB122" s="6">
        <f t="shared" si="27"/>
        <v>0</v>
      </c>
      <c r="AC122" s="6">
        <f t="shared" si="27"/>
        <v>0</v>
      </c>
      <c r="AD122" s="6">
        <f t="shared" si="27"/>
        <v>0</v>
      </c>
      <c r="AE122" s="6">
        <f t="shared" si="27"/>
        <v>0</v>
      </c>
      <c r="AF122" s="6">
        <f t="shared" si="27"/>
        <v>0</v>
      </c>
      <c r="AG122" s="6">
        <f t="shared" si="27"/>
        <v>0</v>
      </c>
      <c r="AH122" s="6">
        <f t="shared" si="27"/>
        <v>0</v>
      </c>
      <c r="AI122" s="6">
        <f t="shared" si="27"/>
        <v>0</v>
      </c>
      <c r="AJ122" s="6">
        <f t="shared" si="27"/>
        <v>0</v>
      </c>
      <c r="AK122" s="6">
        <f t="shared" si="27"/>
        <v>0</v>
      </c>
      <c r="AL122" s="6">
        <f t="shared" si="27"/>
        <v>0</v>
      </c>
      <c r="AM122" s="6">
        <f t="shared" si="27"/>
        <v>0</v>
      </c>
      <c r="AN122" s="6">
        <f t="shared" si="27"/>
        <v>0</v>
      </c>
      <c r="AO122" s="6">
        <f t="shared" si="27"/>
        <v>0</v>
      </c>
      <c r="AP122" s="6">
        <f t="shared" si="27"/>
        <v>0</v>
      </c>
      <c r="AQ122" s="6">
        <f t="shared" si="27"/>
        <v>0</v>
      </c>
      <c r="AR122" s="6">
        <f t="shared" ref="J122:BD127" si="28">IF(AND($F122&lt;AR$1,$G122&lt;AR$4,(DATE(YEAR($G122)+1,MONTH($G122)+1,1))&gt;AR$4),$D122*13.44*AR$77*(AR$1/1000-($F122/1000)),0)</f>
        <v>0</v>
      </c>
      <c r="AS122" s="6">
        <f t="shared" si="28"/>
        <v>0</v>
      </c>
      <c r="AT122" s="6">
        <f t="shared" si="28"/>
        <v>0</v>
      </c>
      <c r="AU122" s="6">
        <f t="shared" si="28"/>
        <v>0</v>
      </c>
      <c r="AV122" s="6">
        <f t="shared" si="28"/>
        <v>0</v>
      </c>
      <c r="AW122" s="6">
        <f t="shared" si="28"/>
        <v>0</v>
      </c>
      <c r="AX122" s="6">
        <f t="shared" si="28"/>
        <v>0</v>
      </c>
      <c r="AY122" s="6">
        <f t="shared" si="28"/>
        <v>0</v>
      </c>
      <c r="AZ122" s="6">
        <f t="shared" si="28"/>
        <v>0</v>
      </c>
      <c r="BA122" s="6">
        <f t="shared" si="28"/>
        <v>0</v>
      </c>
      <c r="BB122" s="6">
        <f t="shared" si="28"/>
        <v>0</v>
      </c>
      <c r="BC122" s="6">
        <f t="shared" si="28"/>
        <v>0</v>
      </c>
      <c r="BD122" s="6">
        <f t="shared" si="28"/>
        <v>0</v>
      </c>
    </row>
    <row r="123" spans="1:56" x14ac:dyDescent="0.2">
      <c r="A123" s="16" t="s">
        <v>926</v>
      </c>
      <c r="B123" s="8" t="s">
        <v>1110</v>
      </c>
      <c r="C123" s="8" t="s">
        <v>927</v>
      </c>
      <c r="D123" s="16">
        <v>95</v>
      </c>
      <c r="E123" s="3" t="s">
        <v>945</v>
      </c>
      <c r="F123" s="27">
        <v>9700</v>
      </c>
      <c r="G123" s="22">
        <v>37137</v>
      </c>
      <c r="H123" s="15" t="s">
        <v>1113</v>
      </c>
      <c r="I123" s="6">
        <f t="shared" si="25"/>
        <v>0</v>
      </c>
      <c r="J123" s="6">
        <f t="shared" si="28"/>
        <v>0</v>
      </c>
      <c r="K123" s="6">
        <f t="shared" si="28"/>
        <v>0</v>
      </c>
      <c r="L123" s="6">
        <f t="shared" si="28"/>
        <v>0</v>
      </c>
      <c r="M123" s="6">
        <f t="shared" si="28"/>
        <v>0</v>
      </c>
      <c r="N123" s="6">
        <f t="shared" si="28"/>
        <v>0</v>
      </c>
      <c r="O123" s="6">
        <f t="shared" si="28"/>
        <v>0</v>
      </c>
      <c r="P123" s="6">
        <f t="shared" si="28"/>
        <v>0</v>
      </c>
      <c r="Q123" s="6">
        <f t="shared" si="28"/>
        <v>0</v>
      </c>
      <c r="R123" s="6">
        <f t="shared" si="28"/>
        <v>95.760000000000218</v>
      </c>
      <c r="S123" s="6">
        <f t="shared" si="28"/>
        <v>95.760000000000218</v>
      </c>
      <c r="T123" s="6">
        <f t="shared" si="28"/>
        <v>95.760000000000218</v>
      </c>
      <c r="U123" s="6">
        <f t="shared" si="28"/>
        <v>95.760000000000218</v>
      </c>
      <c r="V123" s="6">
        <f t="shared" si="28"/>
        <v>95.760000000000218</v>
      </c>
      <c r="W123" s="6">
        <f t="shared" si="28"/>
        <v>95.760000000000218</v>
      </c>
      <c r="X123" s="6">
        <f t="shared" si="28"/>
        <v>95.760000000000218</v>
      </c>
      <c r="Y123" s="6">
        <f t="shared" si="28"/>
        <v>95.760000000000218</v>
      </c>
      <c r="Z123" s="6">
        <f t="shared" si="28"/>
        <v>95.760000000000218</v>
      </c>
      <c r="AA123" s="6">
        <f t="shared" si="28"/>
        <v>95.760000000000218</v>
      </c>
      <c r="AB123" s="6">
        <f t="shared" si="28"/>
        <v>95.760000000000218</v>
      </c>
      <c r="AC123" s="6">
        <f t="shared" si="28"/>
        <v>95.760000000000218</v>
      </c>
      <c r="AD123" s="6">
        <f t="shared" si="28"/>
        <v>0</v>
      </c>
      <c r="AE123" s="6">
        <f t="shared" si="28"/>
        <v>0</v>
      </c>
      <c r="AF123" s="6">
        <f t="shared" si="28"/>
        <v>0</v>
      </c>
      <c r="AG123" s="6">
        <f t="shared" si="28"/>
        <v>0</v>
      </c>
      <c r="AH123" s="6">
        <f t="shared" si="28"/>
        <v>0</v>
      </c>
      <c r="AI123" s="6">
        <f t="shared" si="28"/>
        <v>0</v>
      </c>
      <c r="AJ123" s="6">
        <f t="shared" si="28"/>
        <v>0</v>
      </c>
      <c r="AK123" s="6">
        <f t="shared" si="28"/>
        <v>0</v>
      </c>
      <c r="AL123" s="6">
        <f t="shared" si="28"/>
        <v>0</v>
      </c>
      <c r="AM123" s="6">
        <f t="shared" si="28"/>
        <v>0</v>
      </c>
      <c r="AN123" s="6">
        <f t="shared" si="28"/>
        <v>0</v>
      </c>
      <c r="AO123" s="6">
        <f t="shared" si="28"/>
        <v>0</v>
      </c>
      <c r="AP123" s="6">
        <f t="shared" si="28"/>
        <v>0</v>
      </c>
      <c r="AQ123" s="6">
        <f t="shared" si="28"/>
        <v>0</v>
      </c>
      <c r="AR123" s="6">
        <f t="shared" si="28"/>
        <v>0</v>
      </c>
      <c r="AS123" s="6">
        <f t="shared" si="28"/>
        <v>0</v>
      </c>
      <c r="AT123" s="6">
        <f t="shared" si="28"/>
        <v>0</v>
      </c>
      <c r="AU123" s="6">
        <f t="shared" si="28"/>
        <v>0</v>
      </c>
      <c r="AV123" s="6">
        <f t="shared" si="28"/>
        <v>0</v>
      </c>
      <c r="AW123" s="6">
        <f t="shared" si="28"/>
        <v>0</v>
      </c>
      <c r="AX123" s="6">
        <f t="shared" si="28"/>
        <v>0</v>
      </c>
      <c r="AY123" s="6">
        <f t="shared" si="28"/>
        <v>0</v>
      </c>
      <c r="AZ123" s="6">
        <f t="shared" si="28"/>
        <v>0</v>
      </c>
      <c r="BA123" s="6">
        <f t="shared" si="28"/>
        <v>0</v>
      </c>
      <c r="BB123" s="6">
        <f t="shared" si="28"/>
        <v>0</v>
      </c>
      <c r="BC123" s="6">
        <f t="shared" si="28"/>
        <v>0</v>
      </c>
      <c r="BD123" s="6">
        <f t="shared" si="28"/>
        <v>0</v>
      </c>
    </row>
    <row r="124" spans="1:56" x14ac:dyDescent="0.2">
      <c r="A124" s="16" t="s">
        <v>931</v>
      </c>
      <c r="B124" s="3" t="s">
        <v>1110</v>
      </c>
      <c r="C124" s="3" t="s">
        <v>927</v>
      </c>
      <c r="D124" s="16">
        <v>50</v>
      </c>
      <c r="E124" s="3" t="s">
        <v>945</v>
      </c>
      <c r="F124" s="2">
        <v>9700</v>
      </c>
      <c r="G124" s="22">
        <v>37270</v>
      </c>
      <c r="H124" s="15" t="s">
        <v>1113</v>
      </c>
      <c r="I124" s="6">
        <f t="shared" si="25"/>
        <v>0</v>
      </c>
      <c r="J124" s="6">
        <f t="shared" si="28"/>
        <v>0</v>
      </c>
      <c r="K124" s="6">
        <f t="shared" si="28"/>
        <v>0</v>
      </c>
      <c r="L124" s="6">
        <f t="shared" si="28"/>
        <v>0</v>
      </c>
      <c r="M124" s="6">
        <f t="shared" si="28"/>
        <v>0</v>
      </c>
      <c r="N124" s="6">
        <f t="shared" si="28"/>
        <v>0</v>
      </c>
      <c r="O124" s="6">
        <f t="shared" si="28"/>
        <v>0</v>
      </c>
      <c r="P124" s="6">
        <f t="shared" si="28"/>
        <v>0</v>
      </c>
      <c r="Q124" s="6">
        <f t="shared" si="28"/>
        <v>0</v>
      </c>
      <c r="R124" s="6">
        <f t="shared" si="28"/>
        <v>0</v>
      </c>
      <c r="S124" s="6">
        <f t="shared" si="28"/>
        <v>0</v>
      </c>
      <c r="T124" s="6">
        <f t="shared" si="28"/>
        <v>0</v>
      </c>
      <c r="U124" s="6">
        <f t="shared" si="28"/>
        <v>0</v>
      </c>
      <c r="V124" s="6">
        <f t="shared" si="28"/>
        <v>50.400000000000119</v>
      </c>
      <c r="W124" s="6">
        <f t="shared" si="28"/>
        <v>50.400000000000119</v>
      </c>
      <c r="X124" s="6">
        <f t="shared" si="28"/>
        <v>50.400000000000119</v>
      </c>
      <c r="Y124" s="6">
        <f t="shared" si="28"/>
        <v>50.400000000000119</v>
      </c>
      <c r="Z124" s="6">
        <f t="shared" si="28"/>
        <v>50.400000000000119</v>
      </c>
      <c r="AA124" s="6">
        <f t="shared" si="28"/>
        <v>50.400000000000119</v>
      </c>
      <c r="AB124" s="6">
        <f t="shared" si="28"/>
        <v>50.400000000000119</v>
      </c>
      <c r="AC124" s="6">
        <f t="shared" si="28"/>
        <v>50.400000000000119</v>
      </c>
      <c r="AD124" s="6">
        <f t="shared" si="28"/>
        <v>50.400000000000119</v>
      </c>
      <c r="AE124" s="6">
        <f t="shared" si="28"/>
        <v>50.400000000000119</v>
      </c>
      <c r="AF124" s="6">
        <f t="shared" si="28"/>
        <v>50.400000000000119</v>
      </c>
      <c r="AG124" s="6">
        <f t="shared" si="28"/>
        <v>50.400000000000119</v>
      </c>
      <c r="AH124" s="6">
        <f t="shared" si="28"/>
        <v>0</v>
      </c>
      <c r="AI124" s="6">
        <f t="shared" si="28"/>
        <v>0</v>
      </c>
      <c r="AJ124" s="6">
        <f t="shared" si="28"/>
        <v>0</v>
      </c>
      <c r="AK124" s="6">
        <f t="shared" si="28"/>
        <v>0</v>
      </c>
      <c r="AL124" s="6">
        <f t="shared" si="28"/>
        <v>0</v>
      </c>
      <c r="AM124" s="6">
        <f t="shared" si="28"/>
        <v>0</v>
      </c>
      <c r="AN124" s="6">
        <f t="shared" si="28"/>
        <v>0</v>
      </c>
      <c r="AO124" s="6">
        <f t="shared" si="28"/>
        <v>0</v>
      </c>
      <c r="AP124" s="6">
        <f t="shared" si="28"/>
        <v>0</v>
      </c>
      <c r="AQ124" s="6">
        <f t="shared" si="28"/>
        <v>0</v>
      </c>
      <c r="AR124" s="6">
        <f t="shared" si="28"/>
        <v>0</v>
      </c>
      <c r="AS124" s="6">
        <f t="shared" si="28"/>
        <v>0</v>
      </c>
      <c r="AT124" s="6">
        <f t="shared" si="28"/>
        <v>0</v>
      </c>
      <c r="AU124" s="6">
        <f t="shared" si="28"/>
        <v>0</v>
      </c>
      <c r="AV124" s="6">
        <f t="shared" si="28"/>
        <v>0</v>
      </c>
      <c r="AW124" s="6">
        <f t="shared" si="28"/>
        <v>0</v>
      </c>
      <c r="AX124" s="6">
        <f t="shared" si="28"/>
        <v>0</v>
      </c>
      <c r="AY124" s="6">
        <f t="shared" si="28"/>
        <v>0</v>
      </c>
      <c r="AZ124" s="6">
        <f t="shared" si="28"/>
        <v>0</v>
      </c>
      <c r="BA124" s="6">
        <f t="shared" si="28"/>
        <v>0</v>
      </c>
      <c r="BB124" s="6">
        <f t="shared" si="28"/>
        <v>0</v>
      </c>
      <c r="BC124" s="6">
        <f t="shared" si="28"/>
        <v>0</v>
      </c>
      <c r="BD124" s="6">
        <f t="shared" si="28"/>
        <v>0</v>
      </c>
    </row>
    <row r="125" spans="1:56" x14ac:dyDescent="0.2">
      <c r="A125" s="8" t="s">
        <v>65</v>
      </c>
      <c r="B125" s="3" t="s">
        <v>979</v>
      </c>
      <c r="C125" s="3" t="s">
        <v>953</v>
      </c>
      <c r="D125" s="2">
        <v>55</v>
      </c>
      <c r="E125" s="26" t="s">
        <v>945</v>
      </c>
      <c r="F125" s="2">
        <v>11000</v>
      </c>
      <c r="G125" s="22">
        <v>37118</v>
      </c>
      <c r="H125" s="15" t="s">
        <v>1113</v>
      </c>
      <c r="I125" s="6">
        <f t="shared" si="25"/>
        <v>0</v>
      </c>
      <c r="J125" s="6">
        <f t="shared" si="28"/>
        <v>0</v>
      </c>
      <c r="K125" s="6">
        <f t="shared" si="28"/>
        <v>0</v>
      </c>
      <c r="L125" s="6">
        <f t="shared" si="28"/>
        <v>0</v>
      </c>
      <c r="M125" s="6">
        <f t="shared" si="28"/>
        <v>0</v>
      </c>
      <c r="N125" s="6">
        <f t="shared" si="28"/>
        <v>0</v>
      </c>
      <c r="O125" s="6">
        <f t="shared" si="28"/>
        <v>0</v>
      </c>
      <c r="P125" s="6">
        <f t="shared" si="28"/>
        <v>0</v>
      </c>
      <c r="Q125" s="6">
        <f t="shared" si="28"/>
        <v>0</v>
      </c>
      <c r="R125" s="6">
        <f t="shared" si="28"/>
        <v>0</v>
      </c>
      <c r="S125" s="6">
        <f t="shared" si="28"/>
        <v>0</v>
      </c>
      <c r="T125" s="6">
        <f t="shared" si="28"/>
        <v>0</v>
      </c>
      <c r="U125" s="6">
        <f t="shared" si="28"/>
        <v>0</v>
      </c>
      <c r="V125" s="6">
        <f t="shared" si="28"/>
        <v>0</v>
      </c>
      <c r="W125" s="6">
        <f t="shared" si="28"/>
        <v>0</v>
      </c>
      <c r="X125" s="6">
        <f t="shared" si="28"/>
        <v>0</v>
      </c>
      <c r="Y125" s="6">
        <f t="shared" si="28"/>
        <v>0</v>
      </c>
      <c r="Z125" s="6">
        <f t="shared" si="28"/>
        <v>0</v>
      </c>
      <c r="AA125" s="6">
        <f t="shared" si="28"/>
        <v>0</v>
      </c>
      <c r="AB125" s="6">
        <f t="shared" si="28"/>
        <v>0</v>
      </c>
      <c r="AC125" s="6">
        <f t="shared" si="28"/>
        <v>0</v>
      </c>
      <c r="AD125" s="6">
        <f t="shared" si="28"/>
        <v>0</v>
      </c>
      <c r="AE125" s="6">
        <f t="shared" si="28"/>
        <v>0</v>
      </c>
      <c r="AF125" s="6">
        <f t="shared" si="28"/>
        <v>0</v>
      </c>
      <c r="AG125" s="6">
        <f t="shared" si="28"/>
        <v>0</v>
      </c>
      <c r="AH125" s="6">
        <f t="shared" si="28"/>
        <v>0</v>
      </c>
      <c r="AI125" s="6">
        <f t="shared" si="28"/>
        <v>0</v>
      </c>
      <c r="AJ125" s="6">
        <f t="shared" si="28"/>
        <v>0</v>
      </c>
      <c r="AK125" s="6">
        <f t="shared" si="28"/>
        <v>0</v>
      </c>
      <c r="AL125" s="6">
        <f t="shared" si="28"/>
        <v>0</v>
      </c>
      <c r="AM125" s="6">
        <f t="shared" si="28"/>
        <v>0</v>
      </c>
      <c r="AN125" s="6">
        <f t="shared" si="28"/>
        <v>0</v>
      </c>
      <c r="AO125" s="6">
        <f t="shared" si="28"/>
        <v>0</v>
      </c>
      <c r="AP125" s="6">
        <f t="shared" si="28"/>
        <v>0</v>
      </c>
      <c r="AQ125" s="6">
        <f t="shared" si="28"/>
        <v>0</v>
      </c>
      <c r="AR125" s="6">
        <f t="shared" si="28"/>
        <v>0</v>
      </c>
      <c r="AS125" s="6">
        <f t="shared" si="28"/>
        <v>0</v>
      </c>
      <c r="AT125" s="6">
        <f t="shared" si="28"/>
        <v>0</v>
      </c>
      <c r="AU125" s="6">
        <f t="shared" si="28"/>
        <v>0</v>
      </c>
      <c r="AV125" s="6">
        <f t="shared" si="28"/>
        <v>0</v>
      </c>
      <c r="AW125" s="6">
        <f t="shared" si="28"/>
        <v>0</v>
      </c>
      <c r="AX125" s="6">
        <f t="shared" si="28"/>
        <v>0</v>
      </c>
      <c r="AY125" s="6">
        <f t="shared" si="28"/>
        <v>0</v>
      </c>
      <c r="AZ125" s="6">
        <f t="shared" si="28"/>
        <v>0</v>
      </c>
      <c r="BA125" s="6">
        <f t="shared" si="28"/>
        <v>0</v>
      </c>
      <c r="BB125" s="6">
        <f t="shared" si="28"/>
        <v>0</v>
      </c>
      <c r="BC125" s="6">
        <f t="shared" si="28"/>
        <v>0</v>
      </c>
      <c r="BD125" s="6">
        <f t="shared" si="28"/>
        <v>0</v>
      </c>
    </row>
    <row r="126" spans="1:56" x14ac:dyDescent="0.2">
      <c r="A126" s="3" t="s">
        <v>65</v>
      </c>
      <c r="B126" s="3" t="s">
        <v>979</v>
      </c>
      <c r="C126" s="3" t="s">
        <v>953</v>
      </c>
      <c r="D126" s="2">
        <v>55</v>
      </c>
      <c r="E126" s="26" t="s">
        <v>945</v>
      </c>
      <c r="F126" s="2">
        <v>11000</v>
      </c>
      <c r="G126" s="22">
        <v>37118</v>
      </c>
      <c r="H126" s="15" t="s">
        <v>1113</v>
      </c>
      <c r="I126" s="6">
        <f t="shared" si="25"/>
        <v>0</v>
      </c>
      <c r="J126" s="6">
        <f t="shared" si="28"/>
        <v>0</v>
      </c>
      <c r="K126" s="6">
        <f t="shared" si="28"/>
        <v>0</v>
      </c>
      <c r="L126" s="6">
        <f t="shared" si="28"/>
        <v>0</v>
      </c>
      <c r="M126" s="6">
        <f t="shared" si="28"/>
        <v>0</v>
      </c>
      <c r="N126" s="6">
        <f t="shared" si="28"/>
        <v>0</v>
      </c>
      <c r="O126" s="6">
        <f t="shared" si="28"/>
        <v>0</v>
      </c>
      <c r="P126" s="6">
        <f t="shared" si="28"/>
        <v>0</v>
      </c>
      <c r="Q126" s="6">
        <f t="shared" si="28"/>
        <v>0</v>
      </c>
      <c r="R126" s="6">
        <f t="shared" si="28"/>
        <v>0</v>
      </c>
      <c r="S126" s="6">
        <f t="shared" si="28"/>
        <v>0</v>
      </c>
      <c r="T126" s="6">
        <f t="shared" si="28"/>
        <v>0</v>
      </c>
      <c r="U126" s="6">
        <f t="shared" si="28"/>
        <v>0</v>
      </c>
      <c r="V126" s="6">
        <f t="shared" si="28"/>
        <v>0</v>
      </c>
      <c r="W126" s="6">
        <f t="shared" si="28"/>
        <v>0</v>
      </c>
      <c r="X126" s="6">
        <f t="shared" si="28"/>
        <v>0</v>
      </c>
      <c r="Y126" s="6">
        <f t="shared" si="28"/>
        <v>0</v>
      </c>
      <c r="Z126" s="6">
        <f t="shared" si="28"/>
        <v>0</v>
      </c>
      <c r="AA126" s="6">
        <f t="shared" si="28"/>
        <v>0</v>
      </c>
      <c r="AB126" s="6">
        <f t="shared" si="28"/>
        <v>0</v>
      </c>
      <c r="AC126" s="6">
        <f t="shared" si="28"/>
        <v>0</v>
      </c>
      <c r="AD126" s="6">
        <f t="shared" si="28"/>
        <v>0</v>
      </c>
      <c r="AE126" s="6">
        <f t="shared" si="28"/>
        <v>0</v>
      </c>
      <c r="AF126" s="6">
        <f t="shared" si="28"/>
        <v>0</v>
      </c>
      <c r="AG126" s="6">
        <f t="shared" si="28"/>
        <v>0</v>
      </c>
      <c r="AH126" s="6">
        <f t="shared" si="28"/>
        <v>0</v>
      </c>
      <c r="AI126" s="6">
        <f t="shared" si="28"/>
        <v>0</v>
      </c>
      <c r="AJ126" s="6">
        <f t="shared" si="28"/>
        <v>0</v>
      </c>
      <c r="AK126" s="6">
        <f t="shared" si="28"/>
        <v>0</v>
      </c>
      <c r="AL126" s="6">
        <f t="shared" si="28"/>
        <v>0</v>
      </c>
      <c r="AM126" s="6">
        <f t="shared" si="28"/>
        <v>0</v>
      </c>
      <c r="AN126" s="6">
        <f t="shared" si="28"/>
        <v>0</v>
      </c>
      <c r="AO126" s="6">
        <f t="shared" si="28"/>
        <v>0</v>
      </c>
      <c r="AP126" s="6">
        <f t="shared" si="28"/>
        <v>0</v>
      </c>
      <c r="AQ126" s="6">
        <f t="shared" si="28"/>
        <v>0</v>
      </c>
      <c r="AR126" s="6">
        <f t="shared" si="28"/>
        <v>0</v>
      </c>
      <c r="AS126" s="6">
        <f t="shared" si="28"/>
        <v>0</v>
      </c>
      <c r="AT126" s="6">
        <f t="shared" si="28"/>
        <v>0</v>
      </c>
      <c r="AU126" s="6">
        <f t="shared" si="28"/>
        <v>0</v>
      </c>
      <c r="AV126" s="6">
        <f t="shared" si="28"/>
        <v>0</v>
      </c>
      <c r="AW126" s="6">
        <f t="shared" si="28"/>
        <v>0</v>
      </c>
      <c r="AX126" s="6">
        <f t="shared" si="28"/>
        <v>0</v>
      </c>
      <c r="AY126" s="6">
        <f t="shared" si="28"/>
        <v>0</v>
      </c>
      <c r="AZ126" s="6">
        <f t="shared" si="28"/>
        <v>0</v>
      </c>
      <c r="BA126" s="6">
        <f t="shared" si="28"/>
        <v>0</v>
      </c>
      <c r="BB126" s="6">
        <f t="shared" si="28"/>
        <v>0</v>
      </c>
      <c r="BC126" s="6">
        <f t="shared" si="28"/>
        <v>0</v>
      </c>
      <c r="BD126" s="6">
        <f t="shared" si="28"/>
        <v>0</v>
      </c>
    </row>
    <row r="127" spans="1:56" x14ac:dyDescent="0.2">
      <c r="A127" s="3" t="s">
        <v>890</v>
      </c>
      <c r="B127" s="3" t="s">
        <v>979</v>
      </c>
      <c r="C127" s="3" t="s">
        <v>969</v>
      </c>
      <c r="D127" s="2">
        <v>350</v>
      </c>
      <c r="E127" s="26" t="s">
        <v>945</v>
      </c>
      <c r="F127" s="2">
        <v>11000</v>
      </c>
      <c r="G127" s="22">
        <v>37135</v>
      </c>
      <c r="H127" s="15" t="s">
        <v>1113</v>
      </c>
      <c r="I127" s="6">
        <f t="shared" si="25"/>
        <v>0</v>
      </c>
      <c r="J127" s="6">
        <f t="shared" si="28"/>
        <v>0</v>
      </c>
      <c r="K127" s="6">
        <f t="shared" si="28"/>
        <v>0</v>
      </c>
      <c r="L127" s="6">
        <f t="shared" si="28"/>
        <v>0</v>
      </c>
      <c r="M127" s="6">
        <f t="shared" si="28"/>
        <v>0</v>
      </c>
      <c r="N127" s="6">
        <f t="shared" si="28"/>
        <v>0</v>
      </c>
      <c r="O127" s="6">
        <f t="shared" si="28"/>
        <v>0</v>
      </c>
      <c r="P127" s="6">
        <f t="shared" si="28"/>
        <v>0</v>
      </c>
      <c r="Q127" s="6">
        <f t="shared" si="28"/>
        <v>0</v>
      </c>
      <c r="R127" s="6">
        <f t="shared" si="28"/>
        <v>0</v>
      </c>
      <c r="S127" s="6">
        <f t="shared" si="28"/>
        <v>0</v>
      </c>
      <c r="T127" s="6">
        <f t="shared" si="28"/>
        <v>0</v>
      </c>
      <c r="U127" s="6">
        <f t="shared" si="28"/>
        <v>0</v>
      </c>
      <c r="V127" s="6">
        <f t="shared" si="28"/>
        <v>0</v>
      </c>
      <c r="W127" s="6">
        <f t="shared" si="28"/>
        <v>0</v>
      </c>
      <c r="X127" s="6">
        <f t="shared" si="28"/>
        <v>0</v>
      </c>
      <c r="Y127" s="6">
        <f t="shared" si="28"/>
        <v>0</v>
      </c>
      <c r="Z127" s="6">
        <f t="shared" si="28"/>
        <v>0</v>
      </c>
      <c r="AA127" s="6">
        <f t="shared" si="28"/>
        <v>0</v>
      </c>
      <c r="AB127" s="6">
        <f t="shared" si="28"/>
        <v>0</v>
      </c>
      <c r="AC127" s="6">
        <f t="shared" si="28"/>
        <v>0</v>
      </c>
      <c r="AD127" s="6">
        <f t="shared" si="28"/>
        <v>0</v>
      </c>
      <c r="AE127" s="6">
        <f t="shared" si="28"/>
        <v>0</v>
      </c>
      <c r="AF127" s="6">
        <f t="shared" si="28"/>
        <v>0</v>
      </c>
      <c r="AG127" s="6">
        <f t="shared" si="28"/>
        <v>0</v>
      </c>
      <c r="AH127" s="6">
        <f t="shared" si="28"/>
        <v>0</v>
      </c>
      <c r="AI127" s="6">
        <f t="shared" si="28"/>
        <v>0</v>
      </c>
      <c r="AJ127" s="6">
        <f t="shared" si="28"/>
        <v>0</v>
      </c>
      <c r="AK127" s="6">
        <f t="shared" si="28"/>
        <v>0</v>
      </c>
      <c r="AL127" s="6">
        <f t="shared" si="28"/>
        <v>0</v>
      </c>
      <c r="AM127" s="6">
        <f t="shared" si="28"/>
        <v>0</v>
      </c>
      <c r="AN127" s="6">
        <f t="shared" si="28"/>
        <v>0</v>
      </c>
      <c r="AO127" s="6">
        <f t="shared" si="28"/>
        <v>0</v>
      </c>
      <c r="AP127" s="6">
        <f t="shared" si="28"/>
        <v>0</v>
      </c>
      <c r="AQ127" s="6">
        <f t="shared" si="28"/>
        <v>0</v>
      </c>
      <c r="AR127" s="6">
        <f t="shared" si="28"/>
        <v>0</v>
      </c>
      <c r="AS127" s="6">
        <f t="shared" si="28"/>
        <v>0</v>
      </c>
      <c r="AT127" s="6">
        <f t="shared" si="28"/>
        <v>0</v>
      </c>
      <c r="AU127" s="6">
        <f t="shared" si="28"/>
        <v>0</v>
      </c>
      <c r="AV127" s="6">
        <f t="shared" si="28"/>
        <v>0</v>
      </c>
      <c r="AW127" s="6">
        <f t="shared" si="28"/>
        <v>0</v>
      </c>
      <c r="AX127" s="6">
        <f t="shared" si="28"/>
        <v>0</v>
      </c>
      <c r="AY127" s="6">
        <f t="shared" si="28"/>
        <v>0</v>
      </c>
      <c r="AZ127" s="6">
        <f t="shared" si="28"/>
        <v>0</v>
      </c>
      <c r="BA127" s="6">
        <f t="shared" si="28"/>
        <v>0</v>
      </c>
      <c r="BB127" s="6">
        <f t="shared" si="28"/>
        <v>0</v>
      </c>
      <c r="BC127" s="6">
        <f t="shared" si="28"/>
        <v>0</v>
      </c>
      <c r="BD127" s="6">
        <f t="shared" si="28"/>
        <v>0</v>
      </c>
    </row>
    <row r="128" spans="1:56" ht="13.5" thickBot="1" x14ac:dyDescent="0.25">
      <c r="A128" s="11" t="s">
        <v>876</v>
      </c>
      <c r="D128" s="7">
        <f>SUM(D5:D127)</f>
        <v>56341.9</v>
      </c>
      <c r="H128" s="11" t="s">
        <v>876</v>
      </c>
      <c r="I128" s="7">
        <f>SUM(I79:I127)</f>
        <v>0</v>
      </c>
      <c r="J128" s="7">
        <f t="shared" ref="J128:BD128" si="29">SUM(J79:J127)</f>
        <v>0</v>
      </c>
      <c r="K128" s="7">
        <f t="shared" si="29"/>
        <v>0</v>
      </c>
      <c r="L128" s="7">
        <f t="shared" si="29"/>
        <v>22.176000000000052</v>
      </c>
      <c r="M128" s="7">
        <f t="shared" si="29"/>
        <v>66.14899200000005</v>
      </c>
      <c r="N128" s="7">
        <f t="shared" si="29"/>
        <v>195.17299200000036</v>
      </c>
      <c r="O128" s="7">
        <f t="shared" si="29"/>
        <v>291.94099200000056</v>
      </c>
      <c r="P128" s="7">
        <f t="shared" si="29"/>
        <v>574.1809920000012</v>
      </c>
      <c r="Q128" s="7">
        <f t="shared" si="29"/>
        <v>1033.6273920000024</v>
      </c>
      <c r="R128" s="7">
        <f t="shared" si="29"/>
        <v>1441.8875520000033</v>
      </c>
      <c r="S128" s="7">
        <f t="shared" si="29"/>
        <v>1647.0155520000039</v>
      </c>
      <c r="T128" s="7">
        <f t="shared" si="29"/>
        <v>1781.2751040000039</v>
      </c>
      <c r="U128" s="7">
        <f t="shared" si="29"/>
        <v>2158.2133440000043</v>
      </c>
      <c r="V128" s="7">
        <f t="shared" si="29"/>
        <v>2219.7013440000042</v>
      </c>
      <c r="W128" s="7">
        <f t="shared" si="29"/>
        <v>2246.9173440000045</v>
      </c>
      <c r="X128" s="7">
        <f t="shared" si="29"/>
        <v>2224.7413440000046</v>
      </c>
      <c r="Y128" s="7">
        <f t="shared" si="29"/>
        <v>2188.3283520000045</v>
      </c>
      <c r="Z128" s="7">
        <f t="shared" si="29"/>
        <v>2059.3043520000042</v>
      </c>
      <c r="AA128" s="7">
        <f t="shared" si="29"/>
        <v>3517.5779520000051</v>
      </c>
      <c r="AB128" s="7">
        <f t="shared" si="29"/>
        <v>3339.9011520000045</v>
      </c>
      <c r="AC128" s="7">
        <f t="shared" si="29"/>
        <v>2910.6947520000022</v>
      </c>
      <c r="AD128" s="7">
        <f t="shared" si="29"/>
        <v>2502.434592000001</v>
      </c>
      <c r="AE128" s="7">
        <f t="shared" si="29"/>
        <v>2297.3065920000004</v>
      </c>
      <c r="AF128" s="7">
        <f t="shared" si="29"/>
        <v>2163.0470400000004</v>
      </c>
      <c r="AG128" s="7">
        <f t="shared" si="29"/>
        <v>1786.1088000000004</v>
      </c>
      <c r="AH128" s="7">
        <f t="shared" si="29"/>
        <v>1724.6208000000004</v>
      </c>
      <c r="AI128" s="7">
        <f t="shared" si="29"/>
        <v>1697.4048000000003</v>
      </c>
      <c r="AJ128" s="7">
        <f t="shared" si="29"/>
        <v>1697.4048000000003</v>
      </c>
      <c r="AK128" s="7">
        <f t="shared" si="29"/>
        <v>1689.8448000000003</v>
      </c>
      <c r="AL128" s="7">
        <f t="shared" si="29"/>
        <v>1689.8448000000003</v>
      </c>
      <c r="AM128" s="7">
        <f t="shared" si="29"/>
        <v>134.80319999999989</v>
      </c>
      <c r="AN128" s="7">
        <f t="shared" si="29"/>
        <v>30.240000000000069</v>
      </c>
      <c r="AO128" s="7">
        <f t="shared" si="29"/>
        <v>0</v>
      </c>
      <c r="AP128" s="7">
        <f t="shared" si="29"/>
        <v>0</v>
      </c>
      <c r="AQ128" s="7">
        <f t="shared" si="29"/>
        <v>0</v>
      </c>
      <c r="AR128" s="7">
        <f t="shared" si="29"/>
        <v>0</v>
      </c>
      <c r="AS128" s="7">
        <f t="shared" si="29"/>
        <v>0</v>
      </c>
      <c r="AT128" s="7">
        <f t="shared" si="29"/>
        <v>0</v>
      </c>
      <c r="AU128" s="7">
        <f t="shared" si="29"/>
        <v>0</v>
      </c>
      <c r="AV128" s="7">
        <f t="shared" si="29"/>
        <v>0</v>
      </c>
      <c r="AW128" s="7">
        <f t="shared" si="29"/>
        <v>0</v>
      </c>
      <c r="AX128" s="7">
        <f t="shared" si="29"/>
        <v>0</v>
      </c>
      <c r="AY128" s="7">
        <f t="shared" si="29"/>
        <v>0</v>
      </c>
      <c r="AZ128" s="7">
        <f t="shared" si="29"/>
        <v>0</v>
      </c>
      <c r="BA128" s="7">
        <f t="shared" si="29"/>
        <v>0</v>
      </c>
      <c r="BB128" s="7">
        <f t="shared" si="29"/>
        <v>0</v>
      </c>
      <c r="BC128" s="7">
        <f t="shared" si="29"/>
        <v>0</v>
      </c>
      <c r="BD128" s="7">
        <f t="shared" si="29"/>
        <v>0</v>
      </c>
    </row>
    <row r="129" spans="1:29" ht="13.5" thickTop="1" x14ac:dyDescent="0.2">
      <c r="A129" s="11"/>
      <c r="H129" s="11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x14ac:dyDescent="0.2">
      <c r="H130" s="11"/>
    </row>
    <row r="131" spans="1:29" x14ac:dyDescent="0.2">
      <c r="H131" s="11"/>
    </row>
    <row r="132" spans="1:29" x14ac:dyDescent="0.2">
      <c r="H132" s="11"/>
    </row>
    <row r="133" spans="1:29" x14ac:dyDescent="0.2">
      <c r="H133" s="11"/>
    </row>
    <row r="134" spans="1:29" x14ac:dyDescent="0.2">
      <c r="H134" s="11"/>
    </row>
    <row r="135" spans="1:29" x14ac:dyDescent="0.2">
      <c r="H135" s="11"/>
    </row>
    <row r="136" spans="1:29" x14ac:dyDescent="0.2">
      <c r="H136" s="11"/>
    </row>
    <row r="137" spans="1:29" x14ac:dyDescent="0.2">
      <c r="H137" s="11"/>
    </row>
    <row r="138" spans="1:29" x14ac:dyDescent="0.2">
      <c r="H138" s="11"/>
    </row>
    <row r="139" spans="1:29" x14ac:dyDescent="0.2">
      <c r="H139" s="11"/>
    </row>
    <row r="140" spans="1:29" x14ac:dyDescent="0.2">
      <c r="H140" s="11"/>
    </row>
    <row r="141" spans="1:29" x14ac:dyDescent="0.2">
      <c r="H141" s="11"/>
    </row>
    <row r="142" spans="1:29" x14ac:dyDescent="0.2">
      <c r="H142" s="11"/>
    </row>
    <row r="143" spans="1:29" x14ac:dyDescent="0.2">
      <c r="H143" s="11"/>
    </row>
    <row r="144" spans="1:29" x14ac:dyDescent="0.2">
      <c r="H144" s="11"/>
    </row>
    <row r="145" spans="8:8" x14ac:dyDescent="0.2">
      <c r="H145" s="11"/>
    </row>
    <row r="146" spans="8:8" x14ac:dyDescent="0.2">
      <c r="H146" s="11"/>
    </row>
    <row r="147" spans="8:8" x14ac:dyDescent="0.2">
      <c r="H147" s="11"/>
    </row>
    <row r="148" spans="8:8" x14ac:dyDescent="0.2">
      <c r="H148" s="11"/>
    </row>
    <row r="149" spans="8:8" x14ac:dyDescent="0.2">
      <c r="H149" s="11"/>
    </row>
    <row r="150" spans="8:8" x14ac:dyDescent="0.2">
      <c r="H150" s="11"/>
    </row>
    <row r="151" spans="8:8" x14ac:dyDescent="0.2">
      <c r="H151" s="11"/>
    </row>
    <row r="152" spans="8:8" x14ac:dyDescent="0.2">
      <c r="H152" s="11"/>
    </row>
    <row r="153" spans="8:8" x14ac:dyDescent="0.2">
      <c r="H153" s="11"/>
    </row>
    <row r="154" spans="8:8" x14ac:dyDescent="0.2">
      <c r="H154" s="11"/>
    </row>
    <row r="155" spans="8:8" x14ac:dyDescent="0.2">
      <c r="H155" s="11"/>
    </row>
    <row r="156" spans="8:8" x14ac:dyDescent="0.2">
      <c r="H156" s="11"/>
    </row>
    <row r="157" spans="8:8" x14ac:dyDescent="0.2">
      <c r="H157" s="11"/>
    </row>
    <row r="158" spans="8:8" x14ac:dyDescent="0.2">
      <c r="H158" s="11"/>
    </row>
    <row r="159" spans="8:8" x14ac:dyDescent="0.2">
      <c r="H159" s="11"/>
    </row>
    <row r="160" spans="8:8" x14ac:dyDescent="0.2">
      <c r="H160" s="11"/>
    </row>
    <row r="161" spans="8:8" x14ac:dyDescent="0.2">
      <c r="H161" s="11"/>
    </row>
    <row r="162" spans="8:8" x14ac:dyDescent="0.2">
      <c r="H162" s="11"/>
    </row>
    <row r="163" spans="8:8" x14ac:dyDescent="0.2">
      <c r="H163" s="11"/>
    </row>
    <row r="164" spans="8:8" x14ac:dyDescent="0.2">
      <c r="H164" s="11"/>
    </row>
    <row r="165" spans="8:8" x14ac:dyDescent="0.2">
      <c r="H165" s="11"/>
    </row>
    <row r="166" spans="8:8" x14ac:dyDescent="0.2">
      <c r="H166" s="11"/>
    </row>
    <row r="167" spans="8:8" x14ac:dyDescent="0.2">
      <c r="H167" s="11"/>
    </row>
    <row r="168" spans="8:8" x14ac:dyDescent="0.2">
      <c r="H168" s="11"/>
    </row>
    <row r="169" spans="8:8" x14ac:dyDescent="0.2">
      <c r="H169" s="11"/>
    </row>
    <row r="170" spans="8:8" x14ac:dyDescent="0.2">
      <c r="H170" s="11"/>
    </row>
    <row r="171" spans="8:8" x14ac:dyDescent="0.2">
      <c r="H171" s="11"/>
    </row>
    <row r="172" spans="8:8" x14ac:dyDescent="0.2">
      <c r="H172" s="11"/>
    </row>
    <row r="173" spans="8:8" x14ac:dyDescent="0.2">
      <c r="H173" s="11"/>
    </row>
    <row r="174" spans="8:8" x14ac:dyDescent="0.2">
      <c r="H174" s="11"/>
    </row>
    <row r="175" spans="8:8" x14ac:dyDescent="0.2">
      <c r="H175" s="11"/>
    </row>
    <row r="176" spans="8:8" x14ac:dyDescent="0.2">
      <c r="H176" s="11"/>
    </row>
    <row r="177" spans="8:8" x14ac:dyDescent="0.2">
      <c r="H177" s="11"/>
    </row>
    <row r="178" spans="8:8" x14ac:dyDescent="0.2">
      <c r="H178" s="11"/>
    </row>
    <row r="179" spans="8:8" x14ac:dyDescent="0.2">
      <c r="H179" s="11"/>
    </row>
    <row r="180" spans="8:8" x14ac:dyDescent="0.2">
      <c r="H180" s="11"/>
    </row>
    <row r="181" spans="8:8" x14ac:dyDescent="0.2">
      <c r="H181" s="11"/>
    </row>
    <row r="182" spans="8:8" x14ac:dyDescent="0.2">
      <c r="H182" s="11"/>
    </row>
    <row r="183" spans="8:8" x14ac:dyDescent="0.2">
      <c r="H183" s="11"/>
    </row>
    <row r="184" spans="8:8" x14ac:dyDescent="0.2">
      <c r="H184" s="11"/>
    </row>
    <row r="185" spans="8:8" x14ac:dyDescent="0.2">
      <c r="H185" s="11"/>
    </row>
    <row r="186" spans="8:8" x14ac:dyDescent="0.2">
      <c r="H186" s="11"/>
    </row>
    <row r="187" spans="8:8" x14ac:dyDescent="0.2">
      <c r="H187" s="11"/>
    </row>
    <row r="188" spans="8:8" x14ac:dyDescent="0.2">
      <c r="H188" s="11"/>
    </row>
    <row r="189" spans="8:8" x14ac:dyDescent="0.2">
      <c r="H189" s="11"/>
    </row>
    <row r="190" spans="8:8" x14ac:dyDescent="0.2">
      <c r="H190" s="11"/>
    </row>
    <row r="191" spans="8:8" x14ac:dyDescent="0.2">
      <c r="H191" s="11"/>
    </row>
    <row r="192" spans="8:8" x14ac:dyDescent="0.2">
      <c r="H192" s="11"/>
    </row>
    <row r="193" spans="8:8" x14ac:dyDescent="0.2">
      <c r="H193" s="11"/>
    </row>
    <row r="194" spans="8:8" x14ac:dyDescent="0.2">
      <c r="H194" s="11"/>
    </row>
    <row r="195" spans="8:8" x14ac:dyDescent="0.2">
      <c r="H195" s="11"/>
    </row>
    <row r="196" spans="8:8" x14ac:dyDescent="0.2">
      <c r="H196" s="11"/>
    </row>
    <row r="197" spans="8:8" x14ac:dyDescent="0.2">
      <c r="H197" s="11"/>
    </row>
    <row r="198" spans="8:8" x14ac:dyDescent="0.2">
      <c r="H198" s="11"/>
    </row>
    <row r="199" spans="8:8" x14ac:dyDescent="0.2">
      <c r="H199" s="11"/>
    </row>
    <row r="200" spans="8:8" x14ac:dyDescent="0.2">
      <c r="H200" s="11"/>
    </row>
    <row r="201" spans="8:8" x14ac:dyDescent="0.2">
      <c r="H201" s="11"/>
    </row>
    <row r="202" spans="8:8" x14ac:dyDescent="0.2">
      <c r="H202" s="11"/>
    </row>
    <row r="203" spans="8:8" x14ac:dyDescent="0.2">
      <c r="H203" s="11"/>
    </row>
    <row r="204" spans="8:8" x14ac:dyDescent="0.2">
      <c r="H204" s="11"/>
    </row>
    <row r="205" spans="8:8" x14ac:dyDescent="0.2">
      <c r="H205" s="11"/>
    </row>
    <row r="206" spans="8:8" x14ac:dyDescent="0.2">
      <c r="H206" s="11"/>
    </row>
    <row r="207" spans="8:8" x14ac:dyDescent="0.2">
      <c r="H207" s="11"/>
    </row>
    <row r="208" spans="8:8" x14ac:dyDescent="0.2">
      <c r="H208" s="11"/>
    </row>
    <row r="209" spans="8:8" x14ac:dyDescent="0.2">
      <c r="H209" s="11"/>
    </row>
    <row r="210" spans="8:8" x14ac:dyDescent="0.2">
      <c r="H210" s="11"/>
    </row>
    <row r="211" spans="8:8" x14ac:dyDescent="0.2">
      <c r="H211" s="11"/>
    </row>
    <row r="212" spans="8:8" x14ac:dyDescent="0.2">
      <c r="H212" s="11"/>
    </row>
    <row r="213" spans="8:8" x14ac:dyDescent="0.2">
      <c r="H213" s="11"/>
    </row>
    <row r="214" spans="8:8" x14ac:dyDescent="0.2">
      <c r="H214" s="11"/>
    </row>
    <row r="215" spans="8:8" x14ac:dyDescent="0.2">
      <c r="H215" s="11"/>
    </row>
    <row r="216" spans="8:8" x14ac:dyDescent="0.2">
      <c r="H216" s="11"/>
    </row>
    <row r="217" spans="8:8" x14ac:dyDescent="0.2">
      <c r="H217" s="11"/>
    </row>
    <row r="218" spans="8:8" x14ac:dyDescent="0.2">
      <c r="H218" s="11"/>
    </row>
    <row r="219" spans="8:8" x14ac:dyDescent="0.2">
      <c r="H219" s="11"/>
    </row>
    <row r="220" spans="8:8" x14ac:dyDescent="0.2">
      <c r="H220" s="11"/>
    </row>
    <row r="221" spans="8:8" x14ac:dyDescent="0.2">
      <c r="H221" s="11"/>
    </row>
    <row r="222" spans="8:8" x14ac:dyDescent="0.2">
      <c r="H222" s="11"/>
    </row>
    <row r="223" spans="8:8" x14ac:dyDescent="0.2">
      <c r="H223" s="11"/>
    </row>
    <row r="224" spans="8:8" x14ac:dyDescent="0.2">
      <c r="H224" s="11"/>
    </row>
    <row r="225" spans="8:8" x14ac:dyDescent="0.2">
      <c r="H225" s="11"/>
    </row>
    <row r="226" spans="8:8" x14ac:dyDescent="0.2">
      <c r="H226" s="11"/>
    </row>
    <row r="227" spans="8:8" x14ac:dyDescent="0.2">
      <c r="H227" s="11"/>
    </row>
    <row r="228" spans="8:8" x14ac:dyDescent="0.2">
      <c r="H228" s="11"/>
    </row>
    <row r="229" spans="8:8" x14ac:dyDescent="0.2">
      <c r="H229" s="11"/>
    </row>
    <row r="230" spans="8:8" x14ac:dyDescent="0.2">
      <c r="H230" s="11"/>
    </row>
    <row r="231" spans="8:8" x14ac:dyDescent="0.2">
      <c r="H231" s="11"/>
    </row>
    <row r="232" spans="8:8" x14ac:dyDescent="0.2">
      <c r="H232" s="11"/>
    </row>
    <row r="233" spans="8:8" x14ac:dyDescent="0.2">
      <c r="H233" s="11"/>
    </row>
    <row r="234" spans="8:8" x14ac:dyDescent="0.2">
      <c r="H234" s="11"/>
    </row>
    <row r="235" spans="8:8" x14ac:dyDescent="0.2">
      <c r="H235" s="11"/>
    </row>
    <row r="236" spans="8:8" x14ac:dyDescent="0.2">
      <c r="H236" s="11"/>
    </row>
    <row r="237" spans="8:8" x14ac:dyDescent="0.2">
      <c r="H237" s="11"/>
    </row>
    <row r="238" spans="8:8" x14ac:dyDescent="0.2">
      <c r="H238" s="11"/>
    </row>
    <row r="239" spans="8:8" x14ac:dyDescent="0.2">
      <c r="H239" s="11"/>
    </row>
    <row r="240" spans="8:8" x14ac:dyDescent="0.2">
      <c r="H240" s="11"/>
    </row>
    <row r="241" spans="8:8" x14ac:dyDescent="0.2">
      <c r="H241" s="11"/>
    </row>
    <row r="242" spans="8:8" x14ac:dyDescent="0.2">
      <c r="H242" s="11"/>
    </row>
    <row r="243" spans="8:8" x14ac:dyDescent="0.2">
      <c r="H243" s="11"/>
    </row>
    <row r="244" spans="8:8" x14ac:dyDescent="0.2">
      <c r="H244" s="11"/>
    </row>
    <row r="245" spans="8:8" x14ac:dyDescent="0.2">
      <c r="H245" s="11"/>
    </row>
    <row r="246" spans="8:8" x14ac:dyDescent="0.2">
      <c r="H246" s="11"/>
    </row>
    <row r="247" spans="8:8" x14ac:dyDescent="0.2">
      <c r="H247" s="11"/>
    </row>
    <row r="248" spans="8:8" x14ac:dyDescent="0.2">
      <c r="H248" s="11"/>
    </row>
    <row r="249" spans="8:8" x14ac:dyDescent="0.2">
      <c r="H249" s="11"/>
    </row>
    <row r="250" spans="8:8" x14ac:dyDescent="0.2">
      <c r="H250" s="11"/>
    </row>
    <row r="251" spans="8:8" x14ac:dyDescent="0.2">
      <c r="H251" s="11"/>
    </row>
    <row r="252" spans="8:8" x14ac:dyDescent="0.2">
      <c r="H252" s="11"/>
    </row>
    <row r="253" spans="8:8" x14ac:dyDescent="0.2">
      <c r="H253" s="11"/>
    </row>
    <row r="254" spans="8:8" x14ac:dyDescent="0.2">
      <c r="H254" s="11"/>
    </row>
    <row r="255" spans="8:8" x14ac:dyDescent="0.2">
      <c r="H255" s="11"/>
    </row>
    <row r="256" spans="8:8" x14ac:dyDescent="0.2">
      <c r="H256" s="11"/>
    </row>
    <row r="257" spans="8:8" x14ac:dyDescent="0.2">
      <c r="H257" s="11"/>
    </row>
    <row r="258" spans="8:8" x14ac:dyDescent="0.2">
      <c r="H258" s="11"/>
    </row>
    <row r="259" spans="8:8" x14ac:dyDescent="0.2">
      <c r="H259" s="11"/>
    </row>
    <row r="260" spans="8:8" x14ac:dyDescent="0.2">
      <c r="H260" s="11"/>
    </row>
    <row r="261" spans="8:8" x14ac:dyDescent="0.2">
      <c r="H261" s="11"/>
    </row>
    <row r="262" spans="8:8" x14ac:dyDescent="0.2">
      <c r="H262" s="11"/>
    </row>
    <row r="263" spans="8:8" x14ac:dyDescent="0.2">
      <c r="H263" s="11"/>
    </row>
    <row r="264" spans="8:8" x14ac:dyDescent="0.2">
      <c r="H264" s="11"/>
    </row>
    <row r="265" spans="8:8" x14ac:dyDescent="0.2">
      <c r="H265" s="11"/>
    </row>
    <row r="266" spans="8:8" x14ac:dyDescent="0.2">
      <c r="H266" s="11"/>
    </row>
    <row r="267" spans="8:8" x14ac:dyDescent="0.2">
      <c r="H267" s="11"/>
    </row>
    <row r="268" spans="8:8" x14ac:dyDescent="0.2">
      <c r="H268" s="11"/>
    </row>
    <row r="269" spans="8:8" x14ac:dyDescent="0.2">
      <c r="H269" s="11"/>
    </row>
    <row r="270" spans="8:8" x14ac:dyDescent="0.2">
      <c r="H270" s="11"/>
    </row>
    <row r="271" spans="8:8" x14ac:dyDescent="0.2">
      <c r="H271" s="11"/>
    </row>
    <row r="272" spans="8:8" x14ac:dyDescent="0.2">
      <c r="H272" s="11"/>
    </row>
    <row r="273" spans="8:8" x14ac:dyDescent="0.2">
      <c r="H273" s="11"/>
    </row>
    <row r="274" spans="8:8" x14ac:dyDescent="0.2">
      <c r="H274" s="11"/>
    </row>
    <row r="275" spans="8:8" x14ac:dyDescent="0.2">
      <c r="H275" s="11"/>
    </row>
    <row r="276" spans="8:8" x14ac:dyDescent="0.2">
      <c r="H276" s="11"/>
    </row>
    <row r="277" spans="8:8" x14ac:dyDescent="0.2">
      <c r="H277" s="11"/>
    </row>
    <row r="278" spans="8:8" x14ac:dyDescent="0.2">
      <c r="H278" s="11"/>
    </row>
    <row r="279" spans="8:8" x14ac:dyDescent="0.2">
      <c r="H279" s="11"/>
    </row>
    <row r="280" spans="8:8" x14ac:dyDescent="0.2">
      <c r="H280" s="11"/>
    </row>
    <row r="281" spans="8:8" x14ac:dyDescent="0.2">
      <c r="H281" s="11"/>
    </row>
    <row r="282" spans="8:8" x14ac:dyDescent="0.2">
      <c r="H282" s="11"/>
    </row>
    <row r="283" spans="8:8" x14ac:dyDescent="0.2">
      <c r="H283" s="11"/>
    </row>
    <row r="284" spans="8:8" x14ac:dyDescent="0.2">
      <c r="H284" s="11"/>
    </row>
    <row r="285" spans="8:8" x14ac:dyDescent="0.2">
      <c r="H285" s="11"/>
    </row>
    <row r="286" spans="8:8" x14ac:dyDescent="0.2">
      <c r="H286" s="11"/>
    </row>
    <row r="287" spans="8:8" x14ac:dyDescent="0.2">
      <c r="H287" s="11"/>
    </row>
    <row r="288" spans="8:8" x14ac:dyDescent="0.2">
      <c r="H288" s="11"/>
    </row>
    <row r="289" spans="8:8" x14ac:dyDescent="0.2">
      <c r="H289" s="11"/>
    </row>
    <row r="290" spans="8:8" x14ac:dyDescent="0.2">
      <c r="H290" s="11"/>
    </row>
    <row r="291" spans="8:8" x14ac:dyDescent="0.2">
      <c r="H291" s="11"/>
    </row>
    <row r="292" spans="8:8" x14ac:dyDescent="0.2">
      <c r="H292" s="11"/>
    </row>
    <row r="293" spans="8:8" x14ac:dyDescent="0.2">
      <c r="H293" s="11"/>
    </row>
    <row r="294" spans="8:8" x14ac:dyDescent="0.2">
      <c r="H294" s="11"/>
    </row>
    <row r="295" spans="8:8" x14ac:dyDescent="0.2">
      <c r="H295" s="11"/>
    </row>
    <row r="296" spans="8:8" x14ac:dyDescent="0.2">
      <c r="H296" s="11"/>
    </row>
    <row r="297" spans="8:8" x14ac:dyDescent="0.2">
      <c r="H297" s="11"/>
    </row>
    <row r="298" spans="8:8" x14ac:dyDescent="0.2">
      <c r="H298" s="11"/>
    </row>
    <row r="299" spans="8:8" x14ac:dyDescent="0.2">
      <c r="H299" s="11"/>
    </row>
    <row r="300" spans="8:8" x14ac:dyDescent="0.2">
      <c r="H300" s="11"/>
    </row>
    <row r="301" spans="8:8" x14ac:dyDescent="0.2">
      <c r="H301" s="11"/>
    </row>
    <row r="302" spans="8:8" x14ac:dyDescent="0.2">
      <c r="H302" s="11"/>
    </row>
    <row r="303" spans="8:8" x14ac:dyDescent="0.2">
      <c r="H303" s="11"/>
    </row>
    <row r="304" spans="8:8" x14ac:dyDescent="0.2">
      <c r="H304" s="11"/>
    </row>
    <row r="305" spans="8:8" x14ac:dyDescent="0.2">
      <c r="H305" s="11"/>
    </row>
    <row r="306" spans="8:8" x14ac:dyDescent="0.2">
      <c r="H306" s="11"/>
    </row>
    <row r="307" spans="8:8" x14ac:dyDescent="0.2">
      <c r="H307" s="11"/>
    </row>
    <row r="308" spans="8:8" x14ac:dyDescent="0.2">
      <c r="H308" s="11"/>
    </row>
    <row r="309" spans="8:8" x14ac:dyDescent="0.2">
      <c r="H309" s="11"/>
    </row>
    <row r="310" spans="8:8" x14ac:dyDescent="0.2">
      <c r="H310" s="11"/>
    </row>
    <row r="311" spans="8:8" x14ac:dyDescent="0.2">
      <c r="H311" s="11"/>
    </row>
    <row r="312" spans="8:8" x14ac:dyDescent="0.2">
      <c r="H312" s="11"/>
    </row>
    <row r="313" spans="8:8" x14ac:dyDescent="0.2">
      <c r="H313" s="11"/>
    </row>
    <row r="314" spans="8:8" x14ac:dyDescent="0.2">
      <c r="H314" s="11"/>
    </row>
    <row r="315" spans="8:8" x14ac:dyDescent="0.2">
      <c r="H315" s="11"/>
    </row>
    <row r="316" spans="8:8" x14ac:dyDescent="0.2">
      <c r="H316" s="11"/>
    </row>
    <row r="317" spans="8:8" x14ac:dyDescent="0.2">
      <c r="H317" s="11"/>
    </row>
    <row r="318" spans="8:8" x14ac:dyDescent="0.2">
      <c r="H318" s="11"/>
    </row>
    <row r="319" spans="8:8" x14ac:dyDescent="0.2">
      <c r="H319" s="11"/>
    </row>
    <row r="320" spans="8:8" x14ac:dyDescent="0.2">
      <c r="H320" s="11"/>
    </row>
    <row r="321" spans="8:8" x14ac:dyDescent="0.2">
      <c r="H321" s="11"/>
    </row>
    <row r="322" spans="8:8" x14ac:dyDescent="0.2">
      <c r="H322" s="11"/>
    </row>
    <row r="323" spans="8:8" x14ac:dyDescent="0.2">
      <c r="H323" s="11"/>
    </row>
    <row r="324" spans="8:8" x14ac:dyDescent="0.2">
      <c r="H324" s="11"/>
    </row>
    <row r="325" spans="8:8" x14ac:dyDescent="0.2">
      <c r="H325" s="11"/>
    </row>
    <row r="326" spans="8:8" x14ac:dyDescent="0.2">
      <c r="H326" s="11"/>
    </row>
    <row r="327" spans="8:8" x14ac:dyDescent="0.2">
      <c r="H327" s="11"/>
    </row>
    <row r="328" spans="8:8" x14ac:dyDescent="0.2">
      <c r="H328" s="11"/>
    </row>
    <row r="329" spans="8:8" x14ac:dyDescent="0.2">
      <c r="H329" s="11"/>
    </row>
    <row r="330" spans="8:8" x14ac:dyDescent="0.2">
      <c r="H330" s="11"/>
    </row>
    <row r="331" spans="8:8" x14ac:dyDescent="0.2">
      <c r="H331" s="11"/>
    </row>
    <row r="332" spans="8:8" x14ac:dyDescent="0.2">
      <c r="H332" s="11"/>
    </row>
    <row r="333" spans="8:8" x14ac:dyDescent="0.2">
      <c r="H333" s="11"/>
    </row>
    <row r="334" spans="8:8" x14ac:dyDescent="0.2">
      <c r="H334" s="11"/>
    </row>
    <row r="335" spans="8:8" x14ac:dyDescent="0.2">
      <c r="H335" s="11"/>
    </row>
    <row r="336" spans="8:8" x14ac:dyDescent="0.2">
      <c r="H336" s="11"/>
    </row>
    <row r="337" spans="8:8" x14ac:dyDescent="0.2">
      <c r="H337" s="11"/>
    </row>
    <row r="338" spans="8:8" x14ac:dyDescent="0.2">
      <c r="H338" s="11"/>
    </row>
    <row r="339" spans="8:8" x14ac:dyDescent="0.2">
      <c r="H339" s="11"/>
    </row>
    <row r="340" spans="8:8" x14ac:dyDescent="0.2">
      <c r="H340" s="11"/>
    </row>
    <row r="341" spans="8:8" x14ac:dyDescent="0.2">
      <c r="H341" s="11"/>
    </row>
    <row r="342" spans="8:8" x14ac:dyDescent="0.2">
      <c r="H342" s="11"/>
    </row>
    <row r="343" spans="8:8" x14ac:dyDescent="0.2">
      <c r="H343" s="11"/>
    </row>
    <row r="344" spans="8:8" x14ac:dyDescent="0.2">
      <c r="H344" s="11"/>
    </row>
    <row r="345" spans="8:8" x14ac:dyDescent="0.2">
      <c r="H345" s="11"/>
    </row>
    <row r="346" spans="8:8" x14ac:dyDescent="0.2">
      <c r="H346" s="11"/>
    </row>
    <row r="347" spans="8:8" x14ac:dyDescent="0.2">
      <c r="H347" s="11"/>
    </row>
    <row r="348" spans="8:8" x14ac:dyDescent="0.2">
      <c r="H348" s="11"/>
    </row>
    <row r="349" spans="8:8" x14ac:dyDescent="0.2">
      <c r="H349" s="11"/>
    </row>
    <row r="350" spans="8:8" x14ac:dyDescent="0.2">
      <c r="H350" s="11"/>
    </row>
    <row r="351" spans="8:8" x14ac:dyDescent="0.2">
      <c r="H351" s="11"/>
    </row>
    <row r="352" spans="8:8" x14ac:dyDescent="0.2">
      <c r="H352" s="11"/>
    </row>
    <row r="353" spans="8:8" x14ac:dyDescent="0.2">
      <c r="H353" s="11"/>
    </row>
    <row r="354" spans="8:8" x14ac:dyDescent="0.2">
      <c r="H354" s="11"/>
    </row>
    <row r="355" spans="8:8" x14ac:dyDescent="0.2">
      <c r="H355" s="11"/>
    </row>
    <row r="356" spans="8:8" x14ac:dyDescent="0.2">
      <c r="H356" s="11"/>
    </row>
    <row r="357" spans="8:8" x14ac:dyDescent="0.2">
      <c r="H357" s="11"/>
    </row>
    <row r="358" spans="8:8" x14ac:dyDescent="0.2">
      <c r="H358" s="11"/>
    </row>
    <row r="359" spans="8:8" x14ac:dyDescent="0.2">
      <c r="H359" s="11"/>
    </row>
    <row r="360" spans="8:8" x14ac:dyDescent="0.2">
      <c r="H360" s="11"/>
    </row>
    <row r="361" spans="8:8" x14ac:dyDescent="0.2">
      <c r="H361" s="11"/>
    </row>
    <row r="362" spans="8:8" x14ac:dyDescent="0.2">
      <c r="H362" s="11"/>
    </row>
    <row r="363" spans="8:8" x14ac:dyDescent="0.2">
      <c r="H363" s="11"/>
    </row>
    <row r="364" spans="8:8" x14ac:dyDescent="0.2">
      <c r="H364" s="11"/>
    </row>
    <row r="365" spans="8:8" x14ac:dyDescent="0.2">
      <c r="H365" s="11"/>
    </row>
    <row r="366" spans="8:8" x14ac:dyDescent="0.2">
      <c r="H366" s="11"/>
    </row>
    <row r="367" spans="8:8" x14ac:dyDescent="0.2">
      <c r="H367" s="11"/>
    </row>
    <row r="368" spans="8:8" x14ac:dyDescent="0.2">
      <c r="H368" s="11"/>
    </row>
    <row r="369" spans="8:8" x14ac:dyDescent="0.2">
      <c r="H369" s="11"/>
    </row>
    <row r="370" spans="8:8" x14ac:dyDescent="0.2">
      <c r="H370" s="11"/>
    </row>
    <row r="371" spans="8:8" x14ac:dyDescent="0.2">
      <c r="H371" s="11"/>
    </row>
    <row r="372" spans="8:8" x14ac:dyDescent="0.2">
      <c r="H372" s="11"/>
    </row>
    <row r="373" spans="8:8" x14ac:dyDescent="0.2">
      <c r="H373" s="11"/>
    </row>
    <row r="374" spans="8:8" x14ac:dyDescent="0.2">
      <c r="H374" s="11"/>
    </row>
    <row r="375" spans="8:8" x14ac:dyDescent="0.2">
      <c r="H375" s="11"/>
    </row>
    <row r="376" spans="8:8" x14ac:dyDescent="0.2">
      <c r="H376" s="11"/>
    </row>
    <row r="377" spans="8:8" x14ac:dyDescent="0.2">
      <c r="H377" s="11"/>
    </row>
    <row r="378" spans="8:8" x14ac:dyDescent="0.2">
      <c r="H378" s="11"/>
    </row>
    <row r="379" spans="8:8" x14ac:dyDescent="0.2">
      <c r="H379" s="11"/>
    </row>
    <row r="380" spans="8:8" x14ac:dyDescent="0.2">
      <c r="H380" s="11"/>
    </row>
    <row r="381" spans="8:8" x14ac:dyDescent="0.2">
      <c r="H381" s="11"/>
    </row>
    <row r="382" spans="8:8" x14ac:dyDescent="0.2">
      <c r="H382" s="11"/>
    </row>
    <row r="383" spans="8:8" x14ac:dyDescent="0.2">
      <c r="H383" s="11"/>
    </row>
    <row r="384" spans="8:8" x14ac:dyDescent="0.2">
      <c r="H384" s="11"/>
    </row>
    <row r="385" spans="8:8" x14ac:dyDescent="0.2">
      <c r="H385" s="11"/>
    </row>
    <row r="386" spans="8:8" x14ac:dyDescent="0.2">
      <c r="H386" s="11"/>
    </row>
    <row r="387" spans="8:8" x14ac:dyDescent="0.2">
      <c r="H387" s="11"/>
    </row>
    <row r="388" spans="8:8" x14ac:dyDescent="0.2">
      <c r="H388" s="11"/>
    </row>
    <row r="389" spans="8:8" x14ac:dyDescent="0.2">
      <c r="H389" s="11"/>
    </row>
    <row r="390" spans="8:8" x14ac:dyDescent="0.2">
      <c r="H390" s="11"/>
    </row>
    <row r="391" spans="8:8" x14ac:dyDescent="0.2">
      <c r="H391" s="11"/>
    </row>
    <row r="392" spans="8:8" x14ac:dyDescent="0.2">
      <c r="H392" s="11"/>
    </row>
    <row r="393" spans="8:8" x14ac:dyDescent="0.2">
      <c r="H393" s="11"/>
    </row>
    <row r="394" spans="8:8" x14ac:dyDescent="0.2">
      <c r="H394" s="11"/>
    </row>
    <row r="395" spans="8:8" x14ac:dyDescent="0.2">
      <c r="H395" s="11"/>
    </row>
    <row r="396" spans="8:8" x14ac:dyDescent="0.2">
      <c r="H396" s="11"/>
    </row>
    <row r="397" spans="8:8" x14ac:dyDescent="0.2">
      <c r="H397" s="11"/>
    </row>
    <row r="398" spans="8:8" x14ac:dyDescent="0.2">
      <c r="H398" s="11"/>
    </row>
    <row r="399" spans="8:8" x14ac:dyDescent="0.2">
      <c r="H399" s="11"/>
    </row>
    <row r="400" spans="8:8" x14ac:dyDescent="0.2">
      <c r="H400" s="11"/>
    </row>
    <row r="401" spans="8:8" x14ac:dyDescent="0.2">
      <c r="H401" s="11"/>
    </row>
    <row r="402" spans="8:8" x14ac:dyDescent="0.2">
      <c r="H402" s="11"/>
    </row>
    <row r="403" spans="8:8" x14ac:dyDescent="0.2">
      <c r="H403" s="11"/>
    </row>
    <row r="404" spans="8:8" x14ac:dyDescent="0.2">
      <c r="H404" s="11"/>
    </row>
    <row r="405" spans="8:8" x14ac:dyDescent="0.2">
      <c r="H405" s="11"/>
    </row>
    <row r="406" spans="8:8" x14ac:dyDescent="0.2">
      <c r="H406" s="11"/>
    </row>
    <row r="407" spans="8:8" x14ac:dyDescent="0.2">
      <c r="H407" s="11"/>
    </row>
    <row r="408" spans="8:8" x14ac:dyDescent="0.2">
      <c r="H408" s="11"/>
    </row>
    <row r="409" spans="8:8" x14ac:dyDescent="0.2">
      <c r="H409" s="11"/>
    </row>
    <row r="410" spans="8:8" x14ac:dyDescent="0.2">
      <c r="H410" s="11"/>
    </row>
    <row r="411" spans="8:8" x14ac:dyDescent="0.2">
      <c r="H411" s="11"/>
    </row>
    <row r="412" spans="8:8" x14ac:dyDescent="0.2">
      <c r="H412" s="11"/>
    </row>
    <row r="413" spans="8:8" x14ac:dyDescent="0.2">
      <c r="H413" s="11"/>
    </row>
    <row r="414" spans="8:8" x14ac:dyDescent="0.2">
      <c r="H414" s="11"/>
    </row>
    <row r="415" spans="8:8" x14ac:dyDescent="0.2">
      <c r="H415" s="11"/>
    </row>
    <row r="416" spans="8:8" x14ac:dyDescent="0.2">
      <c r="H416" s="11"/>
    </row>
    <row r="417" spans="8:8" x14ac:dyDescent="0.2">
      <c r="H417" s="11"/>
    </row>
    <row r="418" spans="8:8" x14ac:dyDescent="0.2">
      <c r="H418" s="11"/>
    </row>
    <row r="419" spans="8:8" x14ac:dyDescent="0.2">
      <c r="H419" s="11"/>
    </row>
    <row r="420" spans="8:8" x14ac:dyDescent="0.2">
      <c r="H420" s="11"/>
    </row>
    <row r="421" spans="8:8" x14ac:dyDescent="0.2">
      <c r="H421" s="11"/>
    </row>
    <row r="422" spans="8:8" x14ac:dyDescent="0.2">
      <c r="H422" s="11"/>
    </row>
    <row r="423" spans="8:8" x14ac:dyDescent="0.2">
      <c r="H423" s="11"/>
    </row>
    <row r="424" spans="8:8" x14ac:dyDescent="0.2">
      <c r="H424" s="11"/>
    </row>
    <row r="425" spans="8:8" x14ac:dyDescent="0.2">
      <c r="H425" s="11"/>
    </row>
    <row r="426" spans="8:8" x14ac:dyDescent="0.2">
      <c r="H426" s="11"/>
    </row>
    <row r="427" spans="8:8" x14ac:dyDescent="0.2">
      <c r="H427" s="11"/>
    </row>
    <row r="428" spans="8:8" x14ac:dyDescent="0.2">
      <c r="H428" s="11"/>
    </row>
    <row r="429" spans="8:8" x14ac:dyDescent="0.2">
      <c r="H429" s="11"/>
    </row>
    <row r="430" spans="8:8" x14ac:dyDescent="0.2">
      <c r="H430" s="11"/>
    </row>
    <row r="431" spans="8:8" x14ac:dyDescent="0.2">
      <c r="H431" s="11"/>
    </row>
    <row r="432" spans="8:8" x14ac:dyDescent="0.2">
      <c r="H432" s="11"/>
    </row>
    <row r="433" spans="8:8" x14ac:dyDescent="0.2">
      <c r="H433" s="11"/>
    </row>
    <row r="434" spans="8:8" x14ac:dyDescent="0.2">
      <c r="H434" s="11"/>
    </row>
    <row r="435" spans="8:8" x14ac:dyDescent="0.2">
      <c r="H435" s="11"/>
    </row>
    <row r="436" spans="8:8" x14ac:dyDescent="0.2">
      <c r="H436" s="11"/>
    </row>
    <row r="437" spans="8:8" x14ac:dyDescent="0.2">
      <c r="H437" s="11"/>
    </row>
    <row r="438" spans="8:8" x14ac:dyDescent="0.2">
      <c r="H438" s="11"/>
    </row>
    <row r="439" spans="8:8" x14ac:dyDescent="0.2">
      <c r="H439" s="11"/>
    </row>
    <row r="440" spans="8:8" x14ac:dyDescent="0.2">
      <c r="H440" s="11"/>
    </row>
    <row r="441" spans="8:8" x14ac:dyDescent="0.2">
      <c r="H441" s="11"/>
    </row>
    <row r="442" spans="8:8" x14ac:dyDescent="0.2">
      <c r="H442" s="11"/>
    </row>
    <row r="443" spans="8:8" x14ac:dyDescent="0.2">
      <c r="H443" s="11"/>
    </row>
    <row r="444" spans="8:8" x14ac:dyDescent="0.2">
      <c r="H444" s="11"/>
    </row>
    <row r="445" spans="8:8" x14ac:dyDescent="0.2">
      <c r="H445" s="11"/>
    </row>
    <row r="446" spans="8:8" x14ac:dyDescent="0.2">
      <c r="H446" s="11"/>
    </row>
    <row r="447" spans="8:8" x14ac:dyDescent="0.2">
      <c r="H447" s="11"/>
    </row>
    <row r="448" spans="8:8" x14ac:dyDescent="0.2">
      <c r="H448" s="11"/>
    </row>
    <row r="449" spans="8:8" x14ac:dyDescent="0.2">
      <c r="H449" s="11"/>
    </row>
    <row r="450" spans="8:8" x14ac:dyDescent="0.2">
      <c r="H450" s="11"/>
    </row>
    <row r="451" spans="8:8" x14ac:dyDescent="0.2">
      <c r="H451" s="11"/>
    </row>
    <row r="452" spans="8:8" x14ac:dyDescent="0.2">
      <c r="H452" s="11"/>
    </row>
    <row r="453" spans="8:8" x14ac:dyDescent="0.2">
      <c r="H453" s="11"/>
    </row>
    <row r="454" spans="8:8" x14ac:dyDescent="0.2">
      <c r="H454" s="11"/>
    </row>
    <row r="455" spans="8:8" x14ac:dyDescent="0.2">
      <c r="H455" s="11"/>
    </row>
    <row r="456" spans="8:8" x14ac:dyDescent="0.2">
      <c r="H456" s="11"/>
    </row>
    <row r="457" spans="8:8" x14ac:dyDescent="0.2">
      <c r="H457" s="11"/>
    </row>
    <row r="458" spans="8:8" x14ac:dyDescent="0.2">
      <c r="H458" s="11"/>
    </row>
    <row r="459" spans="8:8" x14ac:dyDescent="0.2">
      <c r="H459" s="11"/>
    </row>
    <row r="460" spans="8:8" x14ac:dyDescent="0.2">
      <c r="H460" s="11"/>
    </row>
    <row r="461" spans="8:8" x14ac:dyDescent="0.2">
      <c r="H461" s="11"/>
    </row>
    <row r="462" spans="8:8" x14ac:dyDescent="0.2">
      <c r="H462" s="11"/>
    </row>
    <row r="463" spans="8:8" x14ac:dyDescent="0.2">
      <c r="H463" s="11"/>
    </row>
    <row r="464" spans="8:8" x14ac:dyDescent="0.2">
      <c r="H464" s="11"/>
    </row>
    <row r="465" spans="8:8" x14ac:dyDescent="0.2">
      <c r="H465" s="11"/>
    </row>
    <row r="466" spans="8:8" x14ac:dyDescent="0.2">
      <c r="H466" s="11"/>
    </row>
    <row r="467" spans="8:8" x14ac:dyDescent="0.2">
      <c r="H467" s="11"/>
    </row>
    <row r="468" spans="8:8" x14ac:dyDescent="0.2">
      <c r="H468" s="11"/>
    </row>
    <row r="469" spans="8:8" x14ac:dyDescent="0.2">
      <c r="H469" s="11"/>
    </row>
    <row r="470" spans="8:8" x14ac:dyDescent="0.2">
      <c r="H470" s="11"/>
    </row>
    <row r="471" spans="8:8" x14ac:dyDescent="0.2">
      <c r="H471" s="11"/>
    </row>
    <row r="472" spans="8:8" x14ac:dyDescent="0.2">
      <c r="H472" s="11"/>
    </row>
    <row r="473" spans="8:8" x14ac:dyDescent="0.2">
      <c r="H473" s="11"/>
    </row>
    <row r="474" spans="8:8" x14ac:dyDescent="0.2">
      <c r="H474" s="11"/>
    </row>
    <row r="475" spans="8:8" x14ac:dyDescent="0.2">
      <c r="H475" s="11"/>
    </row>
    <row r="476" spans="8:8" x14ac:dyDescent="0.2">
      <c r="H476" s="11"/>
    </row>
    <row r="477" spans="8:8" x14ac:dyDescent="0.2">
      <c r="H477" s="11"/>
    </row>
    <row r="478" spans="8:8" x14ac:dyDescent="0.2">
      <c r="H478" s="11"/>
    </row>
    <row r="479" spans="8:8" x14ac:dyDescent="0.2">
      <c r="H479" s="11"/>
    </row>
    <row r="480" spans="8:8" x14ac:dyDescent="0.2">
      <c r="H480" s="11"/>
    </row>
    <row r="481" spans="8:8" x14ac:dyDescent="0.2">
      <c r="H481" s="11"/>
    </row>
    <row r="482" spans="8:8" x14ac:dyDescent="0.2">
      <c r="H482" s="11"/>
    </row>
    <row r="483" spans="8:8" x14ac:dyDescent="0.2">
      <c r="H483" s="11"/>
    </row>
    <row r="484" spans="8:8" x14ac:dyDescent="0.2">
      <c r="H484" s="11"/>
    </row>
    <row r="485" spans="8:8" x14ac:dyDescent="0.2">
      <c r="H485" s="11"/>
    </row>
    <row r="486" spans="8:8" x14ac:dyDescent="0.2">
      <c r="H486" s="11"/>
    </row>
    <row r="487" spans="8:8" x14ac:dyDescent="0.2">
      <c r="H487" s="11"/>
    </row>
    <row r="488" spans="8:8" x14ac:dyDescent="0.2">
      <c r="H488" s="11"/>
    </row>
    <row r="489" spans="8:8" x14ac:dyDescent="0.2">
      <c r="H489" s="11"/>
    </row>
    <row r="490" spans="8:8" x14ac:dyDescent="0.2">
      <c r="H490" s="11"/>
    </row>
    <row r="491" spans="8:8" x14ac:dyDescent="0.2">
      <c r="H491" s="11"/>
    </row>
    <row r="492" spans="8:8" x14ac:dyDescent="0.2">
      <c r="H492" s="11"/>
    </row>
    <row r="493" spans="8:8" x14ac:dyDescent="0.2">
      <c r="H493" s="11"/>
    </row>
    <row r="494" spans="8:8" x14ac:dyDescent="0.2">
      <c r="H494" s="11"/>
    </row>
    <row r="495" spans="8:8" x14ac:dyDescent="0.2">
      <c r="H495" s="11"/>
    </row>
    <row r="496" spans="8:8" x14ac:dyDescent="0.2">
      <c r="H496" s="11"/>
    </row>
    <row r="497" spans="8:8" x14ac:dyDescent="0.2">
      <c r="H497" s="11"/>
    </row>
    <row r="498" spans="8:8" x14ac:dyDescent="0.2">
      <c r="H498" s="11"/>
    </row>
    <row r="499" spans="8:8" x14ac:dyDescent="0.2">
      <c r="H499" s="11"/>
    </row>
    <row r="500" spans="8:8" x14ac:dyDescent="0.2">
      <c r="H500" s="11"/>
    </row>
    <row r="501" spans="8:8" x14ac:dyDescent="0.2">
      <c r="H501" s="11"/>
    </row>
    <row r="502" spans="8:8" x14ac:dyDescent="0.2">
      <c r="H502" s="11"/>
    </row>
    <row r="503" spans="8:8" x14ac:dyDescent="0.2">
      <c r="H503" s="11"/>
    </row>
    <row r="504" spans="8:8" x14ac:dyDescent="0.2">
      <c r="H504" s="11"/>
    </row>
    <row r="505" spans="8:8" x14ac:dyDescent="0.2">
      <c r="H505" s="11"/>
    </row>
    <row r="506" spans="8:8" x14ac:dyDescent="0.2">
      <c r="H506" s="11"/>
    </row>
    <row r="507" spans="8:8" x14ac:dyDescent="0.2">
      <c r="H507" s="11"/>
    </row>
    <row r="508" spans="8:8" x14ac:dyDescent="0.2">
      <c r="H508" s="11"/>
    </row>
    <row r="509" spans="8:8" x14ac:dyDescent="0.2">
      <c r="H509" s="11"/>
    </row>
    <row r="510" spans="8:8" x14ac:dyDescent="0.2">
      <c r="H510" s="11"/>
    </row>
    <row r="511" spans="8:8" x14ac:dyDescent="0.2">
      <c r="H511" s="11"/>
    </row>
    <row r="512" spans="8:8" x14ac:dyDescent="0.2">
      <c r="H512" s="11"/>
    </row>
    <row r="513" spans="8:8" x14ac:dyDescent="0.2">
      <c r="H513" s="11"/>
    </row>
    <row r="514" spans="8:8" x14ac:dyDescent="0.2">
      <c r="H514" s="11"/>
    </row>
    <row r="515" spans="8:8" x14ac:dyDescent="0.2">
      <c r="H515" s="11"/>
    </row>
    <row r="516" spans="8:8" x14ac:dyDescent="0.2">
      <c r="H516" s="11"/>
    </row>
    <row r="517" spans="8:8" x14ac:dyDescent="0.2">
      <c r="H517" s="11"/>
    </row>
    <row r="518" spans="8:8" x14ac:dyDescent="0.2">
      <c r="H518" s="11"/>
    </row>
    <row r="519" spans="8:8" x14ac:dyDescent="0.2">
      <c r="H519" s="11"/>
    </row>
    <row r="520" spans="8:8" x14ac:dyDescent="0.2">
      <c r="H520" s="11"/>
    </row>
    <row r="521" spans="8:8" x14ac:dyDescent="0.2">
      <c r="H521" s="11"/>
    </row>
    <row r="522" spans="8:8" x14ac:dyDescent="0.2">
      <c r="H522" s="11"/>
    </row>
    <row r="523" spans="8:8" x14ac:dyDescent="0.2">
      <c r="H523" s="11"/>
    </row>
    <row r="524" spans="8:8" x14ac:dyDescent="0.2">
      <c r="H524" s="11"/>
    </row>
    <row r="525" spans="8:8" x14ac:dyDescent="0.2">
      <c r="H525" s="11"/>
    </row>
    <row r="526" spans="8:8" x14ac:dyDescent="0.2">
      <c r="H526" s="11"/>
    </row>
    <row r="527" spans="8:8" x14ac:dyDescent="0.2">
      <c r="H527" s="11"/>
    </row>
    <row r="528" spans="8:8" x14ac:dyDescent="0.2">
      <c r="H528" s="11"/>
    </row>
    <row r="529" spans="8:8" x14ac:dyDescent="0.2">
      <c r="H529" s="11"/>
    </row>
    <row r="530" spans="8:8" x14ac:dyDescent="0.2">
      <c r="H530" s="11"/>
    </row>
    <row r="531" spans="8:8" x14ac:dyDescent="0.2">
      <c r="H531" s="11"/>
    </row>
    <row r="532" spans="8:8" x14ac:dyDescent="0.2">
      <c r="H532" s="11"/>
    </row>
    <row r="533" spans="8:8" x14ac:dyDescent="0.2">
      <c r="H533" s="11"/>
    </row>
    <row r="534" spans="8:8" x14ac:dyDescent="0.2">
      <c r="H534" s="11"/>
    </row>
    <row r="535" spans="8:8" x14ac:dyDescent="0.2">
      <c r="H535" s="11"/>
    </row>
    <row r="536" spans="8:8" x14ac:dyDescent="0.2">
      <c r="H536" s="11"/>
    </row>
    <row r="537" spans="8:8" x14ac:dyDescent="0.2">
      <c r="H537" s="11"/>
    </row>
    <row r="538" spans="8:8" x14ac:dyDescent="0.2">
      <c r="H538" s="11"/>
    </row>
    <row r="539" spans="8:8" x14ac:dyDescent="0.2">
      <c r="H539" s="11"/>
    </row>
    <row r="540" spans="8:8" x14ac:dyDescent="0.2">
      <c r="H540" s="11"/>
    </row>
    <row r="541" spans="8:8" x14ac:dyDescent="0.2">
      <c r="H541" s="11"/>
    </row>
    <row r="542" spans="8:8" x14ac:dyDescent="0.2">
      <c r="H542" s="11"/>
    </row>
    <row r="543" spans="8:8" x14ac:dyDescent="0.2">
      <c r="H543" s="11"/>
    </row>
    <row r="544" spans="8:8" x14ac:dyDescent="0.2">
      <c r="H544" s="11"/>
    </row>
    <row r="545" spans="8:8" x14ac:dyDescent="0.2">
      <c r="H545" s="11"/>
    </row>
    <row r="546" spans="8:8" x14ac:dyDescent="0.2">
      <c r="H546" s="11"/>
    </row>
    <row r="547" spans="8:8" x14ac:dyDescent="0.2">
      <c r="H547" s="11"/>
    </row>
    <row r="548" spans="8:8" x14ac:dyDescent="0.2">
      <c r="H548" s="11"/>
    </row>
    <row r="549" spans="8:8" x14ac:dyDescent="0.2">
      <c r="H549" s="11"/>
    </row>
    <row r="550" spans="8:8" x14ac:dyDescent="0.2">
      <c r="H550" s="11"/>
    </row>
    <row r="551" spans="8:8" x14ac:dyDescent="0.2">
      <c r="H551" s="11"/>
    </row>
    <row r="552" spans="8:8" x14ac:dyDescent="0.2">
      <c r="H552" s="11"/>
    </row>
    <row r="553" spans="8:8" x14ac:dyDescent="0.2">
      <c r="H553" s="11"/>
    </row>
    <row r="554" spans="8:8" x14ac:dyDescent="0.2">
      <c r="H554" s="11"/>
    </row>
    <row r="555" spans="8:8" x14ac:dyDescent="0.2">
      <c r="H555" s="11"/>
    </row>
    <row r="556" spans="8:8" x14ac:dyDescent="0.2">
      <c r="H556" s="11"/>
    </row>
    <row r="557" spans="8:8" x14ac:dyDescent="0.2">
      <c r="H557" s="11"/>
    </row>
    <row r="558" spans="8:8" x14ac:dyDescent="0.2">
      <c r="H558" s="11"/>
    </row>
    <row r="559" spans="8:8" x14ac:dyDescent="0.2">
      <c r="H559" s="11"/>
    </row>
    <row r="560" spans="8:8" x14ac:dyDescent="0.2">
      <c r="H560" s="11"/>
    </row>
    <row r="561" spans="8:8" x14ac:dyDescent="0.2">
      <c r="H561" s="11"/>
    </row>
    <row r="562" spans="8:8" x14ac:dyDescent="0.2">
      <c r="H562" s="11"/>
    </row>
    <row r="563" spans="8:8" x14ac:dyDescent="0.2">
      <c r="H563" s="11"/>
    </row>
    <row r="564" spans="8:8" x14ac:dyDescent="0.2">
      <c r="H564" s="11"/>
    </row>
    <row r="565" spans="8:8" x14ac:dyDescent="0.2">
      <c r="H565" s="11"/>
    </row>
    <row r="566" spans="8:8" x14ac:dyDescent="0.2">
      <c r="H566" s="11"/>
    </row>
    <row r="567" spans="8:8" x14ac:dyDescent="0.2">
      <c r="H567" s="11"/>
    </row>
    <row r="568" spans="8:8" x14ac:dyDescent="0.2">
      <c r="H568" s="11"/>
    </row>
    <row r="569" spans="8:8" x14ac:dyDescent="0.2">
      <c r="H569" s="11"/>
    </row>
    <row r="570" spans="8:8" x14ac:dyDescent="0.2">
      <c r="H570" s="11"/>
    </row>
    <row r="571" spans="8:8" x14ac:dyDescent="0.2">
      <c r="H571" s="11"/>
    </row>
    <row r="572" spans="8:8" x14ac:dyDescent="0.2">
      <c r="H572" s="11"/>
    </row>
    <row r="573" spans="8:8" x14ac:dyDescent="0.2">
      <c r="H573" s="11"/>
    </row>
    <row r="574" spans="8:8" x14ac:dyDescent="0.2">
      <c r="H574" s="11"/>
    </row>
    <row r="575" spans="8:8" x14ac:dyDescent="0.2">
      <c r="H575" s="11"/>
    </row>
    <row r="576" spans="8:8" x14ac:dyDescent="0.2">
      <c r="H576" s="11"/>
    </row>
    <row r="577" spans="8:8" x14ac:dyDescent="0.2">
      <c r="H577" s="11"/>
    </row>
    <row r="578" spans="8:8" x14ac:dyDescent="0.2">
      <c r="H578" s="11"/>
    </row>
    <row r="579" spans="8:8" x14ac:dyDescent="0.2">
      <c r="H579" s="11"/>
    </row>
    <row r="580" spans="8:8" x14ac:dyDescent="0.2">
      <c r="H580" s="11"/>
    </row>
    <row r="581" spans="8:8" x14ac:dyDescent="0.2">
      <c r="H581" s="11"/>
    </row>
  </sheetData>
  <phoneticPr fontId="0" type="noConversion"/>
  <pageMargins left="0.17" right="0.18" top="0.49" bottom="0.17" header="0.5" footer="0.17"/>
  <pageSetup paperSize="5" scale="8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86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4" sqref="A4:IV4"/>
    </sheetView>
  </sheetViews>
  <sheetFormatPr defaultRowHeight="12.75" x14ac:dyDescent="0.2"/>
  <cols>
    <col min="1" max="1" width="23.5703125" customWidth="1"/>
    <col min="3" max="3" width="5.42578125" customWidth="1"/>
    <col min="4" max="4" width="8.140625" customWidth="1"/>
    <col min="5" max="5" width="6.5703125" customWidth="1"/>
    <col min="6" max="6" width="8.5703125" customWidth="1"/>
    <col min="7" max="7" width="10.5703125" customWidth="1"/>
    <col min="8" max="8" width="10.28515625" customWidth="1"/>
    <col min="9" max="16" width="10.5703125" customWidth="1"/>
    <col min="39" max="39" width="9.85546875" customWidth="1"/>
  </cols>
  <sheetData>
    <row r="1" spans="1:56" x14ac:dyDescent="0.2">
      <c r="A1" s="33" t="s">
        <v>990</v>
      </c>
    </row>
    <row r="2" spans="1:56" x14ac:dyDescent="0.2">
      <c r="A2" t="s">
        <v>993</v>
      </c>
      <c r="H2" s="14" t="s">
        <v>888</v>
      </c>
      <c r="I2" s="9">
        <v>10000</v>
      </c>
      <c r="J2" s="9">
        <v>10000</v>
      </c>
      <c r="K2" s="9">
        <v>10000</v>
      </c>
      <c r="L2" s="9">
        <v>10000</v>
      </c>
      <c r="M2" s="9">
        <v>10000</v>
      </c>
      <c r="N2" s="9">
        <v>10000</v>
      </c>
      <c r="O2" s="9">
        <v>10000</v>
      </c>
      <c r="P2" s="9">
        <v>10000</v>
      </c>
      <c r="Q2" s="9">
        <v>10000</v>
      </c>
      <c r="R2" s="9">
        <v>10000</v>
      </c>
      <c r="S2" s="9">
        <v>10000</v>
      </c>
      <c r="T2" s="9">
        <v>10000</v>
      </c>
      <c r="U2" s="9">
        <v>10000</v>
      </c>
      <c r="V2" s="9">
        <v>10000</v>
      </c>
      <c r="W2" s="9">
        <v>10000</v>
      </c>
      <c r="X2" s="9">
        <v>10000</v>
      </c>
      <c r="Y2" s="9">
        <v>10000</v>
      </c>
      <c r="Z2" s="9">
        <v>10000</v>
      </c>
      <c r="AA2" s="9">
        <v>10000</v>
      </c>
      <c r="AB2" s="9">
        <v>10000</v>
      </c>
      <c r="AC2" s="9">
        <v>10000</v>
      </c>
      <c r="AD2" s="9">
        <v>10000</v>
      </c>
      <c r="AE2" s="9">
        <v>10000</v>
      </c>
      <c r="AF2" s="9">
        <v>10000</v>
      </c>
      <c r="AG2" s="9">
        <v>10000</v>
      </c>
      <c r="AH2" s="9">
        <v>10000</v>
      </c>
      <c r="AI2" s="9">
        <v>10000</v>
      </c>
      <c r="AJ2" s="9">
        <v>10000</v>
      </c>
      <c r="AK2" s="9">
        <v>10000</v>
      </c>
      <c r="AL2" s="9">
        <v>10000</v>
      </c>
      <c r="AM2" s="9">
        <v>10000</v>
      </c>
      <c r="AN2" s="9">
        <v>10000</v>
      </c>
      <c r="AO2" s="9">
        <v>10000</v>
      </c>
      <c r="AP2" s="9">
        <v>10000</v>
      </c>
      <c r="AQ2" s="9">
        <v>10000</v>
      </c>
      <c r="AR2" s="9">
        <v>10000</v>
      </c>
      <c r="AS2" s="9">
        <v>10000</v>
      </c>
      <c r="AT2" s="9">
        <v>10000</v>
      </c>
      <c r="AU2" s="9">
        <v>10000</v>
      </c>
      <c r="AV2" s="9">
        <v>10000</v>
      </c>
      <c r="AW2" s="9">
        <v>10000</v>
      </c>
      <c r="AX2" s="9">
        <v>10000</v>
      </c>
      <c r="AY2" s="9">
        <v>10000</v>
      </c>
      <c r="AZ2" s="9">
        <v>10000</v>
      </c>
      <c r="BA2" s="9">
        <v>10000</v>
      </c>
      <c r="BB2" s="9">
        <v>10000</v>
      </c>
      <c r="BC2" s="9">
        <v>10000</v>
      </c>
      <c r="BD2" s="9">
        <v>10000</v>
      </c>
    </row>
    <row r="3" spans="1:56" x14ac:dyDescent="0.2">
      <c r="H3" s="14" t="s">
        <v>889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10">
        <v>1</v>
      </c>
      <c r="BB3" s="10">
        <v>1</v>
      </c>
      <c r="BC3" s="10">
        <v>1</v>
      </c>
      <c r="BD3" s="10">
        <v>1</v>
      </c>
    </row>
    <row r="4" spans="1:56" x14ac:dyDescent="0.2">
      <c r="A4" s="1" t="s">
        <v>1528</v>
      </c>
      <c r="B4" s="1" t="s">
        <v>886</v>
      </c>
      <c r="C4" s="1" t="s">
        <v>1532</v>
      </c>
      <c r="D4" s="1" t="s">
        <v>875</v>
      </c>
      <c r="E4" s="1" t="s">
        <v>887</v>
      </c>
      <c r="F4" s="1" t="s">
        <v>1539</v>
      </c>
      <c r="G4" s="12" t="s">
        <v>1543</v>
      </c>
      <c r="H4" s="15"/>
      <c r="I4" s="5">
        <v>36892</v>
      </c>
      <c r="J4" s="5">
        <v>36923</v>
      </c>
      <c r="K4" s="5">
        <v>36951</v>
      </c>
      <c r="L4" s="5">
        <v>36982</v>
      </c>
      <c r="M4" s="5">
        <v>37012</v>
      </c>
      <c r="N4" s="5">
        <v>37043</v>
      </c>
      <c r="O4" s="5">
        <v>37073</v>
      </c>
      <c r="P4" s="5">
        <v>37104</v>
      </c>
      <c r="Q4" s="5">
        <v>37135</v>
      </c>
      <c r="R4" s="5">
        <v>37165</v>
      </c>
      <c r="S4" s="5">
        <v>37196</v>
      </c>
      <c r="T4" s="5">
        <v>37226</v>
      </c>
      <c r="U4" s="5">
        <v>37257</v>
      </c>
      <c r="V4" s="5">
        <v>37288</v>
      </c>
      <c r="W4" s="5">
        <v>37316</v>
      </c>
      <c r="X4" s="5">
        <v>37347</v>
      </c>
      <c r="Y4" s="5">
        <v>37377</v>
      </c>
      <c r="Z4" s="5">
        <v>37408</v>
      </c>
      <c r="AA4" s="5">
        <v>37438</v>
      </c>
      <c r="AB4" s="5">
        <v>37469</v>
      </c>
      <c r="AC4" s="5">
        <v>37500</v>
      </c>
      <c r="AD4" s="5">
        <v>37530</v>
      </c>
      <c r="AE4" s="5">
        <v>37561</v>
      </c>
      <c r="AF4" s="5">
        <v>37591</v>
      </c>
      <c r="AG4" s="5">
        <v>37622</v>
      </c>
      <c r="AH4" s="5">
        <v>37653</v>
      </c>
      <c r="AI4" s="5">
        <v>37681</v>
      </c>
      <c r="AJ4" s="5">
        <v>37712</v>
      </c>
      <c r="AK4" s="5">
        <v>37742</v>
      </c>
      <c r="AL4" s="5">
        <v>37773</v>
      </c>
      <c r="AM4" s="5">
        <v>37803</v>
      </c>
      <c r="AN4" s="5">
        <v>37834</v>
      </c>
      <c r="AO4" s="5">
        <v>37865</v>
      </c>
      <c r="AP4" s="5">
        <v>37895</v>
      </c>
      <c r="AQ4" s="5">
        <v>37926</v>
      </c>
      <c r="AR4" s="5">
        <v>37956</v>
      </c>
      <c r="AS4" s="5">
        <v>37987</v>
      </c>
      <c r="AT4" s="5">
        <v>38018</v>
      </c>
      <c r="AU4" s="5">
        <v>38047</v>
      </c>
      <c r="AV4" s="5">
        <v>38078</v>
      </c>
      <c r="AW4" s="5">
        <v>38108</v>
      </c>
      <c r="AX4" s="5">
        <v>38139</v>
      </c>
      <c r="AY4" s="5">
        <v>38169</v>
      </c>
      <c r="AZ4" s="5">
        <v>38200</v>
      </c>
      <c r="BA4" s="5">
        <v>38231</v>
      </c>
      <c r="BB4" s="5">
        <v>38261</v>
      </c>
      <c r="BC4" s="5">
        <v>38292</v>
      </c>
      <c r="BD4" s="5">
        <v>38322</v>
      </c>
    </row>
    <row r="5" spans="1:56" ht="12.75" customHeight="1" x14ac:dyDescent="0.2">
      <c r="A5" s="26" t="s">
        <v>973</v>
      </c>
      <c r="B5" s="26" t="s">
        <v>1122</v>
      </c>
      <c r="C5" s="26" t="s">
        <v>940</v>
      </c>
      <c r="D5" s="26">
        <v>1.4</v>
      </c>
      <c r="E5" s="26" t="s">
        <v>1105</v>
      </c>
      <c r="F5" s="28">
        <v>0</v>
      </c>
      <c r="G5" s="30">
        <v>36997</v>
      </c>
      <c r="H5" s="15" t="s">
        <v>1113</v>
      </c>
      <c r="I5" s="6">
        <f t="shared" ref="I5:R9" si="0">IF(AND($F5&lt;I$2,$G5&lt;I$4,(DATE(YEAR($G5)+1,MONTH($G5)+1,1))&gt;I$4),$D5*24*I$3*(I$2/1000-($F5/1000)),0)</f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335.99999999999994</v>
      </c>
      <c r="N5" s="6">
        <f t="shared" si="0"/>
        <v>335.99999999999994</v>
      </c>
      <c r="O5" s="6">
        <f t="shared" si="0"/>
        <v>335.99999999999994</v>
      </c>
      <c r="P5" s="6">
        <f t="shared" si="0"/>
        <v>335.99999999999994</v>
      </c>
      <c r="Q5" s="6">
        <f t="shared" si="0"/>
        <v>335.99999999999994</v>
      </c>
      <c r="R5" s="6">
        <f t="shared" si="0"/>
        <v>335.99999999999994</v>
      </c>
      <c r="S5" s="6">
        <f t="shared" ref="S5:AB9" si="1">IF(AND($F5&lt;S$2,$G5&lt;S$4,(DATE(YEAR($G5)+1,MONTH($G5)+1,1))&gt;S$4),$D5*24*S$3*(S$2/1000-($F5/1000)),0)</f>
        <v>335.99999999999994</v>
      </c>
      <c r="T5" s="6">
        <f t="shared" si="1"/>
        <v>335.99999999999994</v>
      </c>
      <c r="U5" s="6">
        <f t="shared" si="1"/>
        <v>335.99999999999994</v>
      </c>
      <c r="V5" s="6">
        <f t="shared" si="1"/>
        <v>335.99999999999994</v>
      </c>
      <c r="W5" s="6">
        <f t="shared" si="1"/>
        <v>335.99999999999994</v>
      </c>
      <c r="X5" s="6">
        <f t="shared" si="1"/>
        <v>335.99999999999994</v>
      </c>
      <c r="Y5" s="6">
        <f t="shared" si="1"/>
        <v>0</v>
      </c>
      <c r="Z5" s="6">
        <f t="shared" si="1"/>
        <v>0</v>
      </c>
      <c r="AA5" s="6">
        <f t="shared" si="1"/>
        <v>0</v>
      </c>
      <c r="AB5" s="6">
        <f t="shared" si="1"/>
        <v>0</v>
      </c>
      <c r="AC5" s="6">
        <f t="shared" ref="AC5:AL9" si="2">IF(AND($F5&lt;AC$2,$G5&lt;AC$4,(DATE(YEAR($G5)+1,MONTH($G5)+1,1))&gt;AC$4),$D5*24*AC$3*(AC$2/1000-($F5/1000)),0)</f>
        <v>0</v>
      </c>
      <c r="AD5" s="6">
        <f t="shared" si="2"/>
        <v>0</v>
      </c>
      <c r="AE5" s="6">
        <f t="shared" si="2"/>
        <v>0</v>
      </c>
      <c r="AF5" s="6">
        <f t="shared" si="2"/>
        <v>0</v>
      </c>
      <c r="AG5" s="6">
        <f t="shared" si="2"/>
        <v>0</v>
      </c>
      <c r="AH5" s="6">
        <f t="shared" si="2"/>
        <v>0</v>
      </c>
      <c r="AI5" s="6">
        <f t="shared" si="2"/>
        <v>0</v>
      </c>
      <c r="AJ5" s="6">
        <f t="shared" si="2"/>
        <v>0</v>
      </c>
      <c r="AK5" s="6">
        <f t="shared" si="2"/>
        <v>0</v>
      </c>
      <c r="AL5" s="6">
        <f t="shared" si="2"/>
        <v>0</v>
      </c>
      <c r="AM5" s="6">
        <f t="shared" ref="AM5:AV9" si="3">IF(AND($F5&lt;AM$2,$G5&lt;AM$4,(DATE(YEAR($G5)+1,MONTH($G5)+1,1))&gt;AM$4),$D5*24*AM$3*(AM$2/1000-($F5/1000)),0)</f>
        <v>0</v>
      </c>
      <c r="AN5" s="6">
        <f t="shared" si="3"/>
        <v>0</v>
      </c>
      <c r="AO5" s="6">
        <f t="shared" si="3"/>
        <v>0</v>
      </c>
      <c r="AP5" s="6">
        <f t="shared" si="3"/>
        <v>0</v>
      </c>
      <c r="AQ5" s="6">
        <f t="shared" si="3"/>
        <v>0</v>
      </c>
      <c r="AR5" s="6">
        <f t="shared" si="3"/>
        <v>0</v>
      </c>
      <c r="AS5" s="6">
        <f t="shared" si="3"/>
        <v>0</v>
      </c>
      <c r="AT5" s="6">
        <f t="shared" si="3"/>
        <v>0</v>
      </c>
      <c r="AU5" s="6">
        <f t="shared" si="3"/>
        <v>0</v>
      </c>
      <c r="AV5" s="6">
        <f t="shared" si="3"/>
        <v>0</v>
      </c>
      <c r="AW5" s="6">
        <f t="shared" ref="AW5:BD9" si="4">IF(AND($F5&lt;AW$2,$G5&lt;AW$4,(DATE(YEAR($G5)+1,MONTH($G5)+1,1))&gt;AW$4),$D5*24*AW$3*(AW$2/1000-($F5/1000)),0)</f>
        <v>0</v>
      </c>
      <c r="AX5" s="6">
        <f t="shared" si="4"/>
        <v>0</v>
      </c>
      <c r="AY5" s="6">
        <f t="shared" si="4"/>
        <v>0</v>
      </c>
      <c r="AZ5" s="6">
        <f t="shared" si="4"/>
        <v>0</v>
      </c>
      <c r="BA5" s="6">
        <f t="shared" si="4"/>
        <v>0</v>
      </c>
      <c r="BB5" s="6">
        <f t="shared" si="4"/>
        <v>0</v>
      </c>
      <c r="BC5" s="6">
        <f t="shared" si="4"/>
        <v>0</v>
      </c>
      <c r="BD5" s="6">
        <f t="shared" si="4"/>
        <v>0</v>
      </c>
    </row>
    <row r="6" spans="1:56" ht="12.75" customHeight="1" x14ac:dyDescent="0.2">
      <c r="A6" s="26" t="s">
        <v>973</v>
      </c>
      <c r="B6" s="26" t="s">
        <v>1122</v>
      </c>
      <c r="C6" s="26" t="s">
        <v>940</v>
      </c>
      <c r="D6" s="26">
        <v>3.6</v>
      </c>
      <c r="E6" s="26" t="s">
        <v>1105</v>
      </c>
      <c r="F6" s="28">
        <v>0</v>
      </c>
      <c r="G6" s="30">
        <v>37113</v>
      </c>
      <c r="H6" s="15" t="s">
        <v>1113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864</v>
      </c>
      <c r="R6" s="6">
        <f t="shared" si="0"/>
        <v>864</v>
      </c>
      <c r="S6" s="6">
        <f t="shared" si="1"/>
        <v>864</v>
      </c>
      <c r="T6" s="6">
        <f t="shared" si="1"/>
        <v>864</v>
      </c>
      <c r="U6" s="6">
        <f t="shared" si="1"/>
        <v>864</v>
      </c>
      <c r="V6" s="6">
        <f t="shared" si="1"/>
        <v>864</v>
      </c>
      <c r="W6" s="6">
        <f t="shared" si="1"/>
        <v>864</v>
      </c>
      <c r="X6" s="6">
        <f t="shared" si="1"/>
        <v>864</v>
      </c>
      <c r="Y6" s="6">
        <f t="shared" si="1"/>
        <v>864</v>
      </c>
      <c r="Z6" s="6">
        <f t="shared" si="1"/>
        <v>864</v>
      </c>
      <c r="AA6" s="6">
        <f t="shared" si="1"/>
        <v>864</v>
      </c>
      <c r="AB6" s="6">
        <f t="shared" si="1"/>
        <v>864</v>
      </c>
      <c r="AC6" s="6">
        <f t="shared" si="2"/>
        <v>0</v>
      </c>
      <c r="AD6" s="6">
        <f t="shared" si="2"/>
        <v>0</v>
      </c>
      <c r="AE6" s="6">
        <f t="shared" si="2"/>
        <v>0</v>
      </c>
      <c r="AF6" s="6">
        <f t="shared" si="2"/>
        <v>0</v>
      </c>
      <c r="AG6" s="6">
        <f t="shared" si="2"/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6">
        <f t="shared" si="3"/>
        <v>0</v>
      </c>
      <c r="AN6" s="6">
        <f t="shared" si="3"/>
        <v>0</v>
      </c>
      <c r="AO6" s="6">
        <f t="shared" si="3"/>
        <v>0</v>
      </c>
      <c r="AP6" s="6">
        <f t="shared" si="3"/>
        <v>0</v>
      </c>
      <c r="AQ6" s="6">
        <f t="shared" si="3"/>
        <v>0</v>
      </c>
      <c r="AR6" s="6">
        <f t="shared" si="3"/>
        <v>0</v>
      </c>
      <c r="AS6" s="6">
        <f t="shared" si="3"/>
        <v>0</v>
      </c>
      <c r="AT6" s="6">
        <f t="shared" si="3"/>
        <v>0</v>
      </c>
      <c r="AU6" s="6">
        <f t="shared" si="3"/>
        <v>0</v>
      </c>
      <c r="AV6" s="6">
        <f t="shared" si="3"/>
        <v>0</v>
      </c>
      <c r="AW6" s="6">
        <f t="shared" si="4"/>
        <v>0</v>
      </c>
      <c r="AX6" s="6">
        <f t="shared" si="4"/>
        <v>0</v>
      </c>
      <c r="AY6" s="6">
        <f t="shared" si="4"/>
        <v>0</v>
      </c>
      <c r="AZ6" s="6">
        <f t="shared" si="4"/>
        <v>0</v>
      </c>
      <c r="BA6" s="6">
        <f t="shared" si="4"/>
        <v>0</v>
      </c>
      <c r="BB6" s="6">
        <f t="shared" si="4"/>
        <v>0</v>
      </c>
      <c r="BC6" s="6">
        <f t="shared" si="4"/>
        <v>0</v>
      </c>
      <c r="BD6" s="6">
        <f t="shared" si="4"/>
        <v>0</v>
      </c>
    </row>
    <row r="7" spans="1:56" ht="14.25" customHeight="1" x14ac:dyDescent="0.2">
      <c r="A7" s="26" t="s">
        <v>973</v>
      </c>
      <c r="B7" s="26" t="s">
        <v>1122</v>
      </c>
      <c r="C7" s="26" t="s">
        <v>940</v>
      </c>
      <c r="D7" s="26">
        <v>3</v>
      </c>
      <c r="E7" s="26" t="s">
        <v>1105</v>
      </c>
      <c r="F7" s="28">
        <v>0</v>
      </c>
      <c r="G7" s="30">
        <v>37165</v>
      </c>
      <c r="H7" s="15" t="s">
        <v>1113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1"/>
        <v>720</v>
      </c>
      <c r="T7" s="6">
        <f t="shared" si="1"/>
        <v>720</v>
      </c>
      <c r="U7" s="6">
        <f t="shared" si="1"/>
        <v>720</v>
      </c>
      <c r="V7" s="6">
        <f t="shared" si="1"/>
        <v>720</v>
      </c>
      <c r="W7" s="6">
        <f t="shared" si="1"/>
        <v>720</v>
      </c>
      <c r="X7" s="6">
        <f t="shared" si="1"/>
        <v>720</v>
      </c>
      <c r="Y7" s="6">
        <f t="shared" si="1"/>
        <v>720</v>
      </c>
      <c r="Z7" s="6">
        <f t="shared" si="1"/>
        <v>720</v>
      </c>
      <c r="AA7" s="6">
        <f t="shared" si="1"/>
        <v>720</v>
      </c>
      <c r="AB7" s="6">
        <f t="shared" si="1"/>
        <v>720</v>
      </c>
      <c r="AC7" s="6">
        <f t="shared" si="2"/>
        <v>720</v>
      </c>
      <c r="AD7" s="6">
        <f t="shared" si="2"/>
        <v>720</v>
      </c>
      <c r="AE7" s="6">
        <f t="shared" si="2"/>
        <v>0</v>
      </c>
      <c r="AF7" s="6">
        <f t="shared" si="2"/>
        <v>0</v>
      </c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6">
        <f t="shared" si="3"/>
        <v>0</v>
      </c>
      <c r="AN7" s="6">
        <f t="shared" si="3"/>
        <v>0</v>
      </c>
      <c r="AO7" s="6">
        <f t="shared" si="3"/>
        <v>0</v>
      </c>
      <c r="AP7" s="6">
        <f t="shared" si="3"/>
        <v>0</v>
      </c>
      <c r="AQ7" s="6">
        <f t="shared" si="3"/>
        <v>0</v>
      </c>
      <c r="AR7" s="6">
        <f t="shared" si="3"/>
        <v>0</v>
      </c>
      <c r="AS7" s="6">
        <f t="shared" si="3"/>
        <v>0</v>
      </c>
      <c r="AT7" s="6">
        <f t="shared" si="3"/>
        <v>0</v>
      </c>
      <c r="AU7" s="6">
        <f t="shared" si="3"/>
        <v>0</v>
      </c>
      <c r="AV7" s="6">
        <f t="shared" si="3"/>
        <v>0</v>
      </c>
      <c r="AW7" s="6">
        <f t="shared" si="4"/>
        <v>0</v>
      </c>
      <c r="AX7" s="6">
        <f t="shared" si="4"/>
        <v>0</v>
      </c>
      <c r="AY7" s="6">
        <f t="shared" si="4"/>
        <v>0</v>
      </c>
      <c r="AZ7" s="6">
        <f t="shared" si="4"/>
        <v>0</v>
      </c>
      <c r="BA7" s="6">
        <f t="shared" si="4"/>
        <v>0</v>
      </c>
      <c r="BB7" s="6">
        <f t="shared" si="4"/>
        <v>0</v>
      </c>
      <c r="BC7" s="6">
        <f t="shared" si="4"/>
        <v>0</v>
      </c>
      <c r="BD7" s="6">
        <f t="shared" si="4"/>
        <v>0</v>
      </c>
    </row>
    <row r="8" spans="1:56" x14ac:dyDescent="0.2">
      <c r="A8" s="26" t="s">
        <v>973</v>
      </c>
      <c r="B8" s="26" t="s">
        <v>1122</v>
      </c>
      <c r="C8" s="26" t="s">
        <v>940</v>
      </c>
      <c r="D8" s="26">
        <v>0.8</v>
      </c>
      <c r="E8" s="26" t="s">
        <v>1105</v>
      </c>
      <c r="F8" s="28">
        <v>0</v>
      </c>
      <c r="G8" s="30">
        <v>37226</v>
      </c>
      <c r="H8" s="15" t="s">
        <v>1113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1"/>
        <v>0</v>
      </c>
      <c r="T8" s="6">
        <f t="shared" si="1"/>
        <v>0</v>
      </c>
      <c r="U8" s="6">
        <f t="shared" si="1"/>
        <v>192.00000000000003</v>
      </c>
      <c r="V8" s="6">
        <f t="shared" si="1"/>
        <v>192.00000000000003</v>
      </c>
      <c r="W8" s="6">
        <f t="shared" si="1"/>
        <v>192.00000000000003</v>
      </c>
      <c r="X8" s="6">
        <f t="shared" si="1"/>
        <v>192.00000000000003</v>
      </c>
      <c r="Y8" s="6">
        <f t="shared" si="1"/>
        <v>192.00000000000003</v>
      </c>
      <c r="Z8" s="6">
        <f t="shared" si="1"/>
        <v>192.00000000000003</v>
      </c>
      <c r="AA8" s="6">
        <f t="shared" si="1"/>
        <v>192.00000000000003</v>
      </c>
      <c r="AB8" s="6">
        <f t="shared" si="1"/>
        <v>192.00000000000003</v>
      </c>
      <c r="AC8" s="6">
        <f t="shared" si="2"/>
        <v>192.00000000000003</v>
      </c>
      <c r="AD8" s="6">
        <f t="shared" si="2"/>
        <v>192.00000000000003</v>
      </c>
      <c r="AE8" s="6">
        <f t="shared" si="2"/>
        <v>192.00000000000003</v>
      </c>
      <c r="AF8" s="6">
        <f t="shared" si="2"/>
        <v>192.00000000000003</v>
      </c>
      <c r="AG8" s="6">
        <f t="shared" si="2"/>
        <v>0</v>
      </c>
      <c r="AH8" s="6">
        <f t="shared" si="2"/>
        <v>0</v>
      </c>
      <c r="AI8" s="6">
        <f t="shared" si="2"/>
        <v>0</v>
      </c>
      <c r="AJ8" s="6">
        <f t="shared" si="2"/>
        <v>0</v>
      </c>
      <c r="AK8" s="6">
        <f t="shared" si="2"/>
        <v>0</v>
      </c>
      <c r="AL8" s="6">
        <f t="shared" si="2"/>
        <v>0</v>
      </c>
      <c r="AM8" s="6">
        <f t="shared" si="3"/>
        <v>0</v>
      </c>
      <c r="AN8" s="6">
        <f t="shared" si="3"/>
        <v>0</v>
      </c>
      <c r="AO8" s="6">
        <f t="shared" si="3"/>
        <v>0</v>
      </c>
      <c r="AP8" s="6">
        <f t="shared" si="3"/>
        <v>0</v>
      </c>
      <c r="AQ8" s="6">
        <f t="shared" si="3"/>
        <v>0</v>
      </c>
      <c r="AR8" s="6">
        <f t="shared" si="3"/>
        <v>0</v>
      </c>
      <c r="AS8" s="6">
        <f t="shared" si="3"/>
        <v>0</v>
      </c>
      <c r="AT8" s="6">
        <f t="shared" si="3"/>
        <v>0</v>
      </c>
      <c r="AU8" s="6">
        <f t="shared" si="3"/>
        <v>0</v>
      </c>
      <c r="AV8" s="6">
        <f t="shared" si="3"/>
        <v>0</v>
      </c>
      <c r="AW8" s="6">
        <f t="shared" si="4"/>
        <v>0</v>
      </c>
      <c r="AX8" s="6">
        <f t="shared" si="4"/>
        <v>0</v>
      </c>
      <c r="AY8" s="6">
        <f t="shared" si="4"/>
        <v>0</v>
      </c>
      <c r="AZ8" s="6">
        <f t="shared" si="4"/>
        <v>0</v>
      </c>
      <c r="BA8" s="6">
        <f t="shared" si="4"/>
        <v>0</v>
      </c>
      <c r="BB8" s="6">
        <f t="shared" si="4"/>
        <v>0</v>
      </c>
      <c r="BC8" s="6">
        <f t="shared" si="4"/>
        <v>0</v>
      </c>
      <c r="BD8" s="6">
        <f t="shared" si="4"/>
        <v>0</v>
      </c>
    </row>
    <row r="9" spans="1:56" x14ac:dyDescent="0.2">
      <c r="A9" s="26" t="s">
        <v>1085</v>
      </c>
      <c r="B9" s="26" t="s">
        <v>1122</v>
      </c>
      <c r="C9" s="26" t="s">
        <v>940</v>
      </c>
      <c r="D9" s="26">
        <v>37.1</v>
      </c>
      <c r="E9" s="26" t="s">
        <v>1105</v>
      </c>
      <c r="F9" s="28">
        <v>0</v>
      </c>
      <c r="G9" s="30">
        <v>37469</v>
      </c>
      <c r="H9" s="15" t="s">
        <v>1113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1"/>
        <v>0</v>
      </c>
      <c r="T9" s="6">
        <f t="shared" si="1"/>
        <v>0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6">
        <f t="shared" si="1"/>
        <v>0</v>
      </c>
      <c r="AB9" s="6">
        <f t="shared" si="1"/>
        <v>0</v>
      </c>
      <c r="AC9" s="6">
        <f t="shared" si="2"/>
        <v>8904</v>
      </c>
      <c r="AD9" s="6">
        <f t="shared" si="2"/>
        <v>8904</v>
      </c>
      <c r="AE9" s="6">
        <f t="shared" si="2"/>
        <v>8904</v>
      </c>
      <c r="AF9" s="6">
        <f t="shared" si="2"/>
        <v>8904</v>
      </c>
      <c r="AG9" s="6">
        <f t="shared" si="2"/>
        <v>8904</v>
      </c>
      <c r="AH9" s="6">
        <f t="shared" si="2"/>
        <v>8904</v>
      </c>
      <c r="AI9" s="6">
        <f t="shared" si="2"/>
        <v>8904</v>
      </c>
      <c r="AJ9" s="6">
        <f t="shared" si="2"/>
        <v>8904</v>
      </c>
      <c r="AK9" s="6">
        <f t="shared" si="2"/>
        <v>8904</v>
      </c>
      <c r="AL9" s="6">
        <f t="shared" si="2"/>
        <v>8904</v>
      </c>
      <c r="AM9" s="6">
        <f t="shared" si="3"/>
        <v>8904</v>
      </c>
      <c r="AN9" s="6">
        <f t="shared" si="3"/>
        <v>8904</v>
      </c>
      <c r="AO9" s="6">
        <f t="shared" si="3"/>
        <v>0</v>
      </c>
      <c r="AP9" s="6">
        <f t="shared" si="3"/>
        <v>0</v>
      </c>
      <c r="AQ9" s="6">
        <f t="shared" si="3"/>
        <v>0</v>
      </c>
      <c r="AR9" s="6">
        <f t="shared" si="3"/>
        <v>0</v>
      </c>
      <c r="AS9" s="6">
        <f t="shared" si="3"/>
        <v>0</v>
      </c>
      <c r="AT9" s="6">
        <f t="shared" si="3"/>
        <v>0</v>
      </c>
      <c r="AU9" s="6">
        <f t="shared" si="3"/>
        <v>0</v>
      </c>
      <c r="AV9" s="6">
        <f t="shared" si="3"/>
        <v>0</v>
      </c>
      <c r="AW9" s="6">
        <f t="shared" si="4"/>
        <v>0</v>
      </c>
      <c r="AX9" s="6">
        <f t="shared" si="4"/>
        <v>0</v>
      </c>
      <c r="AY9" s="6">
        <f t="shared" si="4"/>
        <v>0</v>
      </c>
      <c r="AZ9" s="6">
        <f t="shared" si="4"/>
        <v>0</v>
      </c>
      <c r="BA9" s="6">
        <f t="shared" si="4"/>
        <v>0</v>
      </c>
      <c r="BB9" s="6">
        <f t="shared" si="4"/>
        <v>0</v>
      </c>
      <c r="BC9" s="6">
        <f t="shared" si="4"/>
        <v>0</v>
      </c>
      <c r="BD9" s="6">
        <f t="shared" si="4"/>
        <v>0</v>
      </c>
    </row>
    <row r="10" spans="1:56" x14ac:dyDescent="0.2">
      <c r="A10" s="26" t="s">
        <v>967</v>
      </c>
      <c r="B10" s="26" t="s">
        <v>1122</v>
      </c>
      <c r="C10" s="26" t="s">
        <v>940</v>
      </c>
      <c r="D10" s="26">
        <v>34</v>
      </c>
      <c r="E10" s="26" t="s">
        <v>946</v>
      </c>
      <c r="F10" s="28">
        <v>9540</v>
      </c>
      <c r="G10" s="30">
        <v>37209</v>
      </c>
      <c r="H10" s="15" t="s">
        <v>1113</v>
      </c>
      <c r="I10" s="6">
        <f t="shared" ref="I10:R10" si="5">IF(AND($F10&lt;I$2,$G10&lt;I$4,(DATE(YEAR($G10)+1,MONTH($G10)+1,1))&gt;I$4),$D10*24*I$3*(I$2/1000-($F10/1000)),0)</f>
        <v>0</v>
      </c>
      <c r="J10" s="6">
        <f t="shared" si="5"/>
        <v>0</v>
      </c>
      <c r="K10" s="6">
        <f t="shared" si="5"/>
        <v>0</v>
      </c>
      <c r="L10" s="6">
        <f t="shared" si="5"/>
        <v>0</v>
      </c>
      <c r="M10" s="6">
        <f t="shared" si="5"/>
        <v>0</v>
      </c>
      <c r="N10" s="6">
        <f t="shared" si="5"/>
        <v>0</v>
      </c>
      <c r="O10" s="6">
        <f t="shared" si="5"/>
        <v>0</v>
      </c>
      <c r="P10" s="6">
        <f t="shared" si="5"/>
        <v>0</v>
      </c>
      <c r="Q10" s="6">
        <f t="shared" si="5"/>
        <v>0</v>
      </c>
      <c r="R10" s="6">
        <f t="shared" si="5"/>
        <v>0</v>
      </c>
      <c r="S10" s="6">
        <f t="shared" ref="S10:AB10" si="6">IF(AND($F10&lt;S$2,$G10&lt;S$4,(DATE(YEAR($G10)+1,MONTH($G10)+1,1))&gt;S$4),$D10*24*S$3*(S$2/1000-($F10/1000)),0)</f>
        <v>0</v>
      </c>
      <c r="T10" s="6">
        <f t="shared" si="6"/>
        <v>375.3600000000007</v>
      </c>
      <c r="U10" s="6">
        <f t="shared" si="6"/>
        <v>375.3600000000007</v>
      </c>
      <c r="V10" s="6">
        <f t="shared" si="6"/>
        <v>375.3600000000007</v>
      </c>
      <c r="W10" s="6">
        <f t="shared" si="6"/>
        <v>375.3600000000007</v>
      </c>
      <c r="X10" s="6">
        <f t="shared" si="6"/>
        <v>375.3600000000007</v>
      </c>
      <c r="Y10" s="6">
        <f t="shared" si="6"/>
        <v>375.3600000000007</v>
      </c>
      <c r="Z10" s="6">
        <f t="shared" si="6"/>
        <v>375.3600000000007</v>
      </c>
      <c r="AA10" s="6">
        <f t="shared" si="6"/>
        <v>375.3600000000007</v>
      </c>
      <c r="AB10" s="6">
        <f t="shared" si="6"/>
        <v>375.3600000000007</v>
      </c>
      <c r="AC10" s="6">
        <f t="shared" ref="AC10:AL10" si="7">IF(AND($F10&lt;AC$2,$G10&lt;AC$4,(DATE(YEAR($G10)+1,MONTH($G10)+1,1))&gt;AC$4),$D10*24*AC$3*(AC$2/1000-($F10/1000)),0)</f>
        <v>375.3600000000007</v>
      </c>
      <c r="AD10" s="6">
        <f t="shared" si="7"/>
        <v>375.3600000000007</v>
      </c>
      <c r="AE10" s="6">
        <f t="shared" si="7"/>
        <v>375.3600000000007</v>
      </c>
      <c r="AF10" s="6">
        <f t="shared" si="7"/>
        <v>0</v>
      </c>
      <c r="AG10" s="6">
        <f t="shared" si="7"/>
        <v>0</v>
      </c>
      <c r="AH10" s="6">
        <f t="shared" si="7"/>
        <v>0</v>
      </c>
      <c r="AI10" s="6">
        <f t="shared" si="7"/>
        <v>0</v>
      </c>
      <c r="AJ10" s="6">
        <f t="shared" si="7"/>
        <v>0</v>
      </c>
      <c r="AK10" s="6">
        <f t="shared" si="7"/>
        <v>0</v>
      </c>
      <c r="AL10" s="6">
        <f t="shared" si="7"/>
        <v>0</v>
      </c>
      <c r="AM10" s="6">
        <f t="shared" ref="AM10:AV10" si="8">IF(AND($F10&lt;AM$2,$G10&lt;AM$4,(DATE(YEAR($G10)+1,MONTH($G10)+1,1))&gt;AM$4),$D10*24*AM$3*(AM$2/1000-($F10/1000)),0)</f>
        <v>0</v>
      </c>
      <c r="AN10" s="6">
        <f t="shared" si="8"/>
        <v>0</v>
      </c>
      <c r="AO10" s="6">
        <f t="shared" si="8"/>
        <v>0</v>
      </c>
      <c r="AP10" s="6">
        <f t="shared" si="8"/>
        <v>0</v>
      </c>
      <c r="AQ10" s="6">
        <f t="shared" si="8"/>
        <v>0</v>
      </c>
      <c r="AR10" s="6">
        <f t="shared" si="8"/>
        <v>0</v>
      </c>
      <c r="AS10" s="6">
        <f t="shared" si="8"/>
        <v>0</v>
      </c>
      <c r="AT10" s="6">
        <f t="shared" si="8"/>
        <v>0</v>
      </c>
      <c r="AU10" s="6">
        <f t="shared" si="8"/>
        <v>0</v>
      </c>
      <c r="AV10" s="6">
        <f t="shared" si="8"/>
        <v>0</v>
      </c>
      <c r="AW10" s="6">
        <f t="shared" ref="AW10:BD10" si="9">IF(AND($F10&lt;AW$2,$G10&lt;AW$4,(DATE(YEAR($G10)+1,MONTH($G10)+1,1))&gt;AW$4),$D10*24*AW$3*(AW$2/1000-($F10/1000)),0)</f>
        <v>0</v>
      </c>
      <c r="AX10" s="6">
        <f t="shared" si="9"/>
        <v>0</v>
      </c>
      <c r="AY10" s="6">
        <f t="shared" si="9"/>
        <v>0</v>
      </c>
      <c r="AZ10" s="6">
        <f t="shared" si="9"/>
        <v>0</v>
      </c>
      <c r="BA10" s="6">
        <f t="shared" si="9"/>
        <v>0</v>
      </c>
      <c r="BB10" s="6">
        <f t="shared" si="9"/>
        <v>0</v>
      </c>
      <c r="BC10" s="6">
        <f t="shared" si="9"/>
        <v>0</v>
      </c>
      <c r="BD10" s="6">
        <f t="shared" si="9"/>
        <v>0</v>
      </c>
    </row>
    <row r="11" spans="1:56" x14ac:dyDescent="0.2">
      <c r="A11" s="26" t="s">
        <v>962</v>
      </c>
      <c r="B11" s="26" t="s">
        <v>979</v>
      </c>
      <c r="C11" s="26" t="s">
        <v>948</v>
      </c>
      <c r="D11" s="26">
        <v>12.5</v>
      </c>
      <c r="E11" s="26" t="s">
        <v>1105</v>
      </c>
      <c r="F11" s="2">
        <v>0</v>
      </c>
      <c r="G11" s="30">
        <v>37196</v>
      </c>
      <c r="H11" s="15" t="s">
        <v>1113</v>
      </c>
      <c r="I11" s="6">
        <f t="shared" ref="I11:R17" si="10">IF(AND($F11&lt;I$2,$G11&lt;I$4,(DATE(YEAR($G11)+1,MONTH($G11)+1,1))&gt;I$4),$D11*24*I$3*(I$2/1000-($F11/1000)),0)</f>
        <v>0</v>
      </c>
      <c r="J11" s="6">
        <f t="shared" si="10"/>
        <v>0</v>
      </c>
      <c r="K11" s="6">
        <f t="shared" si="10"/>
        <v>0</v>
      </c>
      <c r="L11" s="6">
        <f t="shared" si="10"/>
        <v>0</v>
      </c>
      <c r="M11" s="6">
        <f t="shared" si="10"/>
        <v>0</v>
      </c>
      <c r="N11" s="6">
        <f t="shared" si="10"/>
        <v>0</v>
      </c>
      <c r="O11" s="6">
        <f t="shared" si="10"/>
        <v>0</v>
      </c>
      <c r="P11" s="6">
        <f t="shared" si="10"/>
        <v>0</v>
      </c>
      <c r="Q11" s="6">
        <f t="shared" si="10"/>
        <v>0</v>
      </c>
      <c r="R11" s="6">
        <f t="shared" si="10"/>
        <v>0</v>
      </c>
      <c r="S11" s="6">
        <f t="shared" ref="S11:AB17" si="11">IF(AND($F11&lt;S$2,$G11&lt;S$4,(DATE(YEAR($G11)+1,MONTH($G11)+1,1))&gt;S$4),$D11*24*S$3*(S$2/1000-($F11/1000)),0)</f>
        <v>0</v>
      </c>
      <c r="T11" s="6">
        <f t="shared" si="11"/>
        <v>3000</v>
      </c>
      <c r="U11" s="6">
        <f t="shared" si="11"/>
        <v>3000</v>
      </c>
      <c r="V11" s="6">
        <f t="shared" si="11"/>
        <v>3000</v>
      </c>
      <c r="W11" s="6">
        <f t="shared" si="11"/>
        <v>3000</v>
      </c>
      <c r="X11" s="6">
        <f t="shared" si="11"/>
        <v>3000</v>
      </c>
      <c r="Y11" s="6">
        <f t="shared" si="11"/>
        <v>3000</v>
      </c>
      <c r="Z11" s="6">
        <f t="shared" si="11"/>
        <v>3000</v>
      </c>
      <c r="AA11" s="6">
        <f t="shared" si="11"/>
        <v>3000</v>
      </c>
      <c r="AB11" s="6">
        <f t="shared" si="11"/>
        <v>3000</v>
      </c>
      <c r="AC11" s="6">
        <f t="shared" ref="AC11:AL17" si="12">IF(AND($F11&lt;AC$2,$G11&lt;AC$4,(DATE(YEAR($G11)+1,MONTH($G11)+1,1))&gt;AC$4),$D11*24*AC$3*(AC$2/1000-($F11/1000)),0)</f>
        <v>3000</v>
      </c>
      <c r="AD11" s="6">
        <f t="shared" si="12"/>
        <v>3000</v>
      </c>
      <c r="AE11" s="6">
        <f t="shared" si="12"/>
        <v>3000</v>
      </c>
      <c r="AF11" s="6">
        <f t="shared" si="12"/>
        <v>0</v>
      </c>
      <c r="AG11" s="6">
        <f t="shared" si="12"/>
        <v>0</v>
      </c>
      <c r="AH11" s="6">
        <f t="shared" si="12"/>
        <v>0</v>
      </c>
      <c r="AI11" s="6">
        <f t="shared" si="12"/>
        <v>0</v>
      </c>
      <c r="AJ11" s="6">
        <f t="shared" si="12"/>
        <v>0</v>
      </c>
      <c r="AK11" s="6">
        <f t="shared" si="12"/>
        <v>0</v>
      </c>
      <c r="AL11" s="6">
        <f t="shared" si="12"/>
        <v>0</v>
      </c>
      <c r="AM11" s="6">
        <f t="shared" ref="AM11:AV17" si="13">IF(AND($F11&lt;AM$2,$G11&lt;AM$4,(DATE(YEAR($G11)+1,MONTH($G11)+1,1))&gt;AM$4),$D11*24*AM$3*(AM$2/1000-($F11/1000)),0)</f>
        <v>0</v>
      </c>
      <c r="AN11" s="6">
        <f t="shared" si="13"/>
        <v>0</v>
      </c>
      <c r="AO11" s="6">
        <f t="shared" si="13"/>
        <v>0</v>
      </c>
      <c r="AP11" s="6">
        <f t="shared" si="13"/>
        <v>0</v>
      </c>
      <c r="AQ11" s="6">
        <f t="shared" si="13"/>
        <v>0</v>
      </c>
      <c r="AR11" s="6">
        <f t="shared" si="13"/>
        <v>0</v>
      </c>
      <c r="AS11" s="6">
        <f t="shared" si="13"/>
        <v>0</v>
      </c>
      <c r="AT11" s="6">
        <f t="shared" si="13"/>
        <v>0</v>
      </c>
      <c r="AU11" s="6">
        <f t="shared" si="13"/>
        <v>0</v>
      </c>
      <c r="AV11" s="6">
        <f t="shared" si="13"/>
        <v>0</v>
      </c>
      <c r="AW11" s="6">
        <f t="shared" ref="AW11:BD17" si="14">IF(AND($F11&lt;AW$2,$G11&lt;AW$4,(DATE(YEAR($G11)+1,MONTH($G11)+1,1))&gt;AW$4),$D11*24*AW$3*(AW$2/1000-($F11/1000)),0)</f>
        <v>0</v>
      </c>
      <c r="AX11" s="6">
        <f t="shared" si="14"/>
        <v>0</v>
      </c>
      <c r="AY11" s="6">
        <f t="shared" si="14"/>
        <v>0</v>
      </c>
      <c r="AZ11" s="6">
        <f t="shared" si="14"/>
        <v>0</v>
      </c>
      <c r="BA11" s="6">
        <f t="shared" si="14"/>
        <v>0</v>
      </c>
      <c r="BB11" s="6">
        <f t="shared" si="14"/>
        <v>0</v>
      </c>
      <c r="BC11" s="6">
        <f t="shared" si="14"/>
        <v>0</v>
      </c>
      <c r="BD11" s="6">
        <f t="shared" si="14"/>
        <v>0</v>
      </c>
    </row>
    <row r="12" spans="1:56" x14ac:dyDescent="0.2">
      <c r="A12" t="s">
        <v>966</v>
      </c>
      <c r="B12" t="s">
        <v>979</v>
      </c>
      <c r="C12" t="s">
        <v>1010</v>
      </c>
      <c r="D12">
        <v>29.3</v>
      </c>
      <c r="E12" s="26" t="s">
        <v>1105</v>
      </c>
      <c r="F12" s="2">
        <v>0</v>
      </c>
      <c r="G12" s="22">
        <v>37245</v>
      </c>
      <c r="H12" s="15" t="s">
        <v>1113</v>
      </c>
      <c r="I12" s="6">
        <f t="shared" si="10"/>
        <v>0</v>
      </c>
      <c r="J12" s="6">
        <f t="shared" si="10"/>
        <v>0</v>
      </c>
      <c r="K12" s="6">
        <f t="shared" si="10"/>
        <v>0</v>
      </c>
      <c r="L12" s="6">
        <f t="shared" si="10"/>
        <v>0</v>
      </c>
      <c r="M12" s="6">
        <f t="shared" si="10"/>
        <v>0</v>
      </c>
      <c r="N12" s="6">
        <f t="shared" si="10"/>
        <v>0</v>
      </c>
      <c r="O12" s="6">
        <f t="shared" si="10"/>
        <v>0</v>
      </c>
      <c r="P12" s="6">
        <f t="shared" si="10"/>
        <v>0</v>
      </c>
      <c r="Q12" s="6">
        <f t="shared" si="10"/>
        <v>0</v>
      </c>
      <c r="R12" s="6">
        <f t="shared" si="10"/>
        <v>0</v>
      </c>
      <c r="S12" s="6">
        <f t="shared" si="11"/>
        <v>0</v>
      </c>
      <c r="T12" s="6">
        <f t="shared" si="11"/>
        <v>0</v>
      </c>
      <c r="U12" s="6">
        <f t="shared" si="11"/>
        <v>7032</v>
      </c>
      <c r="V12" s="6">
        <f t="shared" si="11"/>
        <v>7032</v>
      </c>
      <c r="W12" s="6">
        <f t="shared" si="11"/>
        <v>7032</v>
      </c>
      <c r="X12" s="6">
        <f t="shared" si="11"/>
        <v>7032</v>
      </c>
      <c r="Y12" s="6">
        <f t="shared" si="11"/>
        <v>7032</v>
      </c>
      <c r="Z12" s="6">
        <f t="shared" si="11"/>
        <v>7032</v>
      </c>
      <c r="AA12" s="6">
        <f t="shared" si="11"/>
        <v>7032</v>
      </c>
      <c r="AB12" s="6">
        <f t="shared" si="11"/>
        <v>7032</v>
      </c>
      <c r="AC12" s="6">
        <f t="shared" si="12"/>
        <v>7032</v>
      </c>
      <c r="AD12" s="6">
        <f t="shared" si="12"/>
        <v>7032</v>
      </c>
      <c r="AE12" s="6">
        <f t="shared" si="12"/>
        <v>7032</v>
      </c>
      <c r="AF12" s="6">
        <f t="shared" si="12"/>
        <v>7032</v>
      </c>
      <c r="AG12" s="6">
        <f t="shared" si="12"/>
        <v>0</v>
      </c>
      <c r="AH12" s="6">
        <f t="shared" si="12"/>
        <v>0</v>
      </c>
      <c r="AI12" s="6">
        <f t="shared" si="12"/>
        <v>0</v>
      </c>
      <c r="AJ12" s="6">
        <f t="shared" si="12"/>
        <v>0</v>
      </c>
      <c r="AK12" s="6">
        <f t="shared" si="12"/>
        <v>0</v>
      </c>
      <c r="AL12" s="6">
        <f t="shared" si="12"/>
        <v>0</v>
      </c>
      <c r="AM12" s="6">
        <f t="shared" si="13"/>
        <v>0</v>
      </c>
      <c r="AN12" s="6">
        <f t="shared" si="13"/>
        <v>0</v>
      </c>
      <c r="AO12" s="6">
        <f t="shared" si="13"/>
        <v>0</v>
      </c>
      <c r="AP12" s="6">
        <f t="shared" si="13"/>
        <v>0</v>
      </c>
      <c r="AQ12" s="6">
        <f t="shared" si="13"/>
        <v>0</v>
      </c>
      <c r="AR12" s="6">
        <f t="shared" si="13"/>
        <v>0</v>
      </c>
      <c r="AS12" s="6">
        <f t="shared" si="13"/>
        <v>0</v>
      </c>
      <c r="AT12" s="6">
        <f t="shared" si="13"/>
        <v>0</v>
      </c>
      <c r="AU12" s="6">
        <f t="shared" si="13"/>
        <v>0</v>
      </c>
      <c r="AV12" s="6">
        <f t="shared" si="13"/>
        <v>0</v>
      </c>
      <c r="AW12" s="6">
        <f t="shared" si="14"/>
        <v>0</v>
      </c>
      <c r="AX12" s="6">
        <f t="shared" si="14"/>
        <v>0</v>
      </c>
      <c r="AY12" s="6">
        <f t="shared" si="14"/>
        <v>0</v>
      </c>
      <c r="AZ12" s="6">
        <f t="shared" si="14"/>
        <v>0</v>
      </c>
      <c r="BA12" s="6">
        <f t="shared" si="14"/>
        <v>0</v>
      </c>
      <c r="BB12" s="6">
        <f t="shared" si="14"/>
        <v>0</v>
      </c>
      <c r="BC12" s="6">
        <f t="shared" si="14"/>
        <v>0</v>
      </c>
      <c r="BD12" s="6">
        <f t="shared" si="14"/>
        <v>0</v>
      </c>
    </row>
    <row r="13" spans="1:56" x14ac:dyDescent="0.2">
      <c r="A13" t="s">
        <v>966</v>
      </c>
      <c r="B13" t="s">
        <v>979</v>
      </c>
      <c r="C13" t="s">
        <v>953</v>
      </c>
      <c r="D13">
        <v>63.5</v>
      </c>
      <c r="E13" s="26" t="s">
        <v>1105</v>
      </c>
      <c r="F13" s="2">
        <v>0</v>
      </c>
      <c r="G13" s="22">
        <v>37245</v>
      </c>
      <c r="H13" s="15" t="s">
        <v>1113</v>
      </c>
      <c r="I13" s="6">
        <f t="shared" si="10"/>
        <v>0</v>
      </c>
      <c r="J13" s="6">
        <f t="shared" si="10"/>
        <v>0</v>
      </c>
      <c r="K13" s="6">
        <f t="shared" si="10"/>
        <v>0</v>
      </c>
      <c r="L13" s="6">
        <f t="shared" si="10"/>
        <v>0</v>
      </c>
      <c r="M13" s="6">
        <f t="shared" si="10"/>
        <v>0</v>
      </c>
      <c r="N13" s="6">
        <f t="shared" si="10"/>
        <v>0</v>
      </c>
      <c r="O13" s="6">
        <f t="shared" si="10"/>
        <v>0</v>
      </c>
      <c r="P13" s="6">
        <f t="shared" si="10"/>
        <v>0</v>
      </c>
      <c r="Q13" s="6">
        <f t="shared" si="10"/>
        <v>0</v>
      </c>
      <c r="R13" s="6">
        <f t="shared" si="10"/>
        <v>0</v>
      </c>
      <c r="S13" s="6">
        <f t="shared" si="11"/>
        <v>0</v>
      </c>
      <c r="T13" s="6">
        <f t="shared" si="11"/>
        <v>0</v>
      </c>
      <c r="U13" s="6">
        <f t="shared" si="11"/>
        <v>15240</v>
      </c>
      <c r="V13" s="6">
        <f t="shared" si="11"/>
        <v>15240</v>
      </c>
      <c r="W13" s="6">
        <f t="shared" si="11"/>
        <v>15240</v>
      </c>
      <c r="X13" s="6">
        <f t="shared" si="11"/>
        <v>15240</v>
      </c>
      <c r="Y13" s="6">
        <f t="shared" si="11"/>
        <v>15240</v>
      </c>
      <c r="Z13" s="6">
        <f t="shared" si="11"/>
        <v>15240</v>
      </c>
      <c r="AA13" s="6">
        <f t="shared" si="11"/>
        <v>15240</v>
      </c>
      <c r="AB13" s="6">
        <f t="shared" si="11"/>
        <v>15240</v>
      </c>
      <c r="AC13" s="6">
        <f t="shared" si="12"/>
        <v>15240</v>
      </c>
      <c r="AD13" s="6">
        <f t="shared" si="12"/>
        <v>15240</v>
      </c>
      <c r="AE13" s="6">
        <f t="shared" si="12"/>
        <v>15240</v>
      </c>
      <c r="AF13" s="6">
        <f t="shared" si="12"/>
        <v>15240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  <c r="AK13" s="6">
        <f t="shared" si="12"/>
        <v>0</v>
      </c>
      <c r="AL13" s="6">
        <f t="shared" si="12"/>
        <v>0</v>
      </c>
      <c r="AM13" s="6">
        <f t="shared" si="13"/>
        <v>0</v>
      </c>
      <c r="AN13" s="6">
        <f t="shared" si="13"/>
        <v>0</v>
      </c>
      <c r="AO13" s="6">
        <f t="shared" si="13"/>
        <v>0</v>
      </c>
      <c r="AP13" s="6">
        <f t="shared" si="13"/>
        <v>0</v>
      </c>
      <c r="AQ13" s="6">
        <f t="shared" si="13"/>
        <v>0</v>
      </c>
      <c r="AR13" s="6">
        <f t="shared" si="13"/>
        <v>0</v>
      </c>
      <c r="AS13" s="6">
        <f t="shared" si="13"/>
        <v>0</v>
      </c>
      <c r="AT13" s="6">
        <f t="shared" si="13"/>
        <v>0</v>
      </c>
      <c r="AU13" s="6">
        <f t="shared" si="13"/>
        <v>0</v>
      </c>
      <c r="AV13" s="6">
        <f t="shared" si="13"/>
        <v>0</v>
      </c>
      <c r="AW13" s="6">
        <f t="shared" si="14"/>
        <v>0</v>
      </c>
      <c r="AX13" s="6">
        <f t="shared" si="14"/>
        <v>0</v>
      </c>
      <c r="AY13" s="6">
        <f t="shared" si="14"/>
        <v>0</v>
      </c>
      <c r="AZ13" s="6">
        <f t="shared" si="14"/>
        <v>0</v>
      </c>
      <c r="BA13" s="6">
        <f t="shared" si="14"/>
        <v>0</v>
      </c>
      <c r="BB13" s="6">
        <f t="shared" si="14"/>
        <v>0</v>
      </c>
      <c r="BC13" s="6">
        <f t="shared" si="14"/>
        <v>0</v>
      </c>
      <c r="BD13" s="6">
        <f t="shared" si="14"/>
        <v>0</v>
      </c>
    </row>
    <row r="14" spans="1:56" x14ac:dyDescent="0.2">
      <c r="A14" t="s">
        <v>914</v>
      </c>
      <c r="B14" t="s">
        <v>979</v>
      </c>
      <c r="C14" t="s">
        <v>1010</v>
      </c>
      <c r="D14">
        <v>7.4</v>
      </c>
      <c r="E14" s="26" t="s">
        <v>1105</v>
      </c>
      <c r="F14" s="2">
        <v>0</v>
      </c>
      <c r="G14" s="22">
        <v>37257</v>
      </c>
      <c r="H14" s="15" t="s">
        <v>1113</v>
      </c>
      <c r="I14" s="6">
        <f t="shared" si="10"/>
        <v>0</v>
      </c>
      <c r="J14" s="6">
        <f t="shared" si="10"/>
        <v>0</v>
      </c>
      <c r="K14" s="6">
        <f t="shared" si="10"/>
        <v>0</v>
      </c>
      <c r="L14" s="6">
        <f t="shared" si="10"/>
        <v>0</v>
      </c>
      <c r="M14" s="6">
        <f t="shared" si="10"/>
        <v>0</v>
      </c>
      <c r="N14" s="6">
        <f t="shared" si="10"/>
        <v>0</v>
      </c>
      <c r="O14" s="6">
        <f t="shared" si="10"/>
        <v>0</v>
      </c>
      <c r="P14" s="6">
        <f t="shared" si="10"/>
        <v>0</v>
      </c>
      <c r="Q14" s="6">
        <f t="shared" si="10"/>
        <v>0</v>
      </c>
      <c r="R14" s="6">
        <f t="shared" si="10"/>
        <v>0</v>
      </c>
      <c r="S14" s="6">
        <f t="shared" si="11"/>
        <v>0</v>
      </c>
      <c r="T14" s="6">
        <f t="shared" si="11"/>
        <v>0</v>
      </c>
      <c r="U14" s="6">
        <f t="shared" si="11"/>
        <v>0</v>
      </c>
      <c r="V14" s="6">
        <f t="shared" si="11"/>
        <v>1776.0000000000002</v>
      </c>
      <c r="W14" s="6">
        <f t="shared" si="11"/>
        <v>1776.0000000000002</v>
      </c>
      <c r="X14" s="6">
        <f t="shared" si="11"/>
        <v>1776.0000000000002</v>
      </c>
      <c r="Y14" s="6">
        <f t="shared" si="11"/>
        <v>1776.0000000000002</v>
      </c>
      <c r="Z14" s="6">
        <f t="shared" si="11"/>
        <v>1776.0000000000002</v>
      </c>
      <c r="AA14" s="6">
        <f t="shared" si="11"/>
        <v>1776.0000000000002</v>
      </c>
      <c r="AB14" s="6">
        <f t="shared" si="11"/>
        <v>1776.0000000000002</v>
      </c>
      <c r="AC14" s="6">
        <f t="shared" si="12"/>
        <v>1776.0000000000002</v>
      </c>
      <c r="AD14" s="6">
        <f t="shared" si="12"/>
        <v>1776.0000000000002</v>
      </c>
      <c r="AE14" s="6">
        <f t="shared" si="12"/>
        <v>1776.0000000000002</v>
      </c>
      <c r="AF14" s="6">
        <f t="shared" si="12"/>
        <v>1776.0000000000002</v>
      </c>
      <c r="AG14" s="6">
        <f t="shared" si="12"/>
        <v>1776.0000000000002</v>
      </c>
      <c r="AH14" s="6">
        <f t="shared" si="12"/>
        <v>0</v>
      </c>
      <c r="AI14" s="6">
        <f t="shared" si="12"/>
        <v>0</v>
      </c>
      <c r="AJ14" s="6">
        <f t="shared" si="12"/>
        <v>0</v>
      </c>
      <c r="AK14" s="6">
        <f t="shared" si="12"/>
        <v>0</v>
      </c>
      <c r="AL14" s="6">
        <f t="shared" si="12"/>
        <v>0</v>
      </c>
      <c r="AM14" s="6">
        <f t="shared" si="13"/>
        <v>0</v>
      </c>
      <c r="AN14" s="6">
        <f t="shared" si="13"/>
        <v>0</v>
      </c>
      <c r="AO14" s="6">
        <f t="shared" si="13"/>
        <v>0</v>
      </c>
      <c r="AP14" s="6">
        <f t="shared" si="13"/>
        <v>0</v>
      </c>
      <c r="AQ14" s="6">
        <f t="shared" si="13"/>
        <v>0</v>
      </c>
      <c r="AR14" s="6">
        <f t="shared" si="13"/>
        <v>0</v>
      </c>
      <c r="AS14" s="6">
        <f t="shared" si="13"/>
        <v>0</v>
      </c>
      <c r="AT14" s="6">
        <f t="shared" si="13"/>
        <v>0</v>
      </c>
      <c r="AU14" s="6">
        <f t="shared" si="13"/>
        <v>0</v>
      </c>
      <c r="AV14" s="6">
        <f t="shared" si="13"/>
        <v>0</v>
      </c>
      <c r="AW14" s="6">
        <f t="shared" si="14"/>
        <v>0</v>
      </c>
      <c r="AX14" s="6">
        <f t="shared" si="14"/>
        <v>0</v>
      </c>
      <c r="AY14" s="6">
        <f t="shared" si="14"/>
        <v>0</v>
      </c>
      <c r="AZ14" s="6">
        <f t="shared" si="14"/>
        <v>0</v>
      </c>
      <c r="BA14" s="6">
        <f t="shared" si="14"/>
        <v>0</v>
      </c>
      <c r="BB14" s="6">
        <f t="shared" si="14"/>
        <v>0</v>
      </c>
      <c r="BC14" s="6">
        <f t="shared" si="14"/>
        <v>0</v>
      </c>
      <c r="BD14" s="6">
        <f t="shared" si="14"/>
        <v>0</v>
      </c>
    </row>
    <row r="15" spans="1:56" x14ac:dyDescent="0.2">
      <c r="A15" t="s">
        <v>925</v>
      </c>
      <c r="B15" t="s">
        <v>979</v>
      </c>
      <c r="C15" t="s">
        <v>1010</v>
      </c>
      <c r="D15">
        <v>7.2</v>
      </c>
      <c r="E15" s="26" t="s">
        <v>1105</v>
      </c>
      <c r="F15" s="2">
        <v>0</v>
      </c>
      <c r="G15" s="22">
        <v>37257</v>
      </c>
      <c r="H15" s="15" t="s">
        <v>1113</v>
      </c>
      <c r="I15" s="6">
        <f t="shared" si="10"/>
        <v>0</v>
      </c>
      <c r="J15" s="6">
        <f t="shared" si="10"/>
        <v>0</v>
      </c>
      <c r="K15" s="6">
        <f t="shared" si="10"/>
        <v>0</v>
      </c>
      <c r="L15" s="6">
        <f t="shared" si="10"/>
        <v>0</v>
      </c>
      <c r="M15" s="6">
        <f t="shared" si="10"/>
        <v>0</v>
      </c>
      <c r="N15" s="6">
        <f t="shared" si="10"/>
        <v>0</v>
      </c>
      <c r="O15" s="6">
        <f t="shared" si="10"/>
        <v>0</v>
      </c>
      <c r="P15" s="6">
        <f t="shared" si="10"/>
        <v>0</v>
      </c>
      <c r="Q15" s="6">
        <f t="shared" si="10"/>
        <v>0</v>
      </c>
      <c r="R15" s="6">
        <f t="shared" si="10"/>
        <v>0</v>
      </c>
      <c r="S15" s="6">
        <f t="shared" si="11"/>
        <v>0</v>
      </c>
      <c r="T15" s="6">
        <f t="shared" si="11"/>
        <v>0</v>
      </c>
      <c r="U15" s="6">
        <f t="shared" si="11"/>
        <v>0</v>
      </c>
      <c r="V15" s="6">
        <f t="shared" si="11"/>
        <v>1728</v>
      </c>
      <c r="W15" s="6">
        <f t="shared" si="11"/>
        <v>1728</v>
      </c>
      <c r="X15" s="6">
        <f t="shared" si="11"/>
        <v>1728</v>
      </c>
      <c r="Y15" s="6">
        <f t="shared" si="11"/>
        <v>1728</v>
      </c>
      <c r="Z15" s="6">
        <f t="shared" si="11"/>
        <v>1728</v>
      </c>
      <c r="AA15" s="6">
        <f t="shared" si="11"/>
        <v>1728</v>
      </c>
      <c r="AB15" s="6">
        <f t="shared" si="11"/>
        <v>1728</v>
      </c>
      <c r="AC15" s="6">
        <f t="shared" si="12"/>
        <v>1728</v>
      </c>
      <c r="AD15" s="6">
        <f t="shared" si="12"/>
        <v>1728</v>
      </c>
      <c r="AE15" s="6">
        <f t="shared" si="12"/>
        <v>1728</v>
      </c>
      <c r="AF15" s="6">
        <f t="shared" si="12"/>
        <v>1728</v>
      </c>
      <c r="AG15" s="6">
        <f t="shared" si="12"/>
        <v>1728</v>
      </c>
      <c r="AH15" s="6">
        <f t="shared" si="12"/>
        <v>0</v>
      </c>
      <c r="AI15" s="6">
        <f t="shared" si="12"/>
        <v>0</v>
      </c>
      <c r="AJ15" s="6">
        <f t="shared" si="12"/>
        <v>0</v>
      </c>
      <c r="AK15" s="6">
        <f t="shared" si="12"/>
        <v>0</v>
      </c>
      <c r="AL15" s="6">
        <f t="shared" si="12"/>
        <v>0</v>
      </c>
      <c r="AM15" s="6">
        <f t="shared" si="13"/>
        <v>0</v>
      </c>
      <c r="AN15" s="6">
        <f t="shared" si="13"/>
        <v>0</v>
      </c>
      <c r="AO15" s="6">
        <f t="shared" si="13"/>
        <v>0</v>
      </c>
      <c r="AP15" s="6">
        <f t="shared" si="13"/>
        <v>0</v>
      </c>
      <c r="AQ15" s="6">
        <f t="shared" si="13"/>
        <v>0</v>
      </c>
      <c r="AR15" s="6">
        <f t="shared" si="13"/>
        <v>0</v>
      </c>
      <c r="AS15" s="6">
        <f t="shared" si="13"/>
        <v>0</v>
      </c>
      <c r="AT15" s="6">
        <f t="shared" si="13"/>
        <v>0</v>
      </c>
      <c r="AU15" s="6">
        <f t="shared" si="13"/>
        <v>0</v>
      </c>
      <c r="AV15" s="6">
        <f t="shared" si="13"/>
        <v>0</v>
      </c>
      <c r="AW15" s="6">
        <f t="shared" si="14"/>
        <v>0</v>
      </c>
      <c r="AX15" s="6">
        <f t="shared" si="14"/>
        <v>0</v>
      </c>
      <c r="AY15" s="6">
        <f t="shared" si="14"/>
        <v>0</v>
      </c>
      <c r="AZ15" s="6">
        <f t="shared" si="14"/>
        <v>0</v>
      </c>
      <c r="BA15" s="6">
        <f t="shared" si="14"/>
        <v>0</v>
      </c>
      <c r="BB15" s="6">
        <f t="shared" si="14"/>
        <v>0</v>
      </c>
      <c r="BC15" s="6">
        <f t="shared" si="14"/>
        <v>0</v>
      </c>
      <c r="BD15" s="6">
        <f t="shared" si="14"/>
        <v>0</v>
      </c>
    </row>
    <row r="16" spans="1:56" x14ac:dyDescent="0.2">
      <c r="A16" t="s">
        <v>978</v>
      </c>
      <c r="B16" t="s">
        <v>979</v>
      </c>
      <c r="C16" t="s">
        <v>980</v>
      </c>
      <c r="D16" s="16">
        <v>29.8</v>
      </c>
      <c r="E16" s="26" t="s">
        <v>1105</v>
      </c>
      <c r="F16" s="28">
        <v>0</v>
      </c>
      <c r="G16" s="22">
        <v>37408</v>
      </c>
      <c r="H16" s="15" t="s">
        <v>1113</v>
      </c>
      <c r="I16" s="6">
        <f t="shared" si="10"/>
        <v>0</v>
      </c>
      <c r="J16" s="6">
        <f t="shared" si="10"/>
        <v>0</v>
      </c>
      <c r="K16" s="6">
        <f t="shared" si="10"/>
        <v>0</v>
      </c>
      <c r="L16" s="6">
        <f t="shared" si="10"/>
        <v>0</v>
      </c>
      <c r="M16" s="6">
        <f t="shared" si="10"/>
        <v>0</v>
      </c>
      <c r="N16" s="6">
        <f t="shared" si="10"/>
        <v>0</v>
      </c>
      <c r="O16" s="6">
        <f t="shared" si="10"/>
        <v>0</v>
      </c>
      <c r="P16" s="6">
        <f t="shared" si="10"/>
        <v>0</v>
      </c>
      <c r="Q16" s="6">
        <f t="shared" si="10"/>
        <v>0</v>
      </c>
      <c r="R16" s="6">
        <f t="shared" si="10"/>
        <v>0</v>
      </c>
      <c r="S16" s="6">
        <f t="shared" si="11"/>
        <v>0</v>
      </c>
      <c r="T16" s="6">
        <f t="shared" si="11"/>
        <v>0</v>
      </c>
      <c r="U16" s="6">
        <f t="shared" si="11"/>
        <v>0</v>
      </c>
      <c r="V16" s="6">
        <f t="shared" si="11"/>
        <v>0</v>
      </c>
      <c r="W16" s="6">
        <f t="shared" si="11"/>
        <v>0</v>
      </c>
      <c r="X16" s="6">
        <f t="shared" si="11"/>
        <v>0</v>
      </c>
      <c r="Y16" s="6">
        <f t="shared" si="11"/>
        <v>0</v>
      </c>
      <c r="Z16" s="6">
        <f t="shared" si="11"/>
        <v>0</v>
      </c>
      <c r="AA16" s="6">
        <f t="shared" si="11"/>
        <v>7152</v>
      </c>
      <c r="AB16" s="6">
        <f t="shared" si="11"/>
        <v>7152</v>
      </c>
      <c r="AC16" s="6">
        <f t="shared" si="12"/>
        <v>7152</v>
      </c>
      <c r="AD16" s="6">
        <f t="shared" si="12"/>
        <v>7152</v>
      </c>
      <c r="AE16" s="6">
        <f t="shared" si="12"/>
        <v>7152</v>
      </c>
      <c r="AF16" s="6">
        <f t="shared" si="12"/>
        <v>7152</v>
      </c>
      <c r="AG16" s="6">
        <f t="shared" si="12"/>
        <v>7152</v>
      </c>
      <c r="AH16" s="6">
        <f t="shared" si="12"/>
        <v>7152</v>
      </c>
      <c r="AI16" s="6">
        <f t="shared" si="12"/>
        <v>7152</v>
      </c>
      <c r="AJ16" s="6">
        <f t="shared" si="12"/>
        <v>7152</v>
      </c>
      <c r="AK16" s="6">
        <f t="shared" si="12"/>
        <v>7152</v>
      </c>
      <c r="AL16" s="6">
        <f t="shared" si="12"/>
        <v>7152</v>
      </c>
      <c r="AM16" s="6">
        <f t="shared" si="13"/>
        <v>0</v>
      </c>
      <c r="AN16" s="6">
        <f t="shared" si="13"/>
        <v>0</v>
      </c>
      <c r="AO16" s="6">
        <f t="shared" si="13"/>
        <v>0</v>
      </c>
      <c r="AP16" s="6">
        <f t="shared" si="13"/>
        <v>0</v>
      </c>
      <c r="AQ16" s="6">
        <f t="shared" si="13"/>
        <v>0</v>
      </c>
      <c r="AR16" s="6">
        <f t="shared" si="13"/>
        <v>0</v>
      </c>
      <c r="AS16" s="6">
        <f t="shared" si="13"/>
        <v>0</v>
      </c>
      <c r="AT16" s="6">
        <f t="shared" si="13"/>
        <v>0</v>
      </c>
      <c r="AU16" s="6">
        <f t="shared" si="13"/>
        <v>0</v>
      </c>
      <c r="AV16" s="6">
        <f t="shared" si="13"/>
        <v>0</v>
      </c>
      <c r="AW16" s="6">
        <f t="shared" si="14"/>
        <v>0</v>
      </c>
      <c r="AX16" s="6">
        <f t="shared" si="14"/>
        <v>0</v>
      </c>
      <c r="AY16" s="6">
        <f t="shared" si="14"/>
        <v>0</v>
      </c>
      <c r="AZ16" s="6">
        <f t="shared" si="14"/>
        <v>0</v>
      </c>
      <c r="BA16" s="6">
        <f t="shared" si="14"/>
        <v>0</v>
      </c>
      <c r="BB16" s="6">
        <f t="shared" si="14"/>
        <v>0</v>
      </c>
      <c r="BC16" s="6">
        <f t="shared" si="14"/>
        <v>0</v>
      </c>
      <c r="BD16" s="6">
        <f t="shared" si="14"/>
        <v>0</v>
      </c>
    </row>
    <row r="17" spans="1:56" x14ac:dyDescent="0.2">
      <c r="A17" t="s">
        <v>1081</v>
      </c>
      <c r="B17" t="s">
        <v>979</v>
      </c>
      <c r="C17" t="s">
        <v>953</v>
      </c>
      <c r="D17">
        <v>14.4</v>
      </c>
      <c r="E17" s="26" t="s">
        <v>1105</v>
      </c>
      <c r="F17" s="23">
        <v>0</v>
      </c>
      <c r="G17" s="22">
        <v>37530</v>
      </c>
      <c r="H17" s="15" t="s">
        <v>1113</v>
      </c>
      <c r="I17" s="6">
        <f t="shared" si="10"/>
        <v>0</v>
      </c>
      <c r="J17" s="6">
        <f t="shared" si="10"/>
        <v>0</v>
      </c>
      <c r="K17" s="6">
        <f t="shared" si="10"/>
        <v>0</v>
      </c>
      <c r="L17" s="6">
        <f t="shared" si="10"/>
        <v>0</v>
      </c>
      <c r="M17" s="6">
        <f t="shared" si="10"/>
        <v>0</v>
      </c>
      <c r="N17" s="6">
        <f t="shared" si="10"/>
        <v>0</v>
      </c>
      <c r="O17" s="6">
        <f t="shared" si="10"/>
        <v>0</v>
      </c>
      <c r="P17" s="6">
        <f t="shared" si="10"/>
        <v>0</v>
      </c>
      <c r="Q17" s="6">
        <f t="shared" si="10"/>
        <v>0</v>
      </c>
      <c r="R17" s="6">
        <f t="shared" si="10"/>
        <v>0</v>
      </c>
      <c r="S17" s="6">
        <f t="shared" si="11"/>
        <v>0</v>
      </c>
      <c r="T17" s="6">
        <f t="shared" si="11"/>
        <v>0</v>
      </c>
      <c r="U17" s="6">
        <f t="shared" si="11"/>
        <v>0</v>
      </c>
      <c r="V17" s="6">
        <f t="shared" si="11"/>
        <v>0</v>
      </c>
      <c r="W17" s="6">
        <f t="shared" si="11"/>
        <v>0</v>
      </c>
      <c r="X17" s="6">
        <f t="shared" si="11"/>
        <v>0</v>
      </c>
      <c r="Y17" s="6">
        <f t="shared" si="11"/>
        <v>0</v>
      </c>
      <c r="Z17" s="6">
        <f t="shared" si="11"/>
        <v>0</v>
      </c>
      <c r="AA17" s="6">
        <f t="shared" si="11"/>
        <v>0</v>
      </c>
      <c r="AB17" s="6">
        <f t="shared" si="11"/>
        <v>0</v>
      </c>
      <c r="AC17" s="6">
        <f t="shared" si="12"/>
        <v>0</v>
      </c>
      <c r="AD17" s="6">
        <f t="shared" si="12"/>
        <v>0</v>
      </c>
      <c r="AE17" s="6">
        <f t="shared" si="12"/>
        <v>3456</v>
      </c>
      <c r="AF17" s="6">
        <f t="shared" si="12"/>
        <v>3456</v>
      </c>
      <c r="AG17" s="6">
        <f t="shared" si="12"/>
        <v>3456</v>
      </c>
      <c r="AH17" s="6">
        <f t="shared" si="12"/>
        <v>3456</v>
      </c>
      <c r="AI17" s="6">
        <f t="shared" si="12"/>
        <v>3456</v>
      </c>
      <c r="AJ17" s="6">
        <f t="shared" si="12"/>
        <v>3456</v>
      </c>
      <c r="AK17" s="6">
        <f t="shared" si="12"/>
        <v>3456</v>
      </c>
      <c r="AL17" s="6">
        <f t="shared" si="12"/>
        <v>3456</v>
      </c>
      <c r="AM17" s="6">
        <f t="shared" si="13"/>
        <v>3456</v>
      </c>
      <c r="AN17" s="6">
        <f t="shared" si="13"/>
        <v>3456</v>
      </c>
      <c r="AO17" s="6">
        <f t="shared" si="13"/>
        <v>3456</v>
      </c>
      <c r="AP17" s="6">
        <f t="shared" si="13"/>
        <v>3456</v>
      </c>
      <c r="AQ17" s="6">
        <f t="shared" si="13"/>
        <v>0</v>
      </c>
      <c r="AR17" s="6">
        <f t="shared" si="13"/>
        <v>0</v>
      </c>
      <c r="AS17" s="6">
        <f t="shared" si="13"/>
        <v>0</v>
      </c>
      <c r="AT17" s="6">
        <f t="shared" si="13"/>
        <v>0</v>
      </c>
      <c r="AU17" s="6">
        <f t="shared" si="13"/>
        <v>0</v>
      </c>
      <c r="AV17" s="6">
        <f t="shared" si="13"/>
        <v>0</v>
      </c>
      <c r="AW17" s="6">
        <f t="shared" si="14"/>
        <v>0</v>
      </c>
      <c r="AX17" s="6">
        <f t="shared" si="14"/>
        <v>0</v>
      </c>
      <c r="AY17" s="6">
        <f t="shared" si="14"/>
        <v>0</v>
      </c>
      <c r="AZ17" s="6">
        <f t="shared" si="14"/>
        <v>0</v>
      </c>
      <c r="BA17" s="6">
        <f t="shared" si="14"/>
        <v>0</v>
      </c>
      <c r="BB17" s="6">
        <f t="shared" si="14"/>
        <v>0</v>
      </c>
      <c r="BC17" s="6">
        <f t="shared" si="14"/>
        <v>0</v>
      </c>
      <c r="BD17" s="6">
        <f t="shared" si="14"/>
        <v>0</v>
      </c>
    </row>
    <row r="18" spans="1:56" x14ac:dyDescent="0.2">
      <c r="A18" s="26" t="s">
        <v>1103</v>
      </c>
      <c r="B18" s="26" t="s">
        <v>979</v>
      </c>
      <c r="C18" s="26" t="s">
        <v>948</v>
      </c>
      <c r="D18" s="26">
        <v>80</v>
      </c>
      <c r="E18" s="26" t="s">
        <v>946</v>
      </c>
      <c r="F18" s="26">
        <v>10000</v>
      </c>
      <c r="G18" s="30">
        <v>37803</v>
      </c>
      <c r="H18" s="15" t="s">
        <v>1113</v>
      </c>
      <c r="I18" s="6">
        <f t="shared" ref="I18:R20" si="15">IF(AND($F18&lt;I$2,$G18&lt;I$4,(DATE(YEAR($G18)+1,MONTH($G18)+1,1))&gt;I$4),$D18*24*I$3*(I$2/1000-($F18/1000)),0)</f>
        <v>0</v>
      </c>
      <c r="J18" s="6">
        <f t="shared" si="15"/>
        <v>0</v>
      </c>
      <c r="K18" s="6">
        <f t="shared" si="15"/>
        <v>0</v>
      </c>
      <c r="L18" s="6">
        <f t="shared" si="15"/>
        <v>0</v>
      </c>
      <c r="M18" s="6">
        <f t="shared" si="15"/>
        <v>0</v>
      </c>
      <c r="N18" s="6">
        <f t="shared" si="15"/>
        <v>0</v>
      </c>
      <c r="O18" s="6">
        <f t="shared" si="15"/>
        <v>0</v>
      </c>
      <c r="P18" s="6">
        <f t="shared" si="15"/>
        <v>0</v>
      </c>
      <c r="Q18" s="6">
        <f t="shared" si="15"/>
        <v>0</v>
      </c>
      <c r="R18" s="6">
        <f t="shared" si="15"/>
        <v>0</v>
      </c>
      <c r="S18" s="6">
        <f t="shared" ref="S18:AB20" si="16">IF(AND($F18&lt;S$2,$G18&lt;S$4,(DATE(YEAR($G18)+1,MONTH($G18)+1,1))&gt;S$4),$D18*24*S$3*(S$2/1000-($F18/1000)),0)</f>
        <v>0</v>
      </c>
      <c r="T18" s="6">
        <f t="shared" si="16"/>
        <v>0</v>
      </c>
      <c r="U18" s="6">
        <f t="shared" si="16"/>
        <v>0</v>
      </c>
      <c r="V18" s="6">
        <f t="shared" si="16"/>
        <v>0</v>
      </c>
      <c r="W18" s="6">
        <f t="shared" si="16"/>
        <v>0</v>
      </c>
      <c r="X18" s="6">
        <f t="shared" si="16"/>
        <v>0</v>
      </c>
      <c r="Y18" s="6">
        <f t="shared" si="16"/>
        <v>0</v>
      </c>
      <c r="Z18" s="6">
        <f t="shared" si="16"/>
        <v>0</v>
      </c>
      <c r="AA18" s="6">
        <f t="shared" si="16"/>
        <v>0</v>
      </c>
      <c r="AB18" s="6">
        <f t="shared" si="16"/>
        <v>0</v>
      </c>
      <c r="AC18" s="6">
        <f t="shared" ref="AC18:AL20" si="17">IF(AND($F18&lt;AC$2,$G18&lt;AC$4,(DATE(YEAR($G18)+1,MONTH($G18)+1,1))&gt;AC$4),$D18*24*AC$3*(AC$2/1000-($F18/1000)),0)</f>
        <v>0</v>
      </c>
      <c r="AD18" s="6">
        <f t="shared" si="17"/>
        <v>0</v>
      </c>
      <c r="AE18" s="6">
        <f t="shared" si="17"/>
        <v>0</v>
      </c>
      <c r="AF18" s="6">
        <f t="shared" si="17"/>
        <v>0</v>
      </c>
      <c r="AG18" s="6">
        <f t="shared" si="17"/>
        <v>0</v>
      </c>
      <c r="AH18" s="6">
        <f t="shared" si="17"/>
        <v>0</v>
      </c>
      <c r="AI18" s="6">
        <f t="shared" si="17"/>
        <v>0</v>
      </c>
      <c r="AJ18" s="6">
        <f t="shared" si="17"/>
        <v>0</v>
      </c>
      <c r="AK18" s="6">
        <f t="shared" si="17"/>
        <v>0</v>
      </c>
      <c r="AL18" s="6">
        <f t="shared" si="17"/>
        <v>0</v>
      </c>
      <c r="AM18" s="6">
        <f t="shared" ref="AM18:AV20" si="18">IF(AND($F18&lt;AM$2,$G18&lt;AM$4,(DATE(YEAR($G18)+1,MONTH($G18)+1,1))&gt;AM$4),$D18*24*AM$3*(AM$2/1000-($F18/1000)),0)</f>
        <v>0</v>
      </c>
      <c r="AN18" s="6">
        <f t="shared" si="18"/>
        <v>0</v>
      </c>
      <c r="AO18" s="6">
        <f t="shared" si="18"/>
        <v>0</v>
      </c>
      <c r="AP18" s="6">
        <f t="shared" si="18"/>
        <v>0</v>
      </c>
      <c r="AQ18" s="6">
        <f t="shared" si="18"/>
        <v>0</v>
      </c>
      <c r="AR18" s="6">
        <f t="shared" si="18"/>
        <v>0</v>
      </c>
      <c r="AS18" s="6">
        <f t="shared" si="18"/>
        <v>0</v>
      </c>
      <c r="AT18" s="6">
        <f t="shared" si="18"/>
        <v>0</v>
      </c>
      <c r="AU18" s="6">
        <f t="shared" si="18"/>
        <v>0</v>
      </c>
      <c r="AV18" s="6">
        <f t="shared" si="18"/>
        <v>0</v>
      </c>
      <c r="AW18" s="6">
        <f t="shared" ref="AW18:BD20" si="19">IF(AND($F18&lt;AW$2,$G18&lt;AW$4,(DATE(YEAR($G18)+1,MONTH($G18)+1,1))&gt;AW$4),$D18*24*AW$3*(AW$2/1000-($F18/1000)),0)</f>
        <v>0</v>
      </c>
      <c r="AX18" s="6">
        <f t="shared" si="19"/>
        <v>0</v>
      </c>
      <c r="AY18" s="6">
        <f t="shared" si="19"/>
        <v>0</v>
      </c>
      <c r="AZ18" s="6">
        <f t="shared" si="19"/>
        <v>0</v>
      </c>
      <c r="BA18" s="6">
        <f t="shared" si="19"/>
        <v>0</v>
      </c>
      <c r="BB18" s="6">
        <f t="shared" si="19"/>
        <v>0</v>
      </c>
      <c r="BC18" s="6">
        <f t="shared" si="19"/>
        <v>0</v>
      </c>
      <c r="BD18" s="6">
        <f t="shared" si="19"/>
        <v>0</v>
      </c>
    </row>
    <row r="19" spans="1:56" x14ac:dyDescent="0.2">
      <c r="A19" t="s">
        <v>955</v>
      </c>
      <c r="B19" t="s">
        <v>1525</v>
      </c>
      <c r="C19" t="s">
        <v>935</v>
      </c>
      <c r="D19">
        <v>3</v>
      </c>
      <c r="E19" s="26" t="s">
        <v>1105</v>
      </c>
      <c r="F19" s="23">
        <v>0</v>
      </c>
      <c r="G19" s="22">
        <v>37043</v>
      </c>
      <c r="H19" s="15" t="s">
        <v>1113</v>
      </c>
      <c r="I19" s="6">
        <f t="shared" si="15"/>
        <v>0</v>
      </c>
      <c r="J19" s="6">
        <f t="shared" si="15"/>
        <v>0</v>
      </c>
      <c r="K19" s="6">
        <f t="shared" si="15"/>
        <v>0</v>
      </c>
      <c r="L19" s="6">
        <f t="shared" si="15"/>
        <v>0</v>
      </c>
      <c r="M19" s="6">
        <f t="shared" si="15"/>
        <v>0</v>
      </c>
      <c r="N19" s="6">
        <f t="shared" si="15"/>
        <v>0</v>
      </c>
      <c r="O19" s="6">
        <f t="shared" si="15"/>
        <v>720</v>
      </c>
      <c r="P19" s="6">
        <f t="shared" si="15"/>
        <v>720</v>
      </c>
      <c r="Q19" s="6">
        <f t="shared" si="15"/>
        <v>720</v>
      </c>
      <c r="R19" s="6">
        <f t="shared" si="15"/>
        <v>720</v>
      </c>
      <c r="S19" s="6">
        <f t="shared" si="16"/>
        <v>720</v>
      </c>
      <c r="T19" s="6">
        <f t="shared" si="16"/>
        <v>720</v>
      </c>
      <c r="U19" s="6">
        <f t="shared" si="16"/>
        <v>720</v>
      </c>
      <c r="V19" s="6">
        <f t="shared" si="16"/>
        <v>720</v>
      </c>
      <c r="W19" s="6">
        <f t="shared" si="16"/>
        <v>720</v>
      </c>
      <c r="X19" s="6">
        <f t="shared" si="16"/>
        <v>720</v>
      </c>
      <c r="Y19" s="6">
        <f t="shared" si="16"/>
        <v>720</v>
      </c>
      <c r="Z19" s="6">
        <f t="shared" si="16"/>
        <v>720</v>
      </c>
      <c r="AA19" s="6">
        <f t="shared" si="16"/>
        <v>0</v>
      </c>
      <c r="AB19" s="6">
        <f t="shared" si="16"/>
        <v>0</v>
      </c>
      <c r="AC19" s="6">
        <f t="shared" si="17"/>
        <v>0</v>
      </c>
      <c r="AD19" s="6">
        <f t="shared" si="17"/>
        <v>0</v>
      </c>
      <c r="AE19" s="6">
        <f t="shared" si="17"/>
        <v>0</v>
      </c>
      <c r="AF19" s="6">
        <f t="shared" si="17"/>
        <v>0</v>
      </c>
      <c r="AG19" s="6">
        <f t="shared" si="17"/>
        <v>0</v>
      </c>
      <c r="AH19" s="6">
        <f t="shared" si="17"/>
        <v>0</v>
      </c>
      <c r="AI19" s="6">
        <f t="shared" si="17"/>
        <v>0</v>
      </c>
      <c r="AJ19" s="6">
        <f t="shared" si="17"/>
        <v>0</v>
      </c>
      <c r="AK19" s="6">
        <f t="shared" si="17"/>
        <v>0</v>
      </c>
      <c r="AL19" s="6">
        <f t="shared" si="17"/>
        <v>0</v>
      </c>
      <c r="AM19" s="6">
        <f t="shared" si="18"/>
        <v>0</v>
      </c>
      <c r="AN19" s="6">
        <f t="shared" si="18"/>
        <v>0</v>
      </c>
      <c r="AO19" s="6">
        <f t="shared" si="18"/>
        <v>0</v>
      </c>
      <c r="AP19" s="6">
        <f t="shared" si="18"/>
        <v>0</v>
      </c>
      <c r="AQ19" s="6">
        <f t="shared" si="18"/>
        <v>0</v>
      </c>
      <c r="AR19" s="6">
        <f t="shared" si="18"/>
        <v>0</v>
      </c>
      <c r="AS19" s="6">
        <f t="shared" si="18"/>
        <v>0</v>
      </c>
      <c r="AT19" s="6">
        <f t="shared" si="18"/>
        <v>0</v>
      </c>
      <c r="AU19" s="6">
        <f t="shared" si="18"/>
        <v>0</v>
      </c>
      <c r="AV19" s="6">
        <f t="shared" si="18"/>
        <v>0</v>
      </c>
      <c r="AW19" s="6">
        <f t="shared" si="19"/>
        <v>0</v>
      </c>
      <c r="AX19" s="6">
        <f t="shared" si="19"/>
        <v>0</v>
      </c>
      <c r="AY19" s="6">
        <f t="shared" si="19"/>
        <v>0</v>
      </c>
      <c r="AZ19" s="6">
        <f t="shared" si="19"/>
        <v>0</v>
      </c>
      <c r="BA19" s="6">
        <f t="shared" si="19"/>
        <v>0</v>
      </c>
      <c r="BB19" s="6">
        <f t="shared" si="19"/>
        <v>0</v>
      </c>
      <c r="BC19" s="6">
        <f t="shared" si="19"/>
        <v>0</v>
      </c>
      <c r="BD19" s="6">
        <f t="shared" si="19"/>
        <v>0</v>
      </c>
    </row>
    <row r="20" spans="1:56" x14ac:dyDescent="0.2">
      <c r="A20" t="s">
        <v>951</v>
      </c>
      <c r="B20" t="s">
        <v>1525</v>
      </c>
      <c r="C20" t="s">
        <v>935</v>
      </c>
      <c r="D20">
        <v>8.9</v>
      </c>
      <c r="E20" s="26" t="s">
        <v>1105</v>
      </c>
      <c r="F20" s="23">
        <v>0</v>
      </c>
      <c r="G20" s="22">
        <v>37180</v>
      </c>
      <c r="H20" s="15" t="s">
        <v>1113</v>
      </c>
      <c r="I20" s="6">
        <f t="shared" si="15"/>
        <v>0</v>
      </c>
      <c r="J20" s="6">
        <f t="shared" si="15"/>
        <v>0</v>
      </c>
      <c r="K20" s="6">
        <f t="shared" si="15"/>
        <v>0</v>
      </c>
      <c r="L20" s="6">
        <f t="shared" si="15"/>
        <v>0</v>
      </c>
      <c r="M20" s="6">
        <f t="shared" si="15"/>
        <v>0</v>
      </c>
      <c r="N20" s="6">
        <f t="shared" si="15"/>
        <v>0</v>
      </c>
      <c r="O20" s="6">
        <f t="shared" si="15"/>
        <v>0</v>
      </c>
      <c r="P20" s="6">
        <f t="shared" si="15"/>
        <v>0</v>
      </c>
      <c r="Q20" s="6">
        <f t="shared" si="15"/>
        <v>0</v>
      </c>
      <c r="R20" s="6">
        <f t="shared" si="15"/>
        <v>0</v>
      </c>
      <c r="S20" s="6">
        <f t="shared" si="16"/>
        <v>2136</v>
      </c>
      <c r="T20" s="6">
        <f t="shared" si="16"/>
        <v>2136</v>
      </c>
      <c r="U20" s="6">
        <f t="shared" si="16"/>
        <v>2136</v>
      </c>
      <c r="V20" s="6">
        <f t="shared" si="16"/>
        <v>2136</v>
      </c>
      <c r="W20" s="6">
        <f t="shared" si="16"/>
        <v>2136</v>
      </c>
      <c r="X20" s="6">
        <f t="shared" si="16"/>
        <v>2136</v>
      </c>
      <c r="Y20" s="6">
        <f t="shared" si="16"/>
        <v>2136</v>
      </c>
      <c r="Z20" s="6">
        <f t="shared" si="16"/>
        <v>2136</v>
      </c>
      <c r="AA20" s="6">
        <f t="shared" si="16"/>
        <v>2136</v>
      </c>
      <c r="AB20" s="6">
        <f t="shared" si="16"/>
        <v>2136</v>
      </c>
      <c r="AC20" s="6">
        <f t="shared" si="17"/>
        <v>2136</v>
      </c>
      <c r="AD20" s="6">
        <f t="shared" si="17"/>
        <v>2136</v>
      </c>
      <c r="AE20" s="6">
        <f t="shared" si="17"/>
        <v>0</v>
      </c>
      <c r="AF20" s="6">
        <f t="shared" si="17"/>
        <v>0</v>
      </c>
      <c r="AG20" s="6">
        <f t="shared" si="17"/>
        <v>0</v>
      </c>
      <c r="AH20" s="6">
        <f t="shared" si="17"/>
        <v>0</v>
      </c>
      <c r="AI20" s="6">
        <f t="shared" si="17"/>
        <v>0</v>
      </c>
      <c r="AJ20" s="6">
        <f t="shared" si="17"/>
        <v>0</v>
      </c>
      <c r="AK20" s="6">
        <f t="shared" si="17"/>
        <v>0</v>
      </c>
      <c r="AL20" s="6">
        <f t="shared" si="17"/>
        <v>0</v>
      </c>
      <c r="AM20" s="6">
        <f t="shared" si="18"/>
        <v>0</v>
      </c>
      <c r="AN20" s="6">
        <f t="shared" si="18"/>
        <v>0</v>
      </c>
      <c r="AO20" s="6">
        <f t="shared" si="18"/>
        <v>0</v>
      </c>
      <c r="AP20" s="6">
        <f t="shared" si="18"/>
        <v>0</v>
      </c>
      <c r="AQ20" s="6">
        <f t="shared" si="18"/>
        <v>0</v>
      </c>
      <c r="AR20" s="6">
        <f t="shared" si="18"/>
        <v>0</v>
      </c>
      <c r="AS20" s="6">
        <f t="shared" si="18"/>
        <v>0</v>
      </c>
      <c r="AT20" s="6">
        <f t="shared" si="18"/>
        <v>0</v>
      </c>
      <c r="AU20" s="6">
        <f t="shared" si="18"/>
        <v>0</v>
      </c>
      <c r="AV20" s="6">
        <f t="shared" si="18"/>
        <v>0</v>
      </c>
      <c r="AW20" s="6">
        <f t="shared" si="19"/>
        <v>0</v>
      </c>
      <c r="AX20" s="6">
        <f t="shared" si="19"/>
        <v>0</v>
      </c>
      <c r="AY20" s="6">
        <f t="shared" si="19"/>
        <v>0</v>
      </c>
      <c r="AZ20" s="6">
        <f t="shared" si="19"/>
        <v>0</v>
      </c>
      <c r="BA20" s="6">
        <f t="shared" si="19"/>
        <v>0</v>
      </c>
      <c r="BB20" s="6">
        <f t="shared" si="19"/>
        <v>0</v>
      </c>
      <c r="BC20" s="6">
        <f t="shared" si="19"/>
        <v>0</v>
      </c>
      <c r="BD20" s="6">
        <f t="shared" si="19"/>
        <v>0</v>
      </c>
    </row>
    <row r="21" spans="1:56" x14ac:dyDescent="0.2">
      <c r="A21" t="s">
        <v>347</v>
      </c>
      <c r="B21" s="3" t="s">
        <v>1109</v>
      </c>
      <c r="C21" s="3" t="s">
        <v>927</v>
      </c>
      <c r="D21">
        <v>14.8</v>
      </c>
      <c r="E21" t="s">
        <v>1105</v>
      </c>
      <c r="F21" s="23">
        <v>0</v>
      </c>
      <c r="G21" s="22">
        <v>37148</v>
      </c>
      <c r="H21" s="15" t="s">
        <v>1113</v>
      </c>
      <c r="I21" s="6">
        <f t="shared" ref="I21:R22" si="20">IF(AND($F21&lt;I$2,$G21&lt;I$4,(DATE(YEAR($G21)+1,MONTH($G21)+1,1))&gt;I$4),$D21*24*I$3*(I$2/1000-($F21/1000)),0)</f>
        <v>0</v>
      </c>
      <c r="J21" s="6">
        <f t="shared" si="20"/>
        <v>0</v>
      </c>
      <c r="K21" s="6">
        <f t="shared" si="20"/>
        <v>0</v>
      </c>
      <c r="L21" s="6">
        <f t="shared" si="20"/>
        <v>0</v>
      </c>
      <c r="M21" s="6">
        <f t="shared" si="20"/>
        <v>0</v>
      </c>
      <c r="N21" s="6">
        <f t="shared" si="20"/>
        <v>0</v>
      </c>
      <c r="O21" s="6">
        <f t="shared" si="20"/>
        <v>0</v>
      </c>
      <c r="P21" s="6">
        <f t="shared" si="20"/>
        <v>0</v>
      </c>
      <c r="Q21" s="6">
        <f t="shared" si="20"/>
        <v>0</v>
      </c>
      <c r="R21" s="6">
        <f t="shared" si="20"/>
        <v>3552.0000000000005</v>
      </c>
      <c r="S21" s="6">
        <f t="shared" ref="S21:AB22" si="21">IF(AND($F21&lt;S$2,$G21&lt;S$4,(DATE(YEAR($G21)+1,MONTH($G21)+1,1))&gt;S$4),$D21*24*S$3*(S$2/1000-($F21/1000)),0)</f>
        <v>3552.0000000000005</v>
      </c>
      <c r="T21" s="6">
        <f t="shared" si="21"/>
        <v>3552.0000000000005</v>
      </c>
      <c r="U21" s="6">
        <f t="shared" si="21"/>
        <v>3552.0000000000005</v>
      </c>
      <c r="V21" s="6">
        <f t="shared" si="21"/>
        <v>3552.0000000000005</v>
      </c>
      <c r="W21" s="6">
        <f t="shared" si="21"/>
        <v>3552.0000000000005</v>
      </c>
      <c r="X21" s="6">
        <f t="shared" si="21"/>
        <v>3552.0000000000005</v>
      </c>
      <c r="Y21" s="6">
        <f t="shared" si="21"/>
        <v>3552.0000000000005</v>
      </c>
      <c r="Z21" s="6">
        <f t="shared" si="21"/>
        <v>3552.0000000000005</v>
      </c>
      <c r="AA21" s="6">
        <f t="shared" si="21"/>
        <v>3552.0000000000005</v>
      </c>
      <c r="AB21" s="6">
        <f t="shared" si="21"/>
        <v>3552.0000000000005</v>
      </c>
      <c r="AC21" s="6">
        <f t="shared" ref="AC21:AL22" si="22">IF(AND($F21&lt;AC$2,$G21&lt;AC$4,(DATE(YEAR($G21)+1,MONTH($G21)+1,1))&gt;AC$4),$D21*24*AC$3*(AC$2/1000-($F21/1000)),0)</f>
        <v>3552.0000000000005</v>
      </c>
      <c r="AD21" s="6">
        <f t="shared" si="22"/>
        <v>0</v>
      </c>
      <c r="AE21" s="6">
        <f t="shared" si="22"/>
        <v>0</v>
      </c>
      <c r="AF21" s="6">
        <f t="shared" si="22"/>
        <v>0</v>
      </c>
      <c r="AG21" s="6">
        <f t="shared" si="22"/>
        <v>0</v>
      </c>
      <c r="AH21" s="6">
        <f t="shared" si="22"/>
        <v>0</v>
      </c>
      <c r="AI21" s="6">
        <f t="shared" si="22"/>
        <v>0</v>
      </c>
      <c r="AJ21" s="6">
        <f t="shared" si="22"/>
        <v>0</v>
      </c>
      <c r="AK21" s="6">
        <f t="shared" si="22"/>
        <v>0</v>
      </c>
      <c r="AL21" s="6">
        <f t="shared" si="22"/>
        <v>0</v>
      </c>
      <c r="AM21" s="6">
        <f t="shared" ref="AM21:AV22" si="23">IF(AND($F21&lt;AM$2,$G21&lt;AM$4,(DATE(YEAR($G21)+1,MONTH($G21)+1,1))&gt;AM$4),$D21*24*AM$3*(AM$2/1000-($F21/1000)),0)</f>
        <v>0</v>
      </c>
      <c r="AN21" s="6">
        <f t="shared" si="23"/>
        <v>0</v>
      </c>
      <c r="AO21" s="6">
        <f t="shared" si="23"/>
        <v>0</v>
      </c>
      <c r="AP21" s="6">
        <f t="shared" si="23"/>
        <v>0</v>
      </c>
      <c r="AQ21" s="6">
        <f t="shared" si="23"/>
        <v>0</v>
      </c>
      <c r="AR21" s="6">
        <f t="shared" si="23"/>
        <v>0</v>
      </c>
      <c r="AS21" s="6">
        <f t="shared" si="23"/>
        <v>0</v>
      </c>
      <c r="AT21" s="6">
        <f t="shared" si="23"/>
        <v>0</v>
      </c>
      <c r="AU21" s="6">
        <f t="shared" si="23"/>
        <v>0</v>
      </c>
      <c r="AV21" s="6">
        <f t="shared" si="23"/>
        <v>0</v>
      </c>
      <c r="AW21" s="6">
        <f t="shared" ref="AW21:BD22" si="24">IF(AND($F21&lt;AW$2,$G21&lt;AW$4,(DATE(YEAR($G21)+1,MONTH($G21)+1,1))&gt;AW$4),$D21*24*AW$3*(AW$2/1000-($F21/1000)),0)</f>
        <v>0</v>
      </c>
      <c r="AX21" s="6">
        <f t="shared" si="24"/>
        <v>0</v>
      </c>
      <c r="AY21" s="6">
        <f t="shared" si="24"/>
        <v>0</v>
      </c>
      <c r="AZ21" s="6">
        <f t="shared" si="24"/>
        <v>0</v>
      </c>
      <c r="BA21" s="6">
        <f t="shared" si="24"/>
        <v>0</v>
      </c>
      <c r="BB21" s="6">
        <f t="shared" si="24"/>
        <v>0</v>
      </c>
      <c r="BC21" s="6">
        <f t="shared" si="24"/>
        <v>0</v>
      </c>
      <c r="BD21" s="6">
        <f t="shared" si="24"/>
        <v>0</v>
      </c>
    </row>
    <row r="22" spans="1:56" x14ac:dyDescent="0.2">
      <c r="A22" t="s">
        <v>347</v>
      </c>
      <c r="B22" s="3" t="s">
        <v>1109</v>
      </c>
      <c r="C22" s="3" t="s">
        <v>927</v>
      </c>
      <c r="D22">
        <v>5.6</v>
      </c>
      <c r="E22" t="s">
        <v>1105</v>
      </c>
      <c r="F22" s="23">
        <v>0</v>
      </c>
      <c r="G22" s="22">
        <v>37162</v>
      </c>
      <c r="H22" s="15" t="s">
        <v>1113</v>
      </c>
      <c r="I22" s="6">
        <f t="shared" si="20"/>
        <v>0</v>
      </c>
      <c r="J22" s="6">
        <f t="shared" si="20"/>
        <v>0</v>
      </c>
      <c r="K22" s="6">
        <f t="shared" si="20"/>
        <v>0</v>
      </c>
      <c r="L22" s="6">
        <f t="shared" si="20"/>
        <v>0</v>
      </c>
      <c r="M22" s="6">
        <f t="shared" si="20"/>
        <v>0</v>
      </c>
      <c r="N22" s="6">
        <f t="shared" si="20"/>
        <v>0</v>
      </c>
      <c r="O22" s="6">
        <f t="shared" si="20"/>
        <v>0</v>
      </c>
      <c r="P22" s="6">
        <f t="shared" si="20"/>
        <v>0</v>
      </c>
      <c r="Q22" s="6">
        <f t="shared" si="20"/>
        <v>0</v>
      </c>
      <c r="R22" s="6">
        <f t="shared" si="20"/>
        <v>1343.9999999999998</v>
      </c>
      <c r="S22" s="6">
        <f t="shared" si="21"/>
        <v>1343.9999999999998</v>
      </c>
      <c r="T22" s="6">
        <f t="shared" si="21"/>
        <v>1343.9999999999998</v>
      </c>
      <c r="U22" s="6">
        <f t="shared" si="21"/>
        <v>1343.9999999999998</v>
      </c>
      <c r="V22" s="6">
        <f t="shared" si="21"/>
        <v>1343.9999999999998</v>
      </c>
      <c r="W22" s="6">
        <f t="shared" si="21"/>
        <v>1343.9999999999998</v>
      </c>
      <c r="X22" s="6">
        <f t="shared" si="21"/>
        <v>1343.9999999999998</v>
      </c>
      <c r="Y22" s="6">
        <f t="shared" si="21"/>
        <v>1343.9999999999998</v>
      </c>
      <c r="Z22" s="6">
        <f t="shared" si="21"/>
        <v>1343.9999999999998</v>
      </c>
      <c r="AA22" s="6">
        <f t="shared" si="21"/>
        <v>1343.9999999999998</v>
      </c>
      <c r="AB22" s="6">
        <f t="shared" si="21"/>
        <v>1343.9999999999998</v>
      </c>
      <c r="AC22" s="6">
        <f t="shared" si="22"/>
        <v>1343.9999999999998</v>
      </c>
      <c r="AD22" s="6">
        <f t="shared" si="22"/>
        <v>0</v>
      </c>
      <c r="AE22" s="6">
        <f t="shared" si="22"/>
        <v>0</v>
      </c>
      <c r="AF22" s="6">
        <f t="shared" si="22"/>
        <v>0</v>
      </c>
      <c r="AG22" s="6">
        <f t="shared" si="22"/>
        <v>0</v>
      </c>
      <c r="AH22" s="6">
        <f t="shared" si="22"/>
        <v>0</v>
      </c>
      <c r="AI22" s="6">
        <f t="shared" si="22"/>
        <v>0</v>
      </c>
      <c r="AJ22" s="6">
        <f t="shared" si="22"/>
        <v>0</v>
      </c>
      <c r="AK22" s="6">
        <f t="shared" si="22"/>
        <v>0</v>
      </c>
      <c r="AL22" s="6">
        <f t="shared" si="22"/>
        <v>0</v>
      </c>
      <c r="AM22" s="6">
        <f t="shared" si="23"/>
        <v>0</v>
      </c>
      <c r="AN22" s="6">
        <f t="shared" si="23"/>
        <v>0</v>
      </c>
      <c r="AO22" s="6">
        <f t="shared" si="23"/>
        <v>0</v>
      </c>
      <c r="AP22" s="6">
        <f t="shared" si="23"/>
        <v>0</v>
      </c>
      <c r="AQ22" s="6">
        <f t="shared" si="23"/>
        <v>0</v>
      </c>
      <c r="AR22" s="6">
        <f t="shared" si="23"/>
        <v>0</v>
      </c>
      <c r="AS22" s="6">
        <f t="shared" si="23"/>
        <v>0</v>
      </c>
      <c r="AT22" s="6">
        <f t="shared" si="23"/>
        <v>0</v>
      </c>
      <c r="AU22" s="6">
        <f t="shared" si="23"/>
        <v>0</v>
      </c>
      <c r="AV22" s="6">
        <f t="shared" si="23"/>
        <v>0</v>
      </c>
      <c r="AW22" s="6">
        <f t="shared" si="24"/>
        <v>0</v>
      </c>
      <c r="AX22" s="6">
        <f t="shared" si="24"/>
        <v>0</v>
      </c>
      <c r="AY22" s="6">
        <f t="shared" si="24"/>
        <v>0</v>
      </c>
      <c r="AZ22" s="6">
        <f t="shared" si="24"/>
        <v>0</v>
      </c>
      <c r="BA22" s="6">
        <f t="shared" si="24"/>
        <v>0</v>
      </c>
      <c r="BB22" s="6">
        <f t="shared" si="24"/>
        <v>0</v>
      </c>
      <c r="BC22" s="6">
        <f t="shared" si="24"/>
        <v>0</v>
      </c>
      <c r="BD22" s="6">
        <f t="shared" si="24"/>
        <v>0</v>
      </c>
    </row>
    <row r="23" spans="1:56" x14ac:dyDescent="0.2">
      <c r="A23" t="s">
        <v>1101</v>
      </c>
      <c r="B23" s="3" t="s">
        <v>1109</v>
      </c>
      <c r="C23" s="3" t="s">
        <v>927</v>
      </c>
      <c r="D23">
        <v>1</v>
      </c>
      <c r="E23" t="s">
        <v>1108</v>
      </c>
      <c r="F23">
        <v>7100</v>
      </c>
      <c r="G23" s="22">
        <v>37377</v>
      </c>
      <c r="H23" s="15" t="s">
        <v>1113</v>
      </c>
      <c r="I23" s="6">
        <f t="shared" ref="I23:R23" si="25">IF(AND($F23&lt;I$2,$G23&lt;I$4,(DATE(YEAR($G23)+1,MONTH($G23)+1,1))&gt;I$4),$D23*24*I$3*(I$2/1000-($F23/1000)),0)</f>
        <v>0</v>
      </c>
      <c r="J23" s="6">
        <f t="shared" si="25"/>
        <v>0</v>
      </c>
      <c r="K23" s="6">
        <f t="shared" si="25"/>
        <v>0</v>
      </c>
      <c r="L23" s="6">
        <f t="shared" si="25"/>
        <v>0</v>
      </c>
      <c r="M23" s="6">
        <f t="shared" si="25"/>
        <v>0</v>
      </c>
      <c r="N23" s="6">
        <f t="shared" si="25"/>
        <v>0</v>
      </c>
      <c r="O23" s="6">
        <f t="shared" si="25"/>
        <v>0</v>
      </c>
      <c r="P23" s="6">
        <f t="shared" si="25"/>
        <v>0</v>
      </c>
      <c r="Q23" s="6">
        <f t="shared" si="25"/>
        <v>0</v>
      </c>
      <c r="R23" s="6">
        <f t="shared" si="25"/>
        <v>0</v>
      </c>
      <c r="S23" s="6">
        <f t="shared" ref="S23:AB23" si="26">IF(AND($F23&lt;S$2,$G23&lt;S$4,(DATE(YEAR($G23)+1,MONTH($G23)+1,1))&gt;S$4),$D23*24*S$3*(S$2/1000-($F23/1000)),0)</f>
        <v>0</v>
      </c>
      <c r="T23" s="6">
        <f t="shared" si="26"/>
        <v>0</v>
      </c>
      <c r="U23" s="6">
        <f t="shared" si="26"/>
        <v>0</v>
      </c>
      <c r="V23" s="6">
        <f t="shared" si="26"/>
        <v>0</v>
      </c>
      <c r="W23" s="6">
        <f t="shared" si="26"/>
        <v>0</v>
      </c>
      <c r="X23" s="6">
        <f t="shared" si="26"/>
        <v>0</v>
      </c>
      <c r="Y23" s="6">
        <f t="shared" si="26"/>
        <v>0</v>
      </c>
      <c r="Z23" s="6">
        <f t="shared" si="26"/>
        <v>69.600000000000009</v>
      </c>
      <c r="AA23" s="6">
        <f t="shared" si="26"/>
        <v>69.600000000000009</v>
      </c>
      <c r="AB23" s="6">
        <f t="shared" si="26"/>
        <v>69.600000000000009</v>
      </c>
      <c r="AC23" s="6">
        <f t="shared" ref="AC23:AL23" si="27">IF(AND($F23&lt;AC$2,$G23&lt;AC$4,(DATE(YEAR($G23)+1,MONTH($G23)+1,1))&gt;AC$4),$D23*24*AC$3*(AC$2/1000-($F23/1000)),0)</f>
        <v>69.600000000000009</v>
      </c>
      <c r="AD23" s="6">
        <f t="shared" si="27"/>
        <v>69.600000000000009</v>
      </c>
      <c r="AE23" s="6">
        <f t="shared" si="27"/>
        <v>69.600000000000009</v>
      </c>
      <c r="AF23" s="6">
        <f t="shared" si="27"/>
        <v>69.600000000000009</v>
      </c>
      <c r="AG23" s="6">
        <f t="shared" si="27"/>
        <v>69.600000000000009</v>
      </c>
      <c r="AH23" s="6">
        <f t="shared" si="27"/>
        <v>69.600000000000009</v>
      </c>
      <c r="AI23" s="6">
        <f t="shared" si="27"/>
        <v>69.600000000000009</v>
      </c>
      <c r="AJ23" s="6">
        <f t="shared" si="27"/>
        <v>69.600000000000009</v>
      </c>
      <c r="AK23" s="6">
        <f t="shared" si="27"/>
        <v>69.600000000000009</v>
      </c>
      <c r="AL23" s="6">
        <f t="shared" si="27"/>
        <v>0</v>
      </c>
      <c r="AM23" s="6">
        <f t="shared" ref="AM23:AV23" si="28">IF(AND($F23&lt;AM$2,$G23&lt;AM$4,(DATE(YEAR($G23)+1,MONTH($G23)+1,1))&gt;AM$4),$D23*24*AM$3*(AM$2/1000-($F23/1000)),0)</f>
        <v>0</v>
      </c>
      <c r="AN23" s="6">
        <f t="shared" si="28"/>
        <v>0</v>
      </c>
      <c r="AO23" s="6">
        <f t="shared" si="28"/>
        <v>0</v>
      </c>
      <c r="AP23" s="6">
        <f t="shared" si="28"/>
        <v>0</v>
      </c>
      <c r="AQ23" s="6">
        <f t="shared" si="28"/>
        <v>0</v>
      </c>
      <c r="AR23" s="6">
        <f t="shared" si="28"/>
        <v>0</v>
      </c>
      <c r="AS23" s="6">
        <f t="shared" si="28"/>
        <v>0</v>
      </c>
      <c r="AT23" s="6">
        <f t="shared" si="28"/>
        <v>0</v>
      </c>
      <c r="AU23" s="6">
        <f t="shared" si="28"/>
        <v>0</v>
      </c>
      <c r="AV23" s="6">
        <f t="shared" si="28"/>
        <v>0</v>
      </c>
      <c r="AW23" s="6">
        <f t="shared" ref="AW23:BD23" si="29">IF(AND($F23&lt;AW$2,$G23&lt;AW$4,(DATE(YEAR($G23)+1,MONTH($G23)+1,1))&gt;AW$4),$D23*24*AW$3*(AW$2/1000-($F23/1000)),0)</f>
        <v>0</v>
      </c>
      <c r="AX23" s="6">
        <f t="shared" si="29"/>
        <v>0</v>
      </c>
      <c r="AY23" s="6">
        <f t="shared" si="29"/>
        <v>0</v>
      </c>
      <c r="AZ23" s="6">
        <f t="shared" si="29"/>
        <v>0</v>
      </c>
      <c r="BA23" s="6">
        <f t="shared" si="29"/>
        <v>0</v>
      </c>
      <c r="BB23" s="6">
        <f t="shared" si="29"/>
        <v>0</v>
      </c>
      <c r="BC23" s="6">
        <f t="shared" si="29"/>
        <v>0</v>
      </c>
      <c r="BD23" s="6">
        <f t="shared" si="29"/>
        <v>0</v>
      </c>
    </row>
    <row r="24" spans="1:56" ht="13.5" thickBot="1" x14ac:dyDescent="0.25">
      <c r="A24" s="11" t="s">
        <v>876</v>
      </c>
      <c r="D24" s="7">
        <f>SUM(D5:D23)</f>
        <v>357.3</v>
      </c>
      <c r="H24" s="11" t="s">
        <v>876</v>
      </c>
      <c r="I24" s="7">
        <f t="shared" ref="I24:BD24" si="30">SUM(I5:I23)</f>
        <v>0</v>
      </c>
      <c r="J24" s="7">
        <f t="shared" si="30"/>
        <v>0</v>
      </c>
      <c r="K24" s="7">
        <f t="shared" si="30"/>
        <v>0</v>
      </c>
      <c r="L24" s="7">
        <f t="shared" si="30"/>
        <v>0</v>
      </c>
      <c r="M24" s="7">
        <f t="shared" si="30"/>
        <v>335.99999999999994</v>
      </c>
      <c r="N24" s="7">
        <f t="shared" si="30"/>
        <v>335.99999999999994</v>
      </c>
      <c r="O24" s="7">
        <f t="shared" si="30"/>
        <v>1056</v>
      </c>
      <c r="P24" s="7">
        <f t="shared" si="30"/>
        <v>1056</v>
      </c>
      <c r="Q24" s="7">
        <f t="shared" si="30"/>
        <v>1920</v>
      </c>
      <c r="R24" s="7">
        <f t="shared" si="30"/>
        <v>6816</v>
      </c>
      <c r="S24" s="7">
        <f t="shared" si="30"/>
        <v>9672</v>
      </c>
      <c r="T24" s="7">
        <f t="shared" si="30"/>
        <v>13047.36</v>
      </c>
      <c r="U24" s="7">
        <f t="shared" si="30"/>
        <v>35511.360000000001</v>
      </c>
      <c r="V24" s="7">
        <f t="shared" si="30"/>
        <v>39015.360000000001</v>
      </c>
      <c r="W24" s="7">
        <f t="shared" si="30"/>
        <v>39015.360000000001</v>
      </c>
      <c r="X24" s="7">
        <f t="shared" si="30"/>
        <v>39015.360000000001</v>
      </c>
      <c r="Y24" s="7">
        <f t="shared" si="30"/>
        <v>38679.360000000001</v>
      </c>
      <c r="Z24" s="7">
        <f t="shared" si="30"/>
        <v>38748.959999999999</v>
      </c>
      <c r="AA24" s="7">
        <f t="shared" si="30"/>
        <v>45180.959999999999</v>
      </c>
      <c r="AB24" s="7">
        <f t="shared" si="30"/>
        <v>45180.959999999999</v>
      </c>
      <c r="AC24" s="7">
        <f t="shared" si="30"/>
        <v>53220.959999999999</v>
      </c>
      <c r="AD24" s="7">
        <f t="shared" si="30"/>
        <v>48324.959999999999</v>
      </c>
      <c r="AE24" s="7">
        <f t="shared" si="30"/>
        <v>48924.959999999999</v>
      </c>
      <c r="AF24" s="7">
        <f t="shared" si="30"/>
        <v>45549.599999999999</v>
      </c>
      <c r="AG24" s="7">
        <f t="shared" si="30"/>
        <v>23085.599999999999</v>
      </c>
      <c r="AH24" s="7">
        <f t="shared" si="30"/>
        <v>19581.599999999999</v>
      </c>
      <c r="AI24" s="7">
        <f t="shared" si="30"/>
        <v>19581.599999999999</v>
      </c>
      <c r="AJ24" s="7">
        <f t="shared" si="30"/>
        <v>19581.599999999999</v>
      </c>
      <c r="AK24" s="7">
        <f t="shared" si="30"/>
        <v>19581.599999999999</v>
      </c>
      <c r="AL24" s="7">
        <f t="shared" si="30"/>
        <v>19512</v>
      </c>
      <c r="AM24" s="7">
        <f t="shared" si="30"/>
        <v>12360</v>
      </c>
      <c r="AN24" s="7">
        <f t="shared" si="30"/>
        <v>12360</v>
      </c>
      <c r="AO24" s="7">
        <f t="shared" si="30"/>
        <v>3456</v>
      </c>
      <c r="AP24" s="7">
        <f t="shared" si="30"/>
        <v>3456</v>
      </c>
      <c r="AQ24" s="7">
        <f t="shared" si="30"/>
        <v>0</v>
      </c>
      <c r="AR24" s="7">
        <f t="shared" si="30"/>
        <v>0</v>
      </c>
      <c r="AS24" s="7">
        <f t="shared" si="30"/>
        <v>0</v>
      </c>
      <c r="AT24" s="7">
        <f t="shared" si="30"/>
        <v>0</v>
      </c>
      <c r="AU24" s="7">
        <f t="shared" si="30"/>
        <v>0</v>
      </c>
      <c r="AV24" s="7">
        <f t="shared" si="30"/>
        <v>0</v>
      </c>
      <c r="AW24" s="7">
        <f t="shared" si="30"/>
        <v>0</v>
      </c>
      <c r="AX24" s="7">
        <f t="shared" si="30"/>
        <v>0</v>
      </c>
      <c r="AY24" s="7">
        <f t="shared" si="30"/>
        <v>0</v>
      </c>
      <c r="AZ24" s="7">
        <f t="shared" si="30"/>
        <v>0</v>
      </c>
      <c r="BA24" s="7">
        <f t="shared" si="30"/>
        <v>0</v>
      </c>
      <c r="BB24" s="7">
        <f t="shared" si="30"/>
        <v>0</v>
      </c>
      <c r="BC24" s="7">
        <f t="shared" si="30"/>
        <v>0</v>
      </c>
      <c r="BD24" s="7">
        <f t="shared" si="30"/>
        <v>0</v>
      </c>
    </row>
    <row r="25" spans="1:56" ht="13.5" thickTop="1" x14ac:dyDescent="0.2">
      <c r="A25" s="11"/>
      <c r="H25" s="11"/>
      <c r="U25" s="16"/>
      <c r="V25" s="16"/>
      <c r="W25" s="16"/>
      <c r="X25" s="16"/>
      <c r="Y25" s="16"/>
      <c r="Z25" s="16"/>
      <c r="AA25" s="16"/>
      <c r="AB25" s="16"/>
      <c r="AC25" s="16"/>
    </row>
    <row r="26" spans="1:56" x14ac:dyDescent="0.2">
      <c r="A26" s="19" t="s">
        <v>1526</v>
      </c>
      <c r="D26" s="6">
        <f t="shared" ref="D26:D32" si="31">SUMIF($B$5:$B$23,$H26,D$5:D$23)</f>
        <v>79.900000000000006</v>
      </c>
      <c r="H26" s="19" t="s">
        <v>1526</v>
      </c>
      <c r="I26" s="6">
        <f t="shared" ref="I26:R32" si="32">SUMIF($B$5:$B$23,$H26,I$5:I$23)</f>
        <v>0</v>
      </c>
      <c r="J26" s="6">
        <f t="shared" si="32"/>
        <v>0</v>
      </c>
      <c r="K26" s="6">
        <f t="shared" si="32"/>
        <v>0</v>
      </c>
      <c r="L26" s="6">
        <f t="shared" si="32"/>
        <v>0</v>
      </c>
      <c r="M26" s="6">
        <f t="shared" si="32"/>
        <v>335.99999999999994</v>
      </c>
      <c r="N26" s="6">
        <f t="shared" si="32"/>
        <v>335.99999999999994</v>
      </c>
      <c r="O26" s="6">
        <f t="shared" si="32"/>
        <v>335.99999999999994</v>
      </c>
      <c r="P26" s="6">
        <f t="shared" si="32"/>
        <v>335.99999999999994</v>
      </c>
      <c r="Q26" s="6">
        <f t="shared" si="32"/>
        <v>1200</v>
      </c>
      <c r="R26" s="6">
        <f t="shared" si="32"/>
        <v>1200</v>
      </c>
      <c r="S26" s="6">
        <f t="shared" ref="S26:AB32" si="33">SUMIF($B$5:$B$23,$H26,S$5:S$23)</f>
        <v>1920</v>
      </c>
      <c r="T26" s="6">
        <f t="shared" si="33"/>
        <v>2295.3600000000006</v>
      </c>
      <c r="U26" s="6">
        <f t="shared" si="33"/>
        <v>2487.3600000000006</v>
      </c>
      <c r="V26" s="6">
        <f t="shared" si="33"/>
        <v>2487.3600000000006</v>
      </c>
      <c r="W26" s="6">
        <f t="shared" si="33"/>
        <v>2487.3600000000006</v>
      </c>
      <c r="X26" s="6">
        <f t="shared" si="33"/>
        <v>2487.3600000000006</v>
      </c>
      <c r="Y26" s="6">
        <f t="shared" si="33"/>
        <v>2151.3600000000006</v>
      </c>
      <c r="Z26" s="6">
        <f t="shared" si="33"/>
        <v>2151.3600000000006</v>
      </c>
      <c r="AA26" s="6">
        <f t="shared" si="33"/>
        <v>2151.3600000000006</v>
      </c>
      <c r="AB26" s="6">
        <f t="shared" si="33"/>
        <v>2151.3600000000006</v>
      </c>
      <c r="AC26" s="6">
        <f t="shared" ref="AC26:AL32" si="34">SUMIF($B$5:$B$23,$H26,AC$5:AC$23)</f>
        <v>10191.36</v>
      </c>
      <c r="AD26" s="6">
        <f t="shared" si="34"/>
        <v>10191.36</v>
      </c>
      <c r="AE26" s="6">
        <f t="shared" si="34"/>
        <v>9471.36</v>
      </c>
      <c r="AF26" s="6">
        <f t="shared" si="34"/>
        <v>9096</v>
      </c>
      <c r="AG26" s="6">
        <f t="shared" si="34"/>
        <v>8904</v>
      </c>
      <c r="AH26" s="6">
        <f t="shared" si="34"/>
        <v>8904</v>
      </c>
      <c r="AI26" s="6">
        <f t="shared" si="34"/>
        <v>8904</v>
      </c>
      <c r="AJ26" s="6">
        <f t="shared" si="34"/>
        <v>8904</v>
      </c>
      <c r="AK26" s="6">
        <f t="shared" si="34"/>
        <v>8904</v>
      </c>
      <c r="AL26" s="6">
        <f t="shared" si="34"/>
        <v>8904</v>
      </c>
      <c r="AM26" s="6">
        <f t="shared" ref="AM26:AV32" si="35">SUMIF($B$5:$B$23,$H26,AM$5:AM$23)</f>
        <v>8904</v>
      </c>
      <c r="AN26" s="6">
        <f t="shared" si="35"/>
        <v>8904</v>
      </c>
      <c r="AO26" s="6">
        <f t="shared" si="35"/>
        <v>0</v>
      </c>
      <c r="AP26" s="6">
        <f t="shared" si="35"/>
        <v>0</v>
      </c>
      <c r="AQ26" s="6">
        <f t="shared" si="35"/>
        <v>0</v>
      </c>
      <c r="AR26" s="6">
        <f t="shared" si="35"/>
        <v>0</v>
      </c>
      <c r="AS26" s="6">
        <f t="shared" si="35"/>
        <v>0</v>
      </c>
      <c r="AT26" s="6">
        <f t="shared" si="35"/>
        <v>0</v>
      </c>
      <c r="AU26" s="6">
        <f t="shared" si="35"/>
        <v>0</v>
      </c>
      <c r="AV26" s="6">
        <f t="shared" si="35"/>
        <v>0</v>
      </c>
      <c r="AW26" s="6">
        <f t="shared" ref="AW26:BD32" si="36">SUMIF($B$5:$B$23,$H26,AW$5:AW$23)</f>
        <v>0</v>
      </c>
      <c r="AX26" s="6">
        <f t="shared" si="36"/>
        <v>0</v>
      </c>
      <c r="AY26" s="6">
        <f t="shared" si="36"/>
        <v>0</v>
      </c>
      <c r="AZ26" s="6">
        <f t="shared" si="36"/>
        <v>0</v>
      </c>
      <c r="BA26" s="6">
        <f t="shared" si="36"/>
        <v>0</v>
      </c>
      <c r="BB26" s="6">
        <f t="shared" si="36"/>
        <v>0</v>
      </c>
      <c r="BC26" s="6">
        <f t="shared" si="36"/>
        <v>0</v>
      </c>
      <c r="BD26" s="6">
        <f t="shared" si="36"/>
        <v>0</v>
      </c>
    </row>
    <row r="27" spans="1:56" x14ac:dyDescent="0.2">
      <c r="A27" s="19" t="s">
        <v>1589</v>
      </c>
      <c r="D27" s="6">
        <f t="shared" si="31"/>
        <v>0</v>
      </c>
      <c r="H27" s="19" t="s">
        <v>1589</v>
      </c>
      <c r="I27" s="6">
        <f t="shared" si="32"/>
        <v>0</v>
      </c>
      <c r="J27" s="6">
        <f t="shared" si="32"/>
        <v>0</v>
      </c>
      <c r="K27" s="6">
        <f t="shared" si="32"/>
        <v>0</v>
      </c>
      <c r="L27" s="6">
        <f t="shared" si="32"/>
        <v>0</v>
      </c>
      <c r="M27" s="6">
        <f t="shared" si="32"/>
        <v>0</v>
      </c>
      <c r="N27" s="6">
        <f t="shared" si="32"/>
        <v>0</v>
      </c>
      <c r="O27" s="6">
        <f t="shared" si="32"/>
        <v>0</v>
      </c>
      <c r="P27" s="6">
        <f t="shared" si="32"/>
        <v>0</v>
      </c>
      <c r="Q27" s="6">
        <f t="shared" si="32"/>
        <v>0</v>
      </c>
      <c r="R27" s="6">
        <f t="shared" si="32"/>
        <v>0</v>
      </c>
      <c r="S27" s="6">
        <f t="shared" si="33"/>
        <v>0</v>
      </c>
      <c r="T27" s="6">
        <f t="shared" si="33"/>
        <v>0</v>
      </c>
      <c r="U27" s="6">
        <f t="shared" si="33"/>
        <v>0</v>
      </c>
      <c r="V27" s="6">
        <f t="shared" si="33"/>
        <v>0</v>
      </c>
      <c r="W27" s="6">
        <f t="shared" si="33"/>
        <v>0</v>
      </c>
      <c r="X27" s="6">
        <f t="shared" si="33"/>
        <v>0</v>
      </c>
      <c r="Y27" s="6">
        <f t="shared" si="33"/>
        <v>0</v>
      </c>
      <c r="Z27" s="6">
        <f t="shared" si="33"/>
        <v>0</v>
      </c>
      <c r="AA27" s="6">
        <f t="shared" si="33"/>
        <v>0</v>
      </c>
      <c r="AB27" s="6">
        <f t="shared" si="33"/>
        <v>0</v>
      </c>
      <c r="AC27" s="6">
        <f t="shared" si="34"/>
        <v>0</v>
      </c>
      <c r="AD27" s="6">
        <f t="shared" si="34"/>
        <v>0</v>
      </c>
      <c r="AE27" s="6">
        <f t="shared" si="34"/>
        <v>0</v>
      </c>
      <c r="AF27" s="6">
        <f t="shared" si="34"/>
        <v>0</v>
      </c>
      <c r="AG27" s="6">
        <f t="shared" si="34"/>
        <v>0</v>
      </c>
      <c r="AH27" s="6">
        <f t="shared" si="34"/>
        <v>0</v>
      </c>
      <c r="AI27" s="6">
        <f t="shared" si="34"/>
        <v>0</v>
      </c>
      <c r="AJ27" s="6">
        <f t="shared" si="34"/>
        <v>0</v>
      </c>
      <c r="AK27" s="6">
        <f t="shared" si="34"/>
        <v>0</v>
      </c>
      <c r="AL27" s="6">
        <f t="shared" si="34"/>
        <v>0</v>
      </c>
      <c r="AM27" s="6">
        <f t="shared" si="35"/>
        <v>0</v>
      </c>
      <c r="AN27" s="6">
        <f t="shared" si="35"/>
        <v>0</v>
      </c>
      <c r="AO27" s="6">
        <f t="shared" si="35"/>
        <v>0</v>
      </c>
      <c r="AP27" s="6">
        <f t="shared" si="35"/>
        <v>0</v>
      </c>
      <c r="AQ27" s="6">
        <f t="shared" si="35"/>
        <v>0</v>
      </c>
      <c r="AR27" s="6">
        <f t="shared" si="35"/>
        <v>0</v>
      </c>
      <c r="AS27" s="6">
        <f t="shared" si="35"/>
        <v>0</v>
      </c>
      <c r="AT27" s="6">
        <f t="shared" si="35"/>
        <v>0</v>
      </c>
      <c r="AU27" s="6">
        <f t="shared" si="35"/>
        <v>0</v>
      </c>
      <c r="AV27" s="6">
        <f t="shared" si="35"/>
        <v>0</v>
      </c>
      <c r="AW27" s="6">
        <f t="shared" si="36"/>
        <v>0</v>
      </c>
      <c r="AX27" s="6">
        <f t="shared" si="36"/>
        <v>0</v>
      </c>
      <c r="AY27" s="6">
        <f t="shared" si="36"/>
        <v>0</v>
      </c>
      <c r="AZ27" s="6">
        <f t="shared" si="36"/>
        <v>0</v>
      </c>
      <c r="BA27" s="6">
        <f t="shared" si="36"/>
        <v>0</v>
      </c>
      <c r="BB27" s="6">
        <f t="shared" si="36"/>
        <v>0</v>
      </c>
      <c r="BC27" s="6">
        <f t="shared" si="36"/>
        <v>0</v>
      </c>
      <c r="BD27" s="6">
        <f t="shared" si="36"/>
        <v>0</v>
      </c>
    </row>
    <row r="28" spans="1:56" x14ac:dyDescent="0.2">
      <c r="A28" s="19" t="s">
        <v>1547</v>
      </c>
      <c r="D28" s="6">
        <f t="shared" si="31"/>
        <v>0</v>
      </c>
      <c r="H28" s="19" t="s">
        <v>1547</v>
      </c>
      <c r="I28" s="6">
        <f t="shared" si="32"/>
        <v>0</v>
      </c>
      <c r="J28" s="6">
        <f t="shared" si="32"/>
        <v>0</v>
      </c>
      <c r="K28" s="6">
        <f t="shared" si="32"/>
        <v>0</v>
      </c>
      <c r="L28" s="6">
        <f t="shared" si="32"/>
        <v>0</v>
      </c>
      <c r="M28" s="6">
        <f t="shared" si="32"/>
        <v>0</v>
      </c>
      <c r="N28" s="6">
        <f t="shared" si="32"/>
        <v>0</v>
      </c>
      <c r="O28" s="6">
        <f t="shared" si="32"/>
        <v>0</v>
      </c>
      <c r="P28" s="6">
        <f t="shared" si="32"/>
        <v>0</v>
      </c>
      <c r="Q28" s="6">
        <f t="shared" si="32"/>
        <v>0</v>
      </c>
      <c r="R28" s="6">
        <f t="shared" si="32"/>
        <v>0</v>
      </c>
      <c r="S28" s="6">
        <f t="shared" si="33"/>
        <v>0</v>
      </c>
      <c r="T28" s="6">
        <f t="shared" si="33"/>
        <v>0</v>
      </c>
      <c r="U28" s="6">
        <f t="shared" si="33"/>
        <v>0</v>
      </c>
      <c r="V28" s="6">
        <f t="shared" si="33"/>
        <v>0</v>
      </c>
      <c r="W28" s="6">
        <f t="shared" si="33"/>
        <v>0</v>
      </c>
      <c r="X28" s="6">
        <f t="shared" si="33"/>
        <v>0</v>
      </c>
      <c r="Y28" s="6">
        <f t="shared" si="33"/>
        <v>0</v>
      </c>
      <c r="Z28" s="6">
        <f t="shared" si="33"/>
        <v>0</v>
      </c>
      <c r="AA28" s="6">
        <f t="shared" si="33"/>
        <v>0</v>
      </c>
      <c r="AB28" s="6">
        <f t="shared" si="33"/>
        <v>0</v>
      </c>
      <c r="AC28" s="6">
        <f t="shared" si="34"/>
        <v>0</v>
      </c>
      <c r="AD28" s="6">
        <f t="shared" si="34"/>
        <v>0</v>
      </c>
      <c r="AE28" s="6">
        <f t="shared" si="34"/>
        <v>0</v>
      </c>
      <c r="AF28" s="6">
        <f t="shared" si="34"/>
        <v>0</v>
      </c>
      <c r="AG28" s="6">
        <f t="shared" si="34"/>
        <v>0</v>
      </c>
      <c r="AH28" s="6">
        <f t="shared" si="34"/>
        <v>0</v>
      </c>
      <c r="AI28" s="6">
        <f t="shared" si="34"/>
        <v>0</v>
      </c>
      <c r="AJ28" s="6">
        <f t="shared" si="34"/>
        <v>0</v>
      </c>
      <c r="AK28" s="6">
        <f t="shared" si="34"/>
        <v>0</v>
      </c>
      <c r="AL28" s="6">
        <f t="shared" si="34"/>
        <v>0</v>
      </c>
      <c r="AM28" s="6">
        <f t="shared" si="35"/>
        <v>0</v>
      </c>
      <c r="AN28" s="6">
        <f t="shared" si="35"/>
        <v>0</v>
      </c>
      <c r="AO28" s="6">
        <f t="shared" si="35"/>
        <v>0</v>
      </c>
      <c r="AP28" s="6">
        <f t="shared" si="35"/>
        <v>0</v>
      </c>
      <c r="AQ28" s="6">
        <f t="shared" si="35"/>
        <v>0</v>
      </c>
      <c r="AR28" s="6">
        <f t="shared" si="35"/>
        <v>0</v>
      </c>
      <c r="AS28" s="6">
        <f t="shared" si="35"/>
        <v>0</v>
      </c>
      <c r="AT28" s="6">
        <f t="shared" si="35"/>
        <v>0</v>
      </c>
      <c r="AU28" s="6">
        <f t="shared" si="35"/>
        <v>0</v>
      </c>
      <c r="AV28" s="6">
        <f t="shared" si="35"/>
        <v>0</v>
      </c>
      <c r="AW28" s="6">
        <f t="shared" si="36"/>
        <v>0</v>
      </c>
      <c r="AX28" s="6">
        <f t="shared" si="36"/>
        <v>0</v>
      </c>
      <c r="AY28" s="6">
        <f t="shared" si="36"/>
        <v>0</v>
      </c>
      <c r="AZ28" s="6">
        <f t="shared" si="36"/>
        <v>0</v>
      </c>
      <c r="BA28" s="6">
        <f t="shared" si="36"/>
        <v>0</v>
      </c>
      <c r="BB28" s="6">
        <f t="shared" si="36"/>
        <v>0</v>
      </c>
      <c r="BC28" s="6">
        <f t="shared" si="36"/>
        <v>0</v>
      </c>
      <c r="BD28" s="6">
        <f t="shared" si="36"/>
        <v>0</v>
      </c>
    </row>
    <row r="29" spans="1:56" x14ac:dyDescent="0.2">
      <c r="A29" s="19" t="s">
        <v>1555</v>
      </c>
      <c r="D29" s="6">
        <f t="shared" si="31"/>
        <v>244.10000000000002</v>
      </c>
      <c r="H29" s="19" t="s">
        <v>1555</v>
      </c>
      <c r="I29" s="6">
        <f t="shared" si="32"/>
        <v>0</v>
      </c>
      <c r="J29" s="6">
        <f t="shared" si="32"/>
        <v>0</v>
      </c>
      <c r="K29" s="6">
        <f t="shared" si="32"/>
        <v>0</v>
      </c>
      <c r="L29" s="6">
        <f t="shared" si="32"/>
        <v>0</v>
      </c>
      <c r="M29" s="6">
        <f t="shared" si="32"/>
        <v>0</v>
      </c>
      <c r="N29" s="6">
        <f t="shared" si="32"/>
        <v>0</v>
      </c>
      <c r="O29" s="6">
        <f t="shared" si="32"/>
        <v>0</v>
      </c>
      <c r="P29" s="6">
        <f t="shared" si="32"/>
        <v>0</v>
      </c>
      <c r="Q29" s="6">
        <f t="shared" si="32"/>
        <v>0</v>
      </c>
      <c r="R29" s="6">
        <f t="shared" si="32"/>
        <v>0</v>
      </c>
      <c r="S29" s="6">
        <f t="shared" si="33"/>
        <v>0</v>
      </c>
      <c r="T29" s="6">
        <f t="shared" si="33"/>
        <v>3000</v>
      </c>
      <c r="U29" s="6">
        <f t="shared" si="33"/>
        <v>25272</v>
      </c>
      <c r="V29" s="6">
        <f t="shared" si="33"/>
        <v>28776</v>
      </c>
      <c r="W29" s="6">
        <f t="shared" si="33"/>
        <v>28776</v>
      </c>
      <c r="X29" s="6">
        <f t="shared" si="33"/>
        <v>28776</v>
      </c>
      <c r="Y29" s="6">
        <f t="shared" si="33"/>
        <v>28776</v>
      </c>
      <c r="Z29" s="6">
        <f t="shared" si="33"/>
        <v>28776</v>
      </c>
      <c r="AA29" s="6">
        <f t="shared" si="33"/>
        <v>35928</v>
      </c>
      <c r="AB29" s="6">
        <f t="shared" si="33"/>
        <v>35928</v>
      </c>
      <c r="AC29" s="6">
        <f t="shared" si="34"/>
        <v>35928</v>
      </c>
      <c r="AD29" s="6">
        <f t="shared" si="34"/>
        <v>35928</v>
      </c>
      <c r="AE29" s="6">
        <f t="shared" si="34"/>
        <v>39384</v>
      </c>
      <c r="AF29" s="6">
        <f t="shared" si="34"/>
        <v>36384</v>
      </c>
      <c r="AG29" s="6">
        <f t="shared" si="34"/>
        <v>14112</v>
      </c>
      <c r="AH29" s="6">
        <f t="shared" si="34"/>
        <v>10608</v>
      </c>
      <c r="AI29" s="6">
        <f t="shared" si="34"/>
        <v>10608</v>
      </c>
      <c r="AJ29" s="6">
        <f t="shared" si="34"/>
        <v>10608</v>
      </c>
      <c r="AK29" s="6">
        <f t="shared" si="34"/>
        <v>10608</v>
      </c>
      <c r="AL29" s="6">
        <f t="shared" si="34"/>
        <v>10608</v>
      </c>
      <c r="AM29" s="6">
        <f t="shared" si="35"/>
        <v>3456</v>
      </c>
      <c r="AN29" s="6">
        <f t="shared" si="35"/>
        <v>3456</v>
      </c>
      <c r="AO29" s="6">
        <f t="shared" si="35"/>
        <v>3456</v>
      </c>
      <c r="AP29" s="6">
        <f t="shared" si="35"/>
        <v>3456</v>
      </c>
      <c r="AQ29" s="6">
        <f t="shared" si="35"/>
        <v>0</v>
      </c>
      <c r="AR29" s="6">
        <f t="shared" si="35"/>
        <v>0</v>
      </c>
      <c r="AS29" s="6">
        <f t="shared" si="35"/>
        <v>0</v>
      </c>
      <c r="AT29" s="6">
        <f t="shared" si="35"/>
        <v>0</v>
      </c>
      <c r="AU29" s="6">
        <f t="shared" si="35"/>
        <v>0</v>
      </c>
      <c r="AV29" s="6">
        <f t="shared" si="35"/>
        <v>0</v>
      </c>
      <c r="AW29" s="6">
        <f t="shared" si="36"/>
        <v>0</v>
      </c>
      <c r="AX29" s="6">
        <f t="shared" si="36"/>
        <v>0</v>
      </c>
      <c r="AY29" s="6">
        <f t="shared" si="36"/>
        <v>0</v>
      </c>
      <c r="AZ29" s="6">
        <f t="shared" si="36"/>
        <v>0</v>
      </c>
      <c r="BA29" s="6">
        <f t="shared" si="36"/>
        <v>0</v>
      </c>
      <c r="BB29" s="6">
        <f t="shared" si="36"/>
        <v>0</v>
      </c>
      <c r="BC29" s="6">
        <f t="shared" si="36"/>
        <v>0</v>
      </c>
      <c r="BD29" s="6">
        <f t="shared" si="36"/>
        <v>0</v>
      </c>
    </row>
    <row r="30" spans="1:56" x14ac:dyDescent="0.2">
      <c r="A30" s="19" t="s">
        <v>1566</v>
      </c>
      <c r="D30" s="6">
        <f t="shared" si="31"/>
        <v>11.9</v>
      </c>
      <c r="H30" s="19" t="s">
        <v>1566</v>
      </c>
      <c r="I30" s="6">
        <f t="shared" si="32"/>
        <v>0</v>
      </c>
      <c r="J30" s="6">
        <f t="shared" si="32"/>
        <v>0</v>
      </c>
      <c r="K30" s="6">
        <f t="shared" si="32"/>
        <v>0</v>
      </c>
      <c r="L30" s="6">
        <f t="shared" si="32"/>
        <v>0</v>
      </c>
      <c r="M30" s="6">
        <f t="shared" si="32"/>
        <v>0</v>
      </c>
      <c r="N30" s="6">
        <f t="shared" si="32"/>
        <v>0</v>
      </c>
      <c r="O30" s="6">
        <f t="shared" si="32"/>
        <v>720</v>
      </c>
      <c r="P30" s="6">
        <f t="shared" si="32"/>
        <v>720</v>
      </c>
      <c r="Q30" s="6">
        <f t="shared" si="32"/>
        <v>720</v>
      </c>
      <c r="R30" s="6">
        <f t="shared" si="32"/>
        <v>720</v>
      </c>
      <c r="S30" s="6">
        <f t="shared" si="33"/>
        <v>2856</v>
      </c>
      <c r="T30" s="6">
        <f t="shared" si="33"/>
        <v>2856</v>
      </c>
      <c r="U30" s="6">
        <f t="shared" si="33"/>
        <v>2856</v>
      </c>
      <c r="V30" s="6">
        <f t="shared" si="33"/>
        <v>2856</v>
      </c>
      <c r="W30" s="6">
        <f t="shared" si="33"/>
        <v>2856</v>
      </c>
      <c r="X30" s="6">
        <f t="shared" si="33"/>
        <v>2856</v>
      </c>
      <c r="Y30" s="6">
        <f t="shared" si="33"/>
        <v>2856</v>
      </c>
      <c r="Z30" s="6">
        <f t="shared" si="33"/>
        <v>2856</v>
      </c>
      <c r="AA30" s="6">
        <f t="shared" si="33"/>
        <v>2136</v>
      </c>
      <c r="AB30" s="6">
        <f t="shared" si="33"/>
        <v>2136</v>
      </c>
      <c r="AC30" s="6">
        <f t="shared" si="34"/>
        <v>2136</v>
      </c>
      <c r="AD30" s="6">
        <f t="shared" si="34"/>
        <v>2136</v>
      </c>
      <c r="AE30" s="6">
        <f t="shared" si="34"/>
        <v>0</v>
      </c>
      <c r="AF30" s="6">
        <f t="shared" si="34"/>
        <v>0</v>
      </c>
      <c r="AG30" s="6">
        <f t="shared" si="34"/>
        <v>0</v>
      </c>
      <c r="AH30" s="6">
        <f t="shared" si="34"/>
        <v>0</v>
      </c>
      <c r="AI30" s="6">
        <f t="shared" si="34"/>
        <v>0</v>
      </c>
      <c r="AJ30" s="6">
        <f t="shared" si="34"/>
        <v>0</v>
      </c>
      <c r="AK30" s="6">
        <f t="shared" si="34"/>
        <v>0</v>
      </c>
      <c r="AL30" s="6">
        <f t="shared" si="34"/>
        <v>0</v>
      </c>
      <c r="AM30" s="6">
        <f t="shared" si="35"/>
        <v>0</v>
      </c>
      <c r="AN30" s="6">
        <f t="shared" si="35"/>
        <v>0</v>
      </c>
      <c r="AO30" s="6">
        <f t="shared" si="35"/>
        <v>0</v>
      </c>
      <c r="AP30" s="6">
        <f t="shared" si="35"/>
        <v>0</v>
      </c>
      <c r="AQ30" s="6">
        <f t="shared" si="35"/>
        <v>0</v>
      </c>
      <c r="AR30" s="6">
        <f t="shared" si="35"/>
        <v>0</v>
      </c>
      <c r="AS30" s="6">
        <f t="shared" si="35"/>
        <v>0</v>
      </c>
      <c r="AT30" s="6">
        <f t="shared" si="35"/>
        <v>0</v>
      </c>
      <c r="AU30" s="6">
        <f t="shared" si="35"/>
        <v>0</v>
      </c>
      <c r="AV30" s="6">
        <f t="shared" si="35"/>
        <v>0</v>
      </c>
      <c r="AW30" s="6">
        <f t="shared" si="36"/>
        <v>0</v>
      </c>
      <c r="AX30" s="6">
        <f t="shared" si="36"/>
        <v>0</v>
      </c>
      <c r="AY30" s="6">
        <f t="shared" si="36"/>
        <v>0</v>
      </c>
      <c r="AZ30" s="6">
        <f t="shared" si="36"/>
        <v>0</v>
      </c>
      <c r="BA30" s="6">
        <f t="shared" si="36"/>
        <v>0</v>
      </c>
      <c r="BB30" s="6">
        <f t="shared" si="36"/>
        <v>0</v>
      </c>
      <c r="BC30" s="6">
        <f t="shared" si="36"/>
        <v>0</v>
      </c>
      <c r="BD30" s="6">
        <f t="shared" si="36"/>
        <v>0</v>
      </c>
    </row>
    <row r="31" spans="1:56" x14ac:dyDescent="0.2">
      <c r="A31" s="19" t="s">
        <v>1559</v>
      </c>
      <c r="D31" s="6">
        <f t="shared" si="31"/>
        <v>21.4</v>
      </c>
      <c r="H31" s="19" t="s">
        <v>1559</v>
      </c>
      <c r="I31" s="6">
        <f t="shared" si="32"/>
        <v>0</v>
      </c>
      <c r="J31" s="6">
        <f t="shared" si="32"/>
        <v>0</v>
      </c>
      <c r="K31" s="6">
        <f t="shared" si="32"/>
        <v>0</v>
      </c>
      <c r="L31" s="6">
        <f t="shared" si="32"/>
        <v>0</v>
      </c>
      <c r="M31" s="6">
        <f t="shared" si="32"/>
        <v>0</v>
      </c>
      <c r="N31" s="6">
        <f t="shared" si="32"/>
        <v>0</v>
      </c>
      <c r="O31" s="6">
        <f t="shared" si="32"/>
        <v>0</v>
      </c>
      <c r="P31" s="6">
        <f t="shared" si="32"/>
        <v>0</v>
      </c>
      <c r="Q31" s="6">
        <f t="shared" si="32"/>
        <v>0</v>
      </c>
      <c r="R31" s="6">
        <f t="shared" si="32"/>
        <v>4896</v>
      </c>
      <c r="S31" s="6">
        <f t="shared" si="33"/>
        <v>4896</v>
      </c>
      <c r="T31" s="6">
        <f t="shared" si="33"/>
        <v>4896</v>
      </c>
      <c r="U31" s="6">
        <f t="shared" si="33"/>
        <v>4896</v>
      </c>
      <c r="V31" s="6">
        <f t="shared" si="33"/>
        <v>4896</v>
      </c>
      <c r="W31" s="6">
        <f t="shared" si="33"/>
        <v>4896</v>
      </c>
      <c r="X31" s="6">
        <f t="shared" si="33"/>
        <v>4896</v>
      </c>
      <c r="Y31" s="6">
        <f t="shared" si="33"/>
        <v>4896</v>
      </c>
      <c r="Z31" s="6">
        <f t="shared" si="33"/>
        <v>4965.6000000000004</v>
      </c>
      <c r="AA31" s="6">
        <f t="shared" si="33"/>
        <v>4965.6000000000004</v>
      </c>
      <c r="AB31" s="6">
        <f t="shared" si="33"/>
        <v>4965.6000000000004</v>
      </c>
      <c r="AC31" s="6">
        <f t="shared" si="34"/>
        <v>4965.6000000000004</v>
      </c>
      <c r="AD31" s="6">
        <f t="shared" si="34"/>
        <v>69.600000000000009</v>
      </c>
      <c r="AE31" s="6">
        <f t="shared" si="34"/>
        <v>69.600000000000009</v>
      </c>
      <c r="AF31" s="6">
        <f t="shared" si="34"/>
        <v>69.600000000000009</v>
      </c>
      <c r="AG31" s="6">
        <f t="shared" si="34"/>
        <v>69.600000000000009</v>
      </c>
      <c r="AH31" s="6">
        <f t="shared" si="34"/>
        <v>69.600000000000009</v>
      </c>
      <c r="AI31" s="6">
        <f t="shared" si="34"/>
        <v>69.600000000000009</v>
      </c>
      <c r="AJ31" s="6">
        <f t="shared" si="34"/>
        <v>69.600000000000009</v>
      </c>
      <c r="AK31" s="6">
        <f t="shared" si="34"/>
        <v>69.600000000000009</v>
      </c>
      <c r="AL31" s="6">
        <f t="shared" si="34"/>
        <v>0</v>
      </c>
      <c r="AM31" s="6">
        <f t="shared" si="35"/>
        <v>0</v>
      </c>
      <c r="AN31" s="6">
        <f t="shared" si="35"/>
        <v>0</v>
      </c>
      <c r="AO31" s="6">
        <f t="shared" si="35"/>
        <v>0</v>
      </c>
      <c r="AP31" s="6">
        <f t="shared" si="35"/>
        <v>0</v>
      </c>
      <c r="AQ31" s="6">
        <f t="shared" si="35"/>
        <v>0</v>
      </c>
      <c r="AR31" s="6">
        <f t="shared" si="35"/>
        <v>0</v>
      </c>
      <c r="AS31" s="6">
        <f t="shared" si="35"/>
        <v>0</v>
      </c>
      <c r="AT31" s="6">
        <f t="shared" si="35"/>
        <v>0</v>
      </c>
      <c r="AU31" s="6">
        <f t="shared" si="35"/>
        <v>0</v>
      </c>
      <c r="AV31" s="6">
        <f t="shared" si="35"/>
        <v>0</v>
      </c>
      <c r="AW31" s="6">
        <f t="shared" si="36"/>
        <v>0</v>
      </c>
      <c r="AX31" s="6">
        <f t="shared" si="36"/>
        <v>0</v>
      </c>
      <c r="AY31" s="6">
        <f t="shared" si="36"/>
        <v>0</v>
      </c>
      <c r="AZ31" s="6">
        <f t="shared" si="36"/>
        <v>0</v>
      </c>
      <c r="BA31" s="6">
        <f t="shared" si="36"/>
        <v>0</v>
      </c>
      <c r="BB31" s="6">
        <f t="shared" si="36"/>
        <v>0</v>
      </c>
      <c r="BC31" s="6">
        <f t="shared" si="36"/>
        <v>0</v>
      </c>
      <c r="BD31" s="6">
        <f t="shared" si="36"/>
        <v>0</v>
      </c>
    </row>
    <row r="32" spans="1:56" x14ac:dyDescent="0.2">
      <c r="A32" s="19" t="s">
        <v>1645</v>
      </c>
      <c r="D32" s="6">
        <f t="shared" si="31"/>
        <v>0</v>
      </c>
      <c r="H32" s="19" t="s">
        <v>1645</v>
      </c>
      <c r="I32" s="6">
        <f t="shared" si="32"/>
        <v>0</v>
      </c>
      <c r="J32" s="6">
        <f t="shared" si="32"/>
        <v>0</v>
      </c>
      <c r="K32" s="6">
        <f t="shared" si="32"/>
        <v>0</v>
      </c>
      <c r="L32" s="6">
        <f t="shared" si="32"/>
        <v>0</v>
      </c>
      <c r="M32" s="6">
        <f t="shared" si="32"/>
        <v>0</v>
      </c>
      <c r="N32" s="6">
        <f t="shared" si="32"/>
        <v>0</v>
      </c>
      <c r="O32" s="6">
        <f t="shared" si="32"/>
        <v>0</v>
      </c>
      <c r="P32" s="6">
        <f t="shared" si="32"/>
        <v>0</v>
      </c>
      <c r="Q32" s="6">
        <f t="shared" si="32"/>
        <v>0</v>
      </c>
      <c r="R32" s="6">
        <f t="shared" si="32"/>
        <v>0</v>
      </c>
      <c r="S32" s="6">
        <f t="shared" si="33"/>
        <v>0</v>
      </c>
      <c r="T32" s="6">
        <f t="shared" si="33"/>
        <v>0</v>
      </c>
      <c r="U32" s="6">
        <f t="shared" si="33"/>
        <v>0</v>
      </c>
      <c r="V32" s="6">
        <f t="shared" si="33"/>
        <v>0</v>
      </c>
      <c r="W32" s="6">
        <f t="shared" si="33"/>
        <v>0</v>
      </c>
      <c r="X32" s="6">
        <f t="shared" si="33"/>
        <v>0</v>
      </c>
      <c r="Y32" s="6">
        <f t="shared" si="33"/>
        <v>0</v>
      </c>
      <c r="Z32" s="6">
        <f t="shared" si="33"/>
        <v>0</v>
      </c>
      <c r="AA32" s="6">
        <f t="shared" si="33"/>
        <v>0</v>
      </c>
      <c r="AB32" s="6">
        <f t="shared" si="33"/>
        <v>0</v>
      </c>
      <c r="AC32" s="6">
        <f t="shared" si="34"/>
        <v>0</v>
      </c>
      <c r="AD32" s="6">
        <f t="shared" si="34"/>
        <v>0</v>
      </c>
      <c r="AE32" s="6">
        <f t="shared" si="34"/>
        <v>0</v>
      </c>
      <c r="AF32" s="6">
        <f t="shared" si="34"/>
        <v>0</v>
      </c>
      <c r="AG32" s="6">
        <f t="shared" si="34"/>
        <v>0</v>
      </c>
      <c r="AH32" s="6">
        <f t="shared" si="34"/>
        <v>0</v>
      </c>
      <c r="AI32" s="6">
        <f t="shared" si="34"/>
        <v>0</v>
      </c>
      <c r="AJ32" s="6">
        <f t="shared" si="34"/>
        <v>0</v>
      </c>
      <c r="AK32" s="6">
        <f t="shared" si="34"/>
        <v>0</v>
      </c>
      <c r="AL32" s="6">
        <f t="shared" si="34"/>
        <v>0</v>
      </c>
      <c r="AM32" s="6">
        <f t="shared" si="35"/>
        <v>0</v>
      </c>
      <c r="AN32" s="6">
        <f t="shared" si="35"/>
        <v>0</v>
      </c>
      <c r="AO32" s="6">
        <f t="shared" si="35"/>
        <v>0</v>
      </c>
      <c r="AP32" s="6">
        <f t="shared" si="35"/>
        <v>0</v>
      </c>
      <c r="AQ32" s="6">
        <f t="shared" si="35"/>
        <v>0</v>
      </c>
      <c r="AR32" s="6">
        <f t="shared" si="35"/>
        <v>0</v>
      </c>
      <c r="AS32" s="6">
        <f t="shared" si="35"/>
        <v>0</v>
      </c>
      <c r="AT32" s="6">
        <f t="shared" si="35"/>
        <v>0</v>
      </c>
      <c r="AU32" s="6">
        <f t="shared" si="35"/>
        <v>0</v>
      </c>
      <c r="AV32" s="6">
        <f t="shared" si="35"/>
        <v>0</v>
      </c>
      <c r="AW32" s="6">
        <f t="shared" si="36"/>
        <v>0</v>
      </c>
      <c r="AX32" s="6">
        <f t="shared" si="36"/>
        <v>0</v>
      </c>
      <c r="AY32" s="6">
        <f t="shared" si="36"/>
        <v>0</v>
      </c>
      <c r="AZ32" s="6">
        <f t="shared" si="36"/>
        <v>0</v>
      </c>
      <c r="BA32" s="6">
        <f t="shared" si="36"/>
        <v>0</v>
      </c>
      <c r="BB32" s="6">
        <f t="shared" si="36"/>
        <v>0</v>
      </c>
      <c r="BC32" s="6">
        <f t="shared" si="36"/>
        <v>0</v>
      </c>
      <c r="BD32" s="6">
        <f t="shared" si="36"/>
        <v>0</v>
      </c>
    </row>
    <row r="33" spans="1:56" ht="13.5" thickBot="1" x14ac:dyDescent="0.25">
      <c r="A33" s="19" t="s">
        <v>885</v>
      </c>
      <c r="D33" s="17">
        <f>SUM(D26:D32)</f>
        <v>357.29999999999995</v>
      </c>
      <c r="H33" s="19" t="s">
        <v>885</v>
      </c>
      <c r="I33" s="18">
        <f t="shared" ref="I33:BD33" si="37">SUM(I26:I32)</f>
        <v>0</v>
      </c>
      <c r="J33" s="18">
        <f t="shared" si="37"/>
        <v>0</v>
      </c>
      <c r="K33" s="18">
        <f t="shared" si="37"/>
        <v>0</v>
      </c>
      <c r="L33" s="18">
        <f t="shared" si="37"/>
        <v>0</v>
      </c>
      <c r="M33" s="18">
        <f t="shared" si="37"/>
        <v>335.99999999999994</v>
      </c>
      <c r="N33" s="18">
        <f t="shared" si="37"/>
        <v>335.99999999999994</v>
      </c>
      <c r="O33" s="18">
        <f t="shared" si="37"/>
        <v>1056</v>
      </c>
      <c r="P33" s="18">
        <f t="shared" si="37"/>
        <v>1056</v>
      </c>
      <c r="Q33" s="18">
        <f t="shared" si="37"/>
        <v>1920</v>
      </c>
      <c r="R33" s="18">
        <f t="shared" si="37"/>
        <v>6816</v>
      </c>
      <c r="S33" s="18">
        <f t="shared" si="37"/>
        <v>9672</v>
      </c>
      <c r="T33" s="18">
        <f t="shared" si="37"/>
        <v>13047.36</v>
      </c>
      <c r="U33" s="18">
        <f t="shared" si="37"/>
        <v>35511.360000000001</v>
      </c>
      <c r="V33" s="18">
        <f t="shared" si="37"/>
        <v>39015.360000000001</v>
      </c>
      <c r="W33" s="18">
        <f t="shared" si="37"/>
        <v>39015.360000000001</v>
      </c>
      <c r="X33" s="18">
        <f t="shared" si="37"/>
        <v>39015.360000000001</v>
      </c>
      <c r="Y33" s="18">
        <f t="shared" si="37"/>
        <v>38679.360000000001</v>
      </c>
      <c r="Z33" s="18">
        <f t="shared" si="37"/>
        <v>38748.959999999999</v>
      </c>
      <c r="AA33" s="18">
        <f t="shared" si="37"/>
        <v>45180.959999999999</v>
      </c>
      <c r="AB33" s="18">
        <f t="shared" si="37"/>
        <v>45180.959999999999</v>
      </c>
      <c r="AC33" s="18">
        <f t="shared" si="37"/>
        <v>53220.959999999999</v>
      </c>
      <c r="AD33" s="18">
        <f t="shared" si="37"/>
        <v>48324.959999999999</v>
      </c>
      <c r="AE33" s="18">
        <f t="shared" si="37"/>
        <v>48924.959999999999</v>
      </c>
      <c r="AF33" s="18">
        <f t="shared" si="37"/>
        <v>45549.599999999999</v>
      </c>
      <c r="AG33" s="18">
        <f t="shared" si="37"/>
        <v>23085.599999999999</v>
      </c>
      <c r="AH33" s="18">
        <f t="shared" si="37"/>
        <v>19581.599999999999</v>
      </c>
      <c r="AI33" s="18">
        <f t="shared" si="37"/>
        <v>19581.599999999999</v>
      </c>
      <c r="AJ33" s="18">
        <f t="shared" si="37"/>
        <v>19581.599999999999</v>
      </c>
      <c r="AK33" s="18">
        <f t="shared" si="37"/>
        <v>19581.599999999999</v>
      </c>
      <c r="AL33" s="18">
        <f t="shared" si="37"/>
        <v>19512</v>
      </c>
      <c r="AM33" s="18">
        <f t="shared" si="37"/>
        <v>12360</v>
      </c>
      <c r="AN33" s="18">
        <f t="shared" si="37"/>
        <v>12360</v>
      </c>
      <c r="AO33" s="18">
        <f t="shared" si="37"/>
        <v>3456</v>
      </c>
      <c r="AP33" s="18">
        <f t="shared" si="37"/>
        <v>3456</v>
      </c>
      <c r="AQ33" s="18">
        <f t="shared" si="37"/>
        <v>0</v>
      </c>
      <c r="AR33" s="18">
        <f t="shared" si="37"/>
        <v>0</v>
      </c>
      <c r="AS33" s="18">
        <f t="shared" si="37"/>
        <v>0</v>
      </c>
      <c r="AT33" s="18">
        <f t="shared" si="37"/>
        <v>0</v>
      </c>
      <c r="AU33" s="18">
        <f t="shared" si="37"/>
        <v>0</v>
      </c>
      <c r="AV33" s="18">
        <f t="shared" si="37"/>
        <v>0</v>
      </c>
      <c r="AW33" s="18">
        <f t="shared" si="37"/>
        <v>0</v>
      </c>
      <c r="AX33" s="18">
        <f t="shared" si="37"/>
        <v>0</v>
      </c>
      <c r="AY33" s="18">
        <f t="shared" si="37"/>
        <v>0</v>
      </c>
      <c r="AZ33" s="18">
        <f t="shared" si="37"/>
        <v>0</v>
      </c>
      <c r="BA33" s="18">
        <f t="shared" si="37"/>
        <v>0</v>
      </c>
      <c r="BB33" s="18">
        <f t="shared" si="37"/>
        <v>0</v>
      </c>
      <c r="BC33" s="18">
        <f t="shared" si="37"/>
        <v>0</v>
      </c>
      <c r="BD33" s="18">
        <f t="shared" si="37"/>
        <v>0</v>
      </c>
    </row>
    <row r="34" spans="1:56" ht="13.5" thickTop="1" x14ac:dyDescent="0.2">
      <c r="H34" s="20"/>
      <c r="I34" s="8"/>
      <c r="J34" s="8"/>
      <c r="K34" s="8"/>
      <c r="L34" s="8"/>
      <c r="M34" s="8"/>
      <c r="N34" s="8"/>
      <c r="O34" s="8"/>
      <c r="P34" s="8"/>
    </row>
    <row r="35" spans="1:56" x14ac:dyDescent="0.2">
      <c r="H35" s="11"/>
    </row>
    <row r="36" spans="1:56" x14ac:dyDescent="0.2">
      <c r="H36" s="11"/>
    </row>
    <row r="37" spans="1:56" x14ac:dyDescent="0.2">
      <c r="H37" s="11"/>
    </row>
    <row r="38" spans="1:56" x14ac:dyDescent="0.2">
      <c r="H38" s="11"/>
    </row>
    <row r="39" spans="1:56" x14ac:dyDescent="0.2">
      <c r="H39" s="11"/>
    </row>
    <row r="40" spans="1:56" x14ac:dyDescent="0.2">
      <c r="H40" s="11"/>
    </row>
    <row r="41" spans="1:56" x14ac:dyDescent="0.2">
      <c r="H41" s="11"/>
    </row>
    <row r="42" spans="1:56" x14ac:dyDescent="0.2">
      <c r="H42" s="11"/>
    </row>
    <row r="43" spans="1:56" x14ac:dyDescent="0.2">
      <c r="H43" s="11"/>
    </row>
    <row r="44" spans="1:56" x14ac:dyDescent="0.2">
      <c r="H44" s="11"/>
    </row>
    <row r="45" spans="1:56" x14ac:dyDescent="0.2">
      <c r="H45" s="11"/>
    </row>
    <row r="46" spans="1:56" x14ac:dyDescent="0.2">
      <c r="H46" s="11"/>
    </row>
    <row r="47" spans="1:56" x14ac:dyDescent="0.2">
      <c r="H47" s="11"/>
    </row>
    <row r="48" spans="1:56" x14ac:dyDescent="0.2">
      <c r="H48" s="11"/>
    </row>
    <row r="49" spans="8:8" x14ac:dyDescent="0.2">
      <c r="H49" s="11"/>
    </row>
    <row r="50" spans="8:8" x14ac:dyDescent="0.2">
      <c r="H50" s="11"/>
    </row>
    <row r="51" spans="8:8" x14ac:dyDescent="0.2">
      <c r="H51" s="11"/>
    </row>
    <row r="52" spans="8:8" x14ac:dyDescent="0.2">
      <c r="H52" s="11"/>
    </row>
    <row r="53" spans="8:8" x14ac:dyDescent="0.2">
      <c r="H53" s="11"/>
    </row>
    <row r="54" spans="8:8" x14ac:dyDescent="0.2">
      <c r="H54" s="11"/>
    </row>
    <row r="55" spans="8:8" x14ac:dyDescent="0.2">
      <c r="H55" s="11"/>
    </row>
    <row r="56" spans="8:8" x14ac:dyDescent="0.2">
      <c r="H56" s="11"/>
    </row>
    <row r="57" spans="8:8" x14ac:dyDescent="0.2">
      <c r="H57" s="11"/>
    </row>
    <row r="58" spans="8:8" x14ac:dyDescent="0.2">
      <c r="H58" s="11"/>
    </row>
    <row r="59" spans="8:8" x14ac:dyDescent="0.2">
      <c r="H59" s="11"/>
    </row>
    <row r="60" spans="8:8" x14ac:dyDescent="0.2">
      <c r="H60" s="11"/>
    </row>
    <row r="61" spans="8:8" x14ac:dyDescent="0.2">
      <c r="H61" s="11"/>
    </row>
    <row r="62" spans="8:8" x14ac:dyDescent="0.2">
      <c r="H62" s="11"/>
    </row>
    <row r="63" spans="8:8" x14ac:dyDescent="0.2">
      <c r="H63" s="11"/>
    </row>
    <row r="64" spans="8:8" x14ac:dyDescent="0.2">
      <c r="H64" s="11"/>
    </row>
    <row r="65" spans="8:8" x14ac:dyDescent="0.2">
      <c r="H65" s="11"/>
    </row>
    <row r="66" spans="8:8" x14ac:dyDescent="0.2">
      <c r="H66" s="11"/>
    </row>
    <row r="67" spans="8:8" x14ac:dyDescent="0.2">
      <c r="H67" s="11"/>
    </row>
    <row r="68" spans="8:8" x14ac:dyDescent="0.2">
      <c r="H68" s="11"/>
    </row>
    <row r="69" spans="8:8" x14ac:dyDescent="0.2">
      <c r="H69" s="11"/>
    </row>
    <row r="70" spans="8:8" x14ac:dyDescent="0.2">
      <c r="H70" s="11"/>
    </row>
    <row r="71" spans="8:8" x14ac:dyDescent="0.2">
      <c r="H71" s="11"/>
    </row>
    <row r="72" spans="8:8" x14ac:dyDescent="0.2">
      <c r="H72" s="11"/>
    </row>
    <row r="73" spans="8:8" x14ac:dyDescent="0.2">
      <c r="H73" s="11"/>
    </row>
    <row r="74" spans="8:8" x14ac:dyDescent="0.2">
      <c r="H74" s="11"/>
    </row>
    <row r="75" spans="8:8" x14ac:dyDescent="0.2">
      <c r="H75" s="11"/>
    </row>
    <row r="76" spans="8:8" x14ac:dyDescent="0.2">
      <c r="H76" s="11"/>
    </row>
    <row r="77" spans="8:8" x14ac:dyDescent="0.2">
      <c r="H77" s="11"/>
    </row>
    <row r="78" spans="8:8" x14ac:dyDescent="0.2">
      <c r="H78" s="11"/>
    </row>
    <row r="79" spans="8:8" x14ac:dyDescent="0.2">
      <c r="H79" s="11"/>
    </row>
    <row r="80" spans="8:8" x14ac:dyDescent="0.2">
      <c r="H80" s="11"/>
    </row>
    <row r="81" spans="8:8" x14ac:dyDescent="0.2">
      <c r="H81" s="11"/>
    </row>
    <row r="82" spans="8:8" x14ac:dyDescent="0.2">
      <c r="H82" s="11"/>
    </row>
    <row r="83" spans="8:8" x14ac:dyDescent="0.2">
      <c r="H83" s="11"/>
    </row>
    <row r="84" spans="8:8" x14ac:dyDescent="0.2">
      <c r="H84" s="11"/>
    </row>
    <row r="85" spans="8:8" x14ac:dyDescent="0.2">
      <c r="H85" s="11"/>
    </row>
    <row r="86" spans="8:8" x14ac:dyDescent="0.2">
      <c r="H86" s="11"/>
    </row>
    <row r="87" spans="8:8" x14ac:dyDescent="0.2">
      <c r="H87" s="11"/>
    </row>
    <row r="88" spans="8:8" x14ac:dyDescent="0.2">
      <c r="H88" s="11"/>
    </row>
    <row r="89" spans="8:8" x14ac:dyDescent="0.2">
      <c r="H89" s="11"/>
    </row>
    <row r="90" spans="8:8" x14ac:dyDescent="0.2">
      <c r="H90" s="11"/>
    </row>
    <row r="91" spans="8:8" x14ac:dyDescent="0.2">
      <c r="H91" s="11"/>
    </row>
    <row r="92" spans="8:8" x14ac:dyDescent="0.2">
      <c r="H92" s="11"/>
    </row>
    <row r="93" spans="8:8" x14ac:dyDescent="0.2">
      <c r="H93" s="11"/>
    </row>
    <row r="94" spans="8:8" x14ac:dyDescent="0.2">
      <c r="H94" s="11"/>
    </row>
    <row r="95" spans="8:8" x14ac:dyDescent="0.2">
      <c r="H95" s="11"/>
    </row>
    <row r="96" spans="8:8" x14ac:dyDescent="0.2">
      <c r="H96" s="11"/>
    </row>
    <row r="97" spans="8:8" x14ac:dyDescent="0.2">
      <c r="H97" s="11"/>
    </row>
    <row r="98" spans="8:8" x14ac:dyDescent="0.2">
      <c r="H98" s="11"/>
    </row>
    <row r="99" spans="8:8" x14ac:dyDescent="0.2">
      <c r="H99" s="11"/>
    </row>
    <row r="100" spans="8:8" x14ac:dyDescent="0.2">
      <c r="H100" s="11"/>
    </row>
    <row r="101" spans="8:8" x14ac:dyDescent="0.2">
      <c r="H101" s="11"/>
    </row>
    <row r="102" spans="8:8" x14ac:dyDescent="0.2">
      <c r="H102" s="11"/>
    </row>
    <row r="103" spans="8:8" x14ac:dyDescent="0.2">
      <c r="H103" s="11"/>
    </row>
    <row r="104" spans="8:8" x14ac:dyDescent="0.2">
      <c r="H104" s="11"/>
    </row>
    <row r="105" spans="8:8" x14ac:dyDescent="0.2">
      <c r="H105" s="11"/>
    </row>
    <row r="106" spans="8:8" x14ac:dyDescent="0.2">
      <c r="H106" s="11"/>
    </row>
    <row r="107" spans="8:8" x14ac:dyDescent="0.2">
      <c r="H107" s="11"/>
    </row>
    <row r="108" spans="8:8" x14ac:dyDescent="0.2">
      <c r="H108" s="11"/>
    </row>
    <row r="109" spans="8:8" x14ac:dyDescent="0.2">
      <c r="H109" s="11"/>
    </row>
    <row r="110" spans="8:8" x14ac:dyDescent="0.2">
      <c r="H110" s="11"/>
    </row>
    <row r="111" spans="8:8" x14ac:dyDescent="0.2">
      <c r="H111" s="11"/>
    </row>
    <row r="112" spans="8:8" x14ac:dyDescent="0.2">
      <c r="H112" s="11"/>
    </row>
    <row r="113" spans="8:8" x14ac:dyDescent="0.2">
      <c r="H113" s="11"/>
    </row>
    <row r="114" spans="8:8" x14ac:dyDescent="0.2">
      <c r="H114" s="11"/>
    </row>
    <row r="115" spans="8:8" x14ac:dyDescent="0.2">
      <c r="H115" s="11"/>
    </row>
    <row r="116" spans="8:8" x14ac:dyDescent="0.2">
      <c r="H116" s="11"/>
    </row>
    <row r="117" spans="8:8" x14ac:dyDescent="0.2">
      <c r="H117" s="11"/>
    </row>
    <row r="118" spans="8:8" x14ac:dyDescent="0.2">
      <c r="H118" s="11"/>
    </row>
    <row r="119" spans="8:8" x14ac:dyDescent="0.2">
      <c r="H119" s="11"/>
    </row>
    <row r="120" spans="8:8" x14ac:dyDescent="0.2">
      <c r="H120" s="11"/>
    </row>
    <row r="121" spans="8:8" x14ac:dyDescent="0.2">
      <c r="H121" s="11"/>
    </row>
    <row r="122" spans="8:8" x14ac:dyDescent="0.2">
      <c r="H122" s="11"/>
    </row>
    <row r="123" spans="8:8" x14ac:dyDescent="0.2">
      <c r="H123" s="11"/>
    </row>
    <row r="124" spans="8:8" x14ac:dyDescent="0.2">
      <c r="H124" s="11"/>
    </row>
    <row r="125" spans="8:8" x14ac:dyDescent="0.2">
      <c r="H125" s="11"/>
    </row>
    <row r="126" spans="8:8" x14ac:dyDescent="0.2">
      <c r="H126" s="11"/>
    </row>
    <row r="127" spans="8:8" x14ac:dyDescent="0.2">
      <c r="H127" s="11"/>
    </row>
    <row r="128" spans="8:8" x14ac:dyDescent="0.2">
      <c r="H128" s="11"/>
    </row>
    <row r="129" spans="8:8" x14ac:dyDescent="0.2">
      <c r="H129" s="11"/>
    </row>
    <row r="130" spans="8:8" x14ac:dyDescent="0.2">
      <c r="H130" s="11"/>
    </row>
    <row r="131" spans="8:8" x14ac:dyDescent="0.2">
      <c r="H131" s="11"/>
    </row>
    <row r="132" spans="8:8" x14ac:dyDescent="0.2">
      <c r="H132" s="11"/>
    </row>
    <row r="133" spans="8:8" x14ac:dyDescent="0.2">
      <c r="H133" s="11"/>
    </row>
    <row r="134" spans="8:8" x14ac:dyDescent="0.2">
      <c r="H134" s="11"/>
    </row>
    <row r="135" spans="8:8" x14ac:dyDescent="0.2">
      <c r="H135" s="11"/>
    </row>
    <row r="136" spans="8:8" x14ac:dyDescent="0.2">
      <c r="H136" s="11"/>
    </row>
    <row r="137" spans="8:8" x14ac:dyDescent="0.2">
      <c r="H137" s="11"/>
    </row>
    <row r="138" spans="8:8" x14ac:dyDescent="0.2">
      <c r="H138" s="11"/>
    </row>
    <row r="139" spans="8:8" x14ac:dyDescent="0.2">
      <c r="H139" s="11"/>
    </row>
    <row r="140" spans="8:8" x14ac:dyDescent="0.2">
      <c r="H140" s="11"/>
    </row>
    <row r="141" spans="8:8" x14ac:dyDescent="0.2">
      <c r="H141" s="11"/>
    </row>
    <row r="142" spans="8:8" x14ac:dyDescent="0.2">
      <c r="H142" s="11"/>
    </row>
    <row r="143" spans="8:8" x14ac:dyDescent="0.2">
      <c r="H143" s="11"/>
    </row>
    <row r="144" spans="8:8" x14ac:dyDescent="0.2">
      <c r="H144" s="11"/>
    </row>
    <row r="145" spans="8:8" x14ac:dyDescent="0.2">
      <c r="H145" s="11"/>
    </row>
    <row r="146" spans="8:8" x14ac:dyDescent="0.2">
      <c r="H146" s="11"/>
    </row>
    <row r="147" spans="8:8" x14ac:dyDescent="0.2">
      <c r="H147" s="11"/>
    </row>
    <row r="148" spans="8:8" x14ac:dyDescent="0.2">
      <c r="H148" s="11"/>
    </row>
    <row r="149" spans="8:8" x14ac:dyDescent="0.2">
      <c r="H149" s="11"/>
    </row>
    <row r="150" spans="8:8" x14ac:dyDescent="0.2">
      <c r="H150" s="11"/>
    </row>
    <row r="151" spans="8:8" x14ac:dyDescent="0.2">
      <c r="H151" s="11"/>
    </row>
    <row r="152" spans="8:8" x14ac:dyDescent="0.2">
      <c r="H152" s="11"/>
    </row>
    <row r="153" spans="8:8" x14ac:dyDescent="0.2">
      <c r="H153" s="11"/>
    </row>
    <row r="154" spans="8:8" x14ac:dyDescent="0.2">
      <c r="H154" s="11"/>
    </row>
    <row r="155" spans="8:8" x14ac:dyDescent="0.2">
      <c r="H155" s="11"/>
    </row>
    <row r="156" spans="8:8" x14ac:dyDescent="0.2">
      <c r="H156" s="11"/>
    </row>
    <row r="157" spans="8:8" x14ac:dyDescent="0.2">
      <c r="H157" s="11"/>
    </row>
    <row r="158" spans="8:8" x14ac:dyDescent="0.2">
      <c r="H158" s="11"/>
    </row>
    <row r="159" spans="8:8" x14ac:dyDescent="0.2">
      <c r="H159" s="11"/>
    </row>
    <row r="160" spans="8:8" x14ac:dyDescent="0.2">
      <c r="H160" s="11"/>
    </row>
    <row r="161" spans="8:8" x14ac:dyDescent="0.2">
      <c r="H161" s="11"/>
    </row>
    <row r="162" spans="8:8" x14ac:dyDescent="0.2">
      <c r="H162" s="11"/>
    </row>
    <row r="163" spans="8:8" x14ac:dyDescent="0.2">
      <c r="H163" s="11"/>
    </row>
    <row r="164" spans="8:8" x14ac:dyDescent="0.2">
      <c r="H164" s="11"/>
    </row>
    <row r="165" spans="8:8" x14ac:dyDescent="0.2">
      <c r="H165" s="11"/>
    </row>
    <row r="166" spans="8:8" x14ac:dyDescent="0.2">
      <c r="H166" s="11"/>
    </row>
    <row r="167" spans="8:8" x14ac:dyDescent="0.2">
      <c r="H167" s="11"/>
    </row>
    <row r="168" spans="8:8" x14ac:dyDescent="0.2">
      <c r="H168" s="11"/>
    </row>
    <row r="169" spans="8:8" x14ac:dyDescent="0.2">
      <c r="H169" s="11"/>
    </row>
    <row r="170" spans="8:8" x14ac:dyDescent="0.2">
      <c r="H170" s="11"/>
    </row>
    <row r="171" spans="8:8" x14ac:dyDescent="0.2">
      <c r="H171" s="11"/>
    </row>
    <row r="172" spans="8:8" x14ac:dyDescent="0.2">
      <c r="H172" s="11"/>
    </row>
    <row r="173" spans="8:8" x14ac:dyDescent="0.2">
      <c r="H173" s="11"/>
    </row>
    <row r="174" spans="8:8" x14ac:dyDescent="0.2">
      <c r="H174" s="11"/>
    </row>
    <row r="175" spans="8:8" x14ac:dyDescent="0.2">
      <c r="H175" s="11"/>
    </row>
    <row r="176" spans="8:8" x14ac:dyDescent="0.2">
      <c r="H176" s="11"/>
    </row>
    <row r="177" spans="8:8" x14ac:dyDescent="0.2">
      <c r="H177" s="11"/>
    </row>
    <row r="178" spans="8:8" x14ac:dyDescent="0.2">
      <c r="H178" s="11"/>
    </row>
    <row r="179" spans="8:8" x14ac:dyDescent="0.2">
      <c r="H179" s="11"/>
    </row>
    <row r="180" spans="8:8" x14ac:dyDescent="0.2">
      <c r="H180" s="11"/>
    </row>
    <row r="181" spans="8:8" x14ac:dyDescent="0.2">
      <c r="H181" s="11"/>
    </row>
    <row r="182" spans="8:8" x14ac:dyDescent="0.2">
      <c r="H182" s="11"/>
    </row>
    <row r="183" spans="8:8" x14ac:dyDescent="0.2">
      <c r="H183" s="11"/>
    </row>
    <row r="184" spans="8:8" x14ac:dyDescent="0.2">
      <c r="H184" s="11"/>
    </row>
    <row r="185" spans="8:8" x14ac:dyDescent="0.2">
      <c r="H185" s="11"/>
    </row>
    <row r="186" spans="8:8" x14ac:dyDescent="0.2">
      <c r="H186" s="11"/>
    </row>
    <row r="187" spans="8:8" x14ac:dyDescent="0.2">
      <c r="H187" s="11"/>
    </row>
    <row r="188" spans="8:8" x14ac:dyDescent="0.2">
      <c r="H188" s="11"/>
    </row>
    <row r="189" spans="8:8" x14ac:dyDescent="0.2">
      <c r="H189" s="11"/>
    </row>
    <row r="190" spans="8:8" x14ac:dyDescent="0.2">
      <c r="H190" s="11"/>
    </row>
    <row r="191" spans="8:8" x14ac:dyDescent="0.2">
      <c r="H191" s="11"/>
    </row>
    <row r="192" spans="8:8" x14ac:dyDescent="0.2">
      <c r="H192" s="11"/>
    </row>
    <row r="193" spans="8:8" x14ac:dyDescent="0.2">
      <c r="H193" s="11"/>
    </row>
    <row r="194" spans="8:8" x14ac:dyDescent="0.2">
      <c r="H194" s="11"/>
    </row>
    <row r="195" spans="8:8" x14ac:dyDescent="0.2">
      <c r="H195" s="11"/>
    </row>
    <row r="196" spans="8:8" x14ac:dyDescent="0.2">
      <c r="H196" s="11"/>
    </row>
    <row r="197" spans="8:8" x14ac:dyDescent="0.2">
      <c r="H197" s="11"/>
    </row>
    <row r="198" spans="8:8" x14ac:dyDescent="0.2">
      <c r="H198" s="11"/>
    </row>
    <row r="199" spans="8:8" x14ac:dyDescent="0.2">
      <c r="H199" s="11"/>
    </row>
    <row r="200" spans="8:8" x14ac:dyDescent="0.2">
      <c r="H200" s="11"/>
    </row>
    <row r="201" spans="8:8" x14ac:dyDescent="0.2">
      <c r="H201" s="11"/>
    </row>
    <row r="202" spans="8:8" x14ac:dyDescent="0.2">
      <c r="H202" s="11"/>
    </row>
    <row r="203" spans="8:8" x14ac:dyDescent="0.2">
      <c r="H203" s="11"/>
    </row>
    <row r="204" spans="8:8" x14ac:dyDescent="0.2">
      <c r="H204" s="11"/>
    </row>
    <row r="205" spans="8:8" x14ac:dyDescent="0.2">
      <c r="H205" s="11"/>
    </row>
    <row r="206" spans="8:8" x14ac:dyDescent="0.2">
      <c r="H206" s="11"/>
    </row>
    <row r="207" spans="8:8" x14ac:dyDescent="0.2">
      <c r="H207" s="11"/>
    </row>
    <row r="208" spans="8:8" x14ac:dyDescent="0.2">
      <c r="H208" s="11"/>
    </row>
    <row r="209" spans="8:8" x14ac:dyDescent="0.2">
      <c r="H209" s="11"/>
    </row>
    <row r="210" spans="8:8" x14ac:dyDescent="0.2">
      <c r="H210" s="11"/>
    </row>
    <row r="211" spans="8:8" x14ac:dyDescent="0.2">
      <c r="H211" s="11"/>
    </row>
    <row r="212" spans="8:8" x14ac:dyDescent="0.2">
      <c r="H212" s="11"/>
    </row>
    <row r="213" spans="8:8" x14ac:dyDescent="0.2">
      <c r="H213" s="11"/>
    </row>
    <row r="214" spans="8:8" x14ac:dyDescent="0.2">
      <c r="H214" s="11"/>
    </row>
    <row r="215" spans="8:8" x14ac:dyDescent="0.2">
      <c r="H215" s="11"/>
    </row>
    <row r="216" spans="8:8" x14ac:dyDescent="0.2">
      <c r="H216" s="11"/>
    </row>
    <row r="217" spans="8:8" x14ac:dyDescent="0.2">
      <c r="H217" s="11"/>
    </row>
    <row r="218" spans="8:8" x14ac:dyDescent="0.2">
      <c r="H218" s="11"/>
    </row>
    <row r="219" spans="8:8" x14ac:dyDescent="0.2">
      <c r="H219" s="11"/>
    </row>
    <row r="220" spans="8:8" x14ac:dyDescent="0.2">
      <c r="H220" s="11"/>
    </row>
    <row r="221" spans="8:8" x14ac:dyDescent="0.2">
      <c r="H221" s="11"/>
    </row>
    <row r="222" spans="8:8" x14ac:dyDescent="0.2">
      <c r="H222" s="11"/>
    </row>
    <row r="223" spans="8:8" x14ac:dyDescent="0.2">
      <c r="H223" s="11"/>
    </row>
    <row r="224" spans="8:8" x14ac:dyDescent="0.2">
      <c r="H224" s="11"/>
    </row>
    <row r="225" spans="8:8" x14ac:dyDescent="0.2">
      <c r="H225" s="11"/>
    </row>
    <row r="226" spans="8:8" x14ac:dyDescent="0.2">
      <c r="H226" s="11"/>
    </row>
    <row r="227" spans="8:8" x14ac:dyDescent="0.2">
      <c r="H227" s="11"/>
    </row>
    <row r="228" spans="8:8" x14ac:dyDescent="0.2">
      <c r="H228" s="11"/>
    </row>
    <row r="229" spans="8:8" x14ac:dyDescent="0.2">
      <c r="H229" s="11"/>
    </row>
    <row r="230" spans="8:8" x14ac:dyDescent="0.2">
      <c r="H230" s="11"/>
    </row>
    <row r="231" spans="8:8" x14ac:dyDescent="0.2">
      <c r="H231" s="11"/>
    </row>
    <row r="232" spans="8:8" x14ac:dyDescent="0.2">
      <c r="H232" s="11"/>
    </row>
    <row r="233" spans="8:8" x14ac:dyDescent="0.2">
      <c r="H233" s="11"/>
    </row>
    <row r="234" spans="8:8" x14ac:dyDescent="0.2">
      <c r="H234" s="11"/>
    </row>
    <row r="235" spans="8:8" x14ac:dyDescent="0.2">
      <c r="H235" s="11"/>
    </row>
    <row r="236" spans="8:8" x14ac:dyDescent="0.2">
      <c r="H236" s="11"/>
    </row>
    <row r="237" spans="8:8" x14ac:dyDescent="0.2">
      <c r="H237" s="11"/>
    </row>
    <row r="238" spans="8:8" x14ac:dyDescent="0.2">
      <c r="H238" s="11"/>
    </row>
    <row r="239" spans="8:8" x14ac:dyDescent="0.2">
      <c r="H239" s="11"/>
    </row>
    <row r="240" spans="8:8" x14ac:dyDescent="0.2">
      <c r="H240" s="11"/>
    </row>
    <row r="241" spans="8:8" x14ac:dyDescent="0.2">
      <c r="H241" s="11"/>
    </row>
    <row r="242" spans="8:8" x14ac:dyDescent="0.2">
      <c r="H242" s="11"/>
    </row>
    <row r="243" spans="8:8" x14ac:dyDescent="0.2">
      <c r="H243" s="11"/>
    </row>
    <row r="244" spans="8:8" x14ac:dyDescent="0.2">
      <c r="H244" s="11"/>
    </row>
    <row r="245" spans="8:8" x14ac:dyDescent="0.2">
      <c r="H245" s="11"/>
    </row>
    <row r="246" spans="8:8" x14ac:dyDescent="0.2">
      <c r="H246" s="11"/>
    </row>
    <row r="247" spans="8:8" x14ac:dyDescent="0.2">
      <c r="H247" s="11"/>
    </row>
    <row r="248" spans="8:8" x14ac:dyDescent="0.2">
      <c r="H248" s="11"/>
    </row>
    <row r="249" spans="8:8" x14ac:dyDescent="0.2">
      <c r="H249" s="11"/>
    </row>
    <row r="250" spans="8:8" x14ac:dyDescent="0.2">
      <c r="H250" s="11"/>
    </row>
    <row r="251" spans="8:8" x14ac:dyDescent="0.2">
      <c r="H251" s="11"/>
    </row>
    <row r="252" spans="8:8" x14ac:dyDescent="0.2">
      <c r="H252" s="11"/>
    </row>
    <row r="253" spans="8:8" x14ac:dyDescent="0.2">
      <c r="H253" s="11"/>
    </row>
    <row r="254" spans="8:8" x14ac:dyDescent="0.2">
      <c r="H254" s="11"/>
    </row>
    <row r="255" spans="8:8" x14ac:dyDescent="0.2">
      <c r="H255" s="11"/>
    </row>
    <row r="256" spans="8:8" x14ac:dyDescent="0.2">
      <c r="H256" s="11"/>
    </row>
    <row r="257" spans="8:8" x14ac:dyDescent="0.2">
      <c r="H257" s="11"/>
    </row>
    <row r="258" spans="8:8" x14ac:dyDescent="0.2">
      <c r="H258" s="11"/>
    </row>
    <row r="259" spans="8:8" x14ac:dyDescent="0.2">
      <c r="H259" s="11"/>
    </row>
    <row r="260" spans="8:8" x14ac:dyDescent="0.2">
      <c r="H260" s="11"/>
    </row>
    <row r="261" spans="8:8" x14ac:dyDescent="0.2">
      <c r="H261" s="11"/>
    </row>
    <row r="262" spans="8:8" x14ac:dyDescent="0.2">
      <c r="H262" s="11"/>
    </row>
    <row r="263" spans="8:8" x14ac:dyDescent="0.2">
      <c r="H263" s="11"/>
    </row>
    <row r="264" spans="8:8" x14ac:dyDescent="0.2">
      <c r="H264" s="11"/>
    </row>
    <row r="265" spans="8:8" x14ac:dyDescent="0.2">
      <c r="H265" s="11"/>
    </row>
    <row r="266" spans="8:8" x14ac:dyDescent="0.2">
      <c r="H266" s="11"/>
    </row>
    <row r="267" spans="8:8" x14ac:dyDescent="0.2">
      <c r="H267" s="11"/>
    </row>
    <row r="268" spans="8:8" x14ac:dyDescent="0.2">
      <c r="H268" s="11"/>
    </row>
    <row r="269" spans="8:8" x14ac:dyDescent="0.2">
      <c r="H269" s="11"/>
    </row>
    <row r="270" spans="8:8" x14ac:dyDescent="0.2">
      <c r="H270" s="11"/>
    </row>
    <row r="271" spans="8:8" x14ac:dyDescent="0.2">
      <c r="H271" s="11"/>
    </row>
    <row r="272" spans="8:8" x14ac:dyDescent="0.2">
      <c r="H272" s="11"/>
    </row>
    <row r="273" spans="8:8" x14ac:dyDescent="0.2">
      <c r="H273" s="11"/>
    </row>
    <row r="274" spans="8:8" x14ac:dyDescent="0.2">
      <c r="H274" s="11"/>
    </row>
    <row r="275" spans="8:8" x14ac:dyDescent="0.2">
      <c r="H275" s="11"/>
    </row>
    <row r="276" spans="8:8" x14ac:dyDescent="0.2">
      <c r="H276" s="11"/>
    </row>
    <row r="277" spans="8:8" x14ac:dyDescent="0.2">
      <c r="H277" s="11"/>
    </row>
    <row r="278" spans="8:8" x14ac:dyDescent="0.2">
      <c r="H278" s="11"/>
    </row>
    <row r="279" spans="8:8" x14ac:dyDescent="0.2">
      <c r="H279" s="11"/>
    </row>
    <row r="280" spans="8:8" x14ac:dyDescent="0.2">
      <c r="H280" s="11"/>
    </row>
    <row r="281" spans="8:8" x14ac:dyDescent="0.2">
      <c r="H281" s="11"/>
    </row>
    <row r="282" spans="8:8" x14ac:dyDescent="0.2">
      <c r="H282" s="11"/>
    </row>
    <row r="283" spans="8:8" x14ac:dyDescent="0.2">
      <c r="H283" s="11"/>
    </row>
    <row r="284" spans="8:8" x14ac:dyDescent="0.2">
      <c r="H284" s="11"/>
    </row>
    <row r="285" spans="8:8" x14ac:dyDescent="0.2">
      <c r="H285" s="11"/>
    </row>
    <row r="286" spans="8:8" x14ac:dyDescent="0.2">
      <c r="H286" s="11"/>
    </row>
    <row r="287" spans="8:8" x14ac:dyDescent="0.2">
      <c r="H287" s="11"/>
    </row>
    <row r="288" spans="8:8" x14ac:dyDescent="0.2">
      <c r="H288" s="11"/>
    </row>
    <row r="289" spans="8:8" x14ac:dyDescent="0.2">
      <c r="H289" s="11"/>
    </row>
    <row r="290" spans="8:8" x14ac:dyDescent="0.2">
      <c r="H290" s="11"/>
    </row>
    <row r="291" spans="8:8" x14ac:dyDescent="0.2">
      <c r="H291" s="11"/>
    </row>
    <row r="292" spans="8:8" x14ac:dyDescent="0.2">
      <c r="H292" s="11"/>
    </row>
    <row r="293" spans="8:8" x14ac:dyDescent="0.2">
      <c r="H293" s="11"/>
    </row>
    <row r="294" spans="8:8" x14ac:dyDescent="0.2">
      <c r="H294" s="11"/>
    </row>
    <row r="295" spans="8:8" x14ac:dyDescent="0.2">
      <c r="H295" s="11"/>
    </row>
    <row r="296" spans="8:8" x14ac:dyDescent="0.2">
      <c r="H296" s="11"/>
    </row>
    <row r="297" spans="8:8" x14ac:dyDescent="0.2">
      <c r="H297" s="11"/>
    </row>
    <row r="298" spans="8:8" x14ac:dyDescent="0.2">
      <c r="H298" s="11"/>
    </row>
    <row r="299" spans="8:8" x14ac:dyDescent="0.2">
      <c r="H299" s="11"/>
    </row>
    <row r="300" spans="8:8" x14ac:dyDescent="0.2">
      <c r="H300" s="11"/>
    </row>
    <row r="301" spans="8:8" x14ac:dyDescent="0.2">
      <c r="H301" s="11"/>
    </row>
    <row r="302" spans="8:8" x14ac:dyDescent="0.2">
      <c r="H302" s="11"/>
    </row>
    <row r="303" spans="8:8" x14ac:dyDescent="0.2">
      <c r="H303" s="11"/>
    </row>
    <row r="304" spans="8:8" x14ac:dyDescent="0.2">
      <c r="H304" s="11"/>
    </row>
    <row r="305" spans="8:8" x14ac:dyDescent="0.2">
      <c r="H305" s="11"/>
    </row>
    <row r="306" spans="8:8" x14ac:dyDescent="0.2">
      <c r="H306" s="11"/>
    </row>
    <row r="307" spans="8:8" x14ac:dyDescent="0.2">
      <c r="H307" s="11"/>
    </row>
    <row r="308" spans="8:8" x14ac:dyDescent="0.2">
      <c r="H308" s="11"/>
    </row>
    <row r="309" spans="8:8" x14ac:dyDescent="0.2">
      <c r="H309" s="11"/>
    </row>
    <row r="310" spans="8:8" x14ac:dyDescent="0.2">
      <c r="H310" s="11"/>
    </row>
    <row r="311" spans="8:8" x14ac:dyDescent="0.2">
      <c r="H311" s="11"/>
    </row>
    <row r="312" spans="8:8" x14ac:dyDescent="0.2">
      <c r="H312" s="11"/>
    </row>
    <row r="313" spans="8:8" x14ac:dyDescent="0.2">
      <c r="H313" s="11"/>
    </row>
    <row r="314" spans="8:8" x14ac:dyDescent="0.2">
      <c r="H314" s="11"/>
    </row>
    <row r="315" spans="8:8" x14ac:dyDescent="0.2">
      <c r="H315" s="11"/>
    </row>
    <row r="316" spans="8:8" x14ac:dyDescent="0.2">
      <c r="H316" s="11"/>
    </row>
    <row r="317" spans="8:8" x14ac:dyDescent="0.2">
      <c r="H317" s="11"/>
    </row>
    <row r="318" spans="8:8" x14ac:dyDescent="0.2">
      <c r="H318" s="11"/>
    </row>
    <row r="319" spans="8:8" x14ac:dyDescent="0.2">
      <c r="H319" s="11"/>
    </row>
    <row r="320" spans="8:8" x14ac:dyDescent="0.2">
      <c r="H320" s="11"/>
    </row>
    <row r="321" spans="8:8" x14ac:dyDescent="0.2">
      <c r="H321" s="11"/>
    </row>
    <row r="322" spans="8:8" x14ac:dyDescent="0.2">
      <c r="H322" s="11"/>
    </row>
    <row r="323" spans="8:8" x14ac:dyDescent="0.2">
      <c r="H323" s="11"/>
    </row>
    <row r="324" spans="8:8" x14ac:dyDescent="0.2">
      <c r="H324" s="11"/>
    </row>
    <row r="325" spans="8:8" x14ac:dyDescent="0.2">
      <c r="H325" s="11"/>
    </row>
    <row r="326" spans="8:8" x14ac:dyDescent="0.2">
      <c r="H326" s="11"/>
    </row>
    <row r="327" spans="8:8" x14ac:dyDescent="0.2">
      <c r="H327" s="11"/>
    </row>
    <row r="328" spans="8:8" x14ac:dyDescent="0.2">
      <c r="H328" s="11"/>
    </row>
    <row r="329" spans="8:8" x14ac:dyDescent="0.2">
      <c r="H329" s="11"/>
    </row>
    <row r="330" spans="8:8" x14ac:dyDescent="0.2">
      <c r="H330" s="11"/>
    </row>
    <row r="331" spans="8:8" x14ac:dyDescent="0.2">
      <c r="H331" s="11"/>
    </row>
    <row r="332" spans="8:8" x14ac:dyDescent="0.2">
      <c r="H332" s="11"/>
    </row>
    <row r="333" spans="8:8" x14ac:dyDescent="0.2">
      <c r="H333" s="11"/>
    </row>
    <row r="334" spans="8:8" x14ac:dyDescent="0.2">
      <c r="H334" s="11"/>
    </row>
    <row r="335" spans="8:8" x14ac:dyDescent="0.2">
      <c r="H335" s="11"/>
    </row>
    <row r="336" spans="8:8" x14ac:dyDescent="0.2">
      <c r="H336" s="11"/>
    </row>
    <row r="337" spans="8:8" x14ac:dyDescent="0.2">
      <c r="H337" s="11"/>
    </row>
    <row r="338" spans="8:8" x14ac:dyDescent="0.2">
      <c r="H338" s="11"/>
    </row>
    <row r="339" spans="8:8" x14ac:dyDescent="0.2">
      <c r="H339" s="11"/>
    </row>
    <row r="340" spans="8:8" x14ac:dyDescent="0.2">
      <c r="H340" s="11"/>
    </row>
    <row r="341" spans="8:8" x14ac:dyDescent="0.2">
      <c r="H341" s="11"/>
    </row>
    <row r="342" spans="8:8" x14ac:dyDescent="0.2">
      <c r="H342" s="11"/>
    </row>
    <row r="343" spans="8:8" x14ac:dyDescent="0.2">
      <c r="H343" s="11"/>
    </row>
    <row r="344" spans="8:8" x14ac:dyDescent="0.2">
      <c r="H344" s="11"/>
    </row>
    <row r="345" spans="8:8" x14ac:dyDescent="0.2">
      <c r="H345" s="11"/>
    </row>
    <row r="346" spans="8:8" x14ac:dyDescent="0.2">
      <c r="H346" s="11"/>
    </row>
    <row r="347" spans="8:8" x14ac:dyDescent="0.2">
      <c r="H347" s="11"/>
    </row>
    <row r="348" spans="8:8" x14ac:dyDescent="0.2">
      <c r="H348" s="11"/>
    </row>
    <row r="349" spans="8:8" x14ac:dyDescent="0.2">
      <c r="H349" s="11"/>
    </row>
    <row r="350" spans="8:8" x14ac:dyDescent="0.2">
      <c r="H350" s="11"/>
    </row>
    <row r="351" spans="8:8" x14ac:dyDescent="0.2">
      <c r="H351" s="11"/>
    </row>
    <row r="352" spans="8:8" x14ac:dyDescent="0.2">
      <c r="H352" s="11"/>
    </row>
    <row r="353" spans="8:8" x14ac:dyDescent="0.2">
      <c r="H353" s="11"/>
    </row>
    <row r="354" spans="8:8" x14ac:dyDescent="0.2">
      <c r="H354" s="11"/>
    </row>
    <row r="355" spans="8:8" x14ac:dyDescent="0.2">
      <c r="H355" s="11"/>
    </row>
    <row r="356" spans="8:8" x14ac:dyDescent="0.2">
      <c r="H356" s="11"/>
    </row>
    <row r="357" spans="8:8" x14ac:dyDescent="0.2">
      <c r="H357" s="11"/>
    </row>
    <row r="358" spans="8:8" x14ac:dyDescent="0.2">
      <c r="H358" s="11"/>
    </row>
    <row r="359" spans="8:8" x14ac:dyDescent="0.2">
      <c r="H359" s="11"/>
    </row>
    <row r="360" spans="8:8" x14ac:dyDescent="0.2">
      <c r="H360" s="11"/>
    </row>
    <row r="361" spans="8:8" x14ac:dyDescent="0.2">
      <c r="H361" s="11"/>
    </row>
    <row r="362" spans="8:8" x14ac:dyDescent="0.2">
      <c r="H362" s="11"/>
    </row>
    <row r="363" spans="8:8" x14ac:dyDescent="0.2">
      <c r="H363" s="11"/>
    </row>
    <row r="364" spans="8:8" x14ac:dyDescent="0.2">
      <c r="H364" s="11"/>
    </row>
    <row r="365" spans="8:8" x14ac:dyDescent="0.2">
      <c r="H365" s="11"/>
    </row>
    <row r="366" spans="8:8" x14ac:dyDescent="0.2">
      <c r="H366" s="11"/>
    </row>
    <row r="367" spans="8:8" x14ac:dyDescent="0.2">
      <c r="H367" s="11"/>
    </row>
    <row r="368" spans="8:8" x14ac:dyDescent="0.2">
      <c r="H368" s="11"/>
    </row>
    <row r="369" spans="8:8" x14ac:dyDescent="0.2">
      <c r="H369" s="11"/>
    </row>
    <row r="370" spans="8:8" x14ac:dyDescent="0.2">
      <c r="H370" s="11"/>
    </row>
    <row r="371" spans="8:8" x14ac:dyDescent="0.2">
      <c r="H371" s="11"/>
    </row>
    <row r="372" spans="8:8" x14ac:dyDescent="0.2">
      <c r="H372" s="11"/>
    </row>
    <row r="373" spans="8:8" x14ac:dyDescent="0.2">
      <c r="H373" s="11"/>
    </row>
    <row r="374" spans="8:8" x14ac:dyDescent="0.2">
      <c r="H374" s="11"/>
    </row>
    <row r="375" spans="8:8" x14ac:dyDescent="0.2">
      <c r="H375" s="11"/>
    </row>
    <row r="376" spans="8:8" x14ac:dyDescent="0.2">
      <c r="H376" s="11"/>
    </row>
    <row r="377" spans="8:8" x14ac:dyDescent="0.2">
      <c r="H377" s="11"/>
    </row>
    <row r="378" spans="8:8" x14ac:dyDescent="0.2">
      <c r="H378" s="11"/>
    </row>
    <row r="379" spans="8:8" x14ac:dyDescent="0.2">
      <c r="H379" s="11"/>
    </row>
    <row r="380" spans="8:8" x14ac:dyDescent="0.2">
      <c r="H380" s="11"/>
    </row>
    <row r="381" spans="8:8" x14ac:dyDescent="0.2">
      <c r="H381" s="11"/>
    </row>
    <row r="382" spans="8:8" x14ac:dyDescent="0.2">
      <c r="H382" s="11"/>
    </row>
    <row r="383" spans="8:8" x14ac:dyDescent="0.2">
      <c r="H383" s="11"/>
    </row>
    <row r="384" spans="8:8" x14ac:dyDescent="0.2">
      <c r="H384" s="11"/>
    </row>
    <row r="385" spans="8:8" x14ac:dyDescent="0.2">
      <c r="H385" s="11"/>
    </row>
    <row r="386" spans="8:8" x14ac:dyDescent="0.2">
      <c r="H386" s="11"/>
    </row>
    <row r="387" spans="8:8" x14ac:dyDescent="0.2">
      <c r="H387" s="11"/>
    </row>
    <row r="388" spans="8:8" x14ac:dyDescent="0.2">
      <c r="H388" s="11"/>
    </row>
    <row r="389" spans="8:8" x14ac:dyDescent="0.2">
      <c r="H389" s="11"/>
    </row>
    <row r="390" spans="8:8" x14ac:dyDescent="0.2">
      <c r="H390" s="11"/>
    </row>
    <row r="391" spans="8:8" x14ac:dyDescent="0.2">
      <c r="H391" s="11"/>
    </row>
    <row r="392" spans="8:8" x14ac:dyDescent="0.2">
      <c r="H392" s="11"/>
    </row>
    <row r="393" spans="8:8" x14ac:dyDescent="0.2">
      <c r="H393" s="11"/>
    </row>
    <row r="394" spans="8:8" x14ac:dyDescent="0.2">
      <c r="H394" s="11"/>
    </row>
    <row r="395" spans="8:8" x14ac:dyDescent="0.2">
      <c r="H395" s="11"/>
    </row>
    <row r="396" spans="8:8" x14ac:dyDescent="0.2">
      <c r="H396" s="11"/>
    </row>
    <row r="397" spans="8:8" x14ac:dyDescent="0.2">
      <c r="H397" s="11"/>
    </row>
    <row r="398" spans="8:8" x14ac:dyDescent="0.2">
      <c r="H398" s="11"/>
    </row>
    <row r="399" spans="8:8" x14ac:dyDescent="0.2">
      <c r="H399" s="11"/>
    </row>
    <row r="400" spans="8:8" x14ac:dyDescent="0.2">
      <c r="H400" s="11"/>
    </row>
    <row r="401" spans="8:8" x14ac:dyDescent="0.2">
      <c r="H401" s="11"/>
    </row>
    <row r="402" spans="8:8" x14ac:dyDescent="0.2">
      <c r="H402" s="11"/>
    </row>
    <row r="403" spans="8:8" x14ac:dyDescent="0.2">
      <c r="H403" s="11"/>
    </row>
    <row r="404" spans="8:8" x14ac:dyDescent="0.2">
      <c r="H404" s="11"/>
    </row>
    <row r="405" spans="8:8" x14ac:dyDescent="0.2">
      <c r="H405" s="11"/>
    </row>
    <row r="406" spans="8:8" x14ac:dyDescent="0.2">
      <c r="H406" s="11"/>
    </row>
    <row r="407" spans="8:8" x14ac:dyDescent="0.2">
      <c r="H407" s="11"/>
    </row>
    <row r="408" spans="8:8" x14ac:dyDescent="0.2">
      <c r="H408" s="11"/>
    </row>
    <row r="409" spans="8:8" x14ac:dyDescent="0.2">
      <c r="H409" s="11"/>
    </row>
    <row r="410" spans="8:8" x14ac:dyDescent="0.2">
      <c r="H410" s="11"/>
    </row>
    <row r="411" spans="8:8" x14ac:dyDescent="0.2">
      <c r="H411" s="11"/>
    </row>
    <row r="412" spans="8:8" x14ac:dyDescent="0.2">
      <c r="H412" s="11"/>
    </row>
    <row r="413" spans="8:8" x14ac:dyDescent="0.2">
      <c r="H413" s="11"/>
    </row>
    <row r="414" spans="8:8" x14ac:dyDescent="0.2">
      <c r="H414" s="11"/>
    </row>
    <row r="415" spans="8:8" x14ac:dyDescent="0.2">
      <c r="H415" s="11"/>
    </row>
    <row r="416" spans="8:8" x14ac:dyDescent="0.2">
      <c r="H416" s="11"/>
    </row>
    <row r="417" spans="8:8" x14ac:dyDescent="0.2">
      <c r="H417" s="11"/>
    </row>
    <row r="418" spans="8:8" x14ac:dyDescent="0.2">
      <c r="H418" s="11"/>
    </row>
    <row r="419" spans="8:8" x14ac:dyDescent="0.2">
      <c r="H419" s="11"/>
    </row>
    <row r="420" spans="8:8" x14ac:dyDescent="0.2">
      <c r="H420" s="11"/>
    </row>
    <row r="421" spans="8:8" x14ac:dyDescent="0.2">
      <c r="H421" s="11"/>
    </row>
    <row r="422" spans="8:8" x14ac:dyDescent="0.2">
      <c r="H422" s="11"/>
    </row>
    <row r="423" spans="8:8" x14ac:dyDescent="0.2">
      <c r="H423" s="11"/>
    </row>
    <row r="424" spans="8:8" x14ac:dyDescent="0.2">
      <c r="H424" s="11"/>
    </row>
    <row r="425" spans="8:8" x14ac:dyDescent="0.2">
      <c r="H425" s="11"/>
    </row>
    <row r="426" spans="8:8" x14ac:dyDescent="0.2">
      <c r="H426" s="11"/>
    </row>
    <row r="427" spans="8:8" x14ac:dyDescent="0.2">
      <c r="H427" s="11"/>
    </row>
    <row r="428" spans="8:8" x14ac:dyDescent="0.2">
      <c r="H428" s="11"/>
    </row>
    <row r="429" spans="8:8" x14ac:dyDescent="0.2">
      <c r="H429" s="11"/>
    </row>
    <row r="430" spans="8:8" x14ac:dyDescent="0.2">
      <c r="H430" s="11"/>
    </row>
    <row r="431" spans="8:8" x14ac:dyDescent="0.2">
      <c r="H431" s="11"/>
    </row>
    <row r="432" spans="8:8" x14ac:dyDescent="0.2">
      <c r="H432" s="11"/>
    </row>
    <row r="433" spans="8:8" x14ac:dyDescent="0.2">
      <c r="H433" s="11"/>
    </row>
    <row r="434" spans="8:8" x14ac:dyDescent="0.2">
      <c r="H434" s="11"/>
    </row>
    <row r="435" spans="8:8" x14ac:dyDescent="0.2">
      <c r="H435" s="11"/>
    </row>
    <row r="436" spans="8:8" x14ac:dyDescent="0.2">
      <c r="H436" s="11"/>
    </row>
    <row r="437" spans="8:8" x14ac:dyDescent="0.2">
      <c r="H437" s="11"/>
    </row>
    <row r="438" spans="8:8" x14ac:dyDescent="0.2">
      <c r="H438" s="11"/>
    </row>
    <row r="439" spans="8:8" x14ac:dyDescent="0.2">
      <c r="H439" s="11"/>
    </row>
    <row r="440" spans="8:8" x14ac:dyDescent="0.2">
      <c r="H440" s="11"/>
    </row>
    <row r="441" spans="8:8" x14ac:dyDescent="0.2">
      <c r="H441" s="11"/>
    </row>
    <row r="442" spans="8:8" x14ac:dyDescent="0.2">
      <c r="H442" s="11"/>
    </row>
    <row r="443" spans="8:8" x14ac:dyDescent="0.2">
      <c r="H443" s="11"/>
    </row>
    <row r="444" spans="8:8" x14ac:dyDescent="0.2">
      <c r="H444" s="11"/>
    </row>
    <row r="445" spans="8:8" x14ac:dyDescent="0.2">
      <c r="H445" s="11"/>
    </row>
    <row r="446" spans="8:8" x14ac:dyDescent="0.2">
      <c r="H446" s="11"/>
    </row>
    <row r="447" spans="8:8" x14ac:dyDescent="0.2">
      <c r="H447" s="11"/>
    </row>
    <row r="448" spans="8:8" x14ac:dyDescent="0.2">
      <c r="H448" s="11"/>
    </row>
    <row r="449" spans="8:8" x14ac:dyDescent="0.2">
      <c r="H449" s="11"/>
    </row>
    <row r="450" spans="8:8" x14ac:dyDescent="0.2">
      <c r="H450" s="11"/>
    </row>
    <row r="451" spans="8:8" x14ac:dyDescent="0.2">
      <c r="H451" s="11"/>
    </row>
    <row r="452" spans="8:8" x14ac:dyDescent="0.2">
      <c r="H452" s="11"/>
    </row>
    <row r="453" spans="8:8" x14ac:dyDescent="0.2">
      <c r="H453" s="11"/>
    </row>
    <row r="454" spans="8:8" x14ac:dyDescent="0.2">
      <c r="H454" s="11"/>
    </row>
    <row r="455" spans="8:8" x14ac:dyDescent="0.2">
      <c r="H455" s="11"/>
    </row>
    <row r="456" spans="8:8" x14ac:dyDescent="0.2">
      <c r="H456" s="11"/>
    </row>
    <row r="457" spans="8:8" x14ac:dyDescent="0.2">
      <c r="H457" s="11"/>
    </row>
    <row r="458" spans="8:8" x14ac:dyDescent="0.2">
      <c r="H458" s="11"/>
    </row>
    <row r="459" spans="8:8" x14ac:dyDescent="0.2">
      <c r="H459" s="11"/>
    </row>
    <row r="460" spans="8:8" x14ac:dyDescent="0.2">
      <c r="H460" s="11"/>
    </row>
    <row r="461" spans="8:8" x14ac:dyDescent="0.2">
      <c r="H461" s="11"/>
    </row>
    <row r="462" spans="8:8" x14ac:dyDescent="0.2">
      <c r="H462" s="11"/>
    </row>
    <row r="463" spans="8:8" x14ac:dyDescent="0.2">
      <c r="H463" s="11"/>
    </row>
    <row r="464" spans="8:8" x14ac:dyDescent="0.2">
      <c r="H464" s="11"/>
    </row>
    <row r="465" spans="8:8" x14ac:dyDescent="0.2">
      <c r="H465" s="11"/>
    </row>
    <row r="466" spans="8:8" x14ac:dyDescent="0.2">
      <c r="H466" s="11"/>
    </row>
    <row r="467" spans="8:8" x14ac:dyDescent="0.2">
      <c r="H467" s="11"/>
    </row>
    <row r="468" spans="8:8" x14ac:dyDescent="0.2">
      <c r="H468" s="11"/>
    </row>
    <row r="469" spans="8:8" x14ac:dyDescent="0.2">
      <c r="H469" s="11"/>
    </row>
    <row r="470" spans="8:8" x14ac:dyDescent="0.2">
      <c r="H470" s="11"/>
    </row>
    <row r="471" spans="8:8" x14ac:dyDescent="0.2">
      <c r="H471" s="11"/>
    </row>
    <row r="472" spans="8:8" x14ac:dyDescent="0.2">
      <c r="H472" s="11"/>
    </row>
    <row r="473" spans="8:8" x14ac:dyDescent="0.2">
      <c r="H473" s="11"/>
    </row>
    <row r="474" spans="8:8" x14ac:dyDescent="0.2">
      <c r="H474" s="11"/>
    </row>
    <row r="475" spans="8:8" x14ac:dyDescent="0.2">
      <c r="H475" s="11"/>
    </row>
    <row r="476" spans="8:8" x14ac:dyDescent="0.2">
      <c r="H476" s="11"/>
    </row>
    <row r="477" spans="8:8" x14ac:dyDescent="0.2">
      <c r="H477" s="11"/>
    </row>
    <row r="478" spans="8:8" x14ac:dyDescent="0.2">
      <c r="H478" s="11"/>
    </row>
    <row r="479" spans="8:8" x14ac:dyDescent="0.2">
      <c r="H479" s="11"/>
    </row>
    <row r="480" spans="8:8" x14ac:dyDescent="0.2">
      <c r="H480" s="11"/>
    </row>
    <row r="481" spans="8:8" x14ac:dyDescent="0.2">
      <c r="H481" s="11"/>
    </row>
    <row r="482" spans="8:8" x14ac:dyDescent="0.2">
      <c r="H482" s="11"/>
    </row>
    <row r="483" spans="8:8" x14ac:dyDescent="0.2">
      <c r="H483" s="11"/>
    </row>
    <row r="484" spans="8:8" x14ac:dyDescent="0.2">
      <c r="H484" s="11"/>
    </row>
    <row r="485" spans="8:8" x14ac:dyDescent="0.2">
      <c r="H485" s="11"/>
    </row>
    <row r="486" spans="8:8" x14ac:dyDescent="0.2">
      <c r="H486" s="11"/>
    </row>
  </sheetData>
  <phoneticPr fontId="0" type="noConversion"/>
  <pageMargins left="0.17" right="0.18" top="0.49" bottom="0.17" header="0.5" footer="0.17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Raw Data</vt:lpstr>
      <vt:lpstr>under const plants</vt:lpstr>
      <vt:lpstr>online plants</vt:lpstr>
      <vt:lpstr>existing plants</vt:lpstr>
      <vt:lpstr>Baseload (2)</vt:lpstr>
      <vt:lpstr>Total</vt:lpstr>
      <vt:lpstr>efficiency</vt:lpstr>
      <vt:lpstr>Gas</vt:lpstr>
      <vt:lpstr>NonGas</vt:lpstr>
      <vt:lpstr>Efficiency Chart</vt:lpstr>
      <vt:lpstr>Quarter Efficiency</vt:lpstr>
      <vt:lpstr>'Baseload (2)'!Extract</vt:lpstr>
      <vt:lpstr>efficiency!Extract</vt:lpstr>
      <vt:lpstr>NonGas!Extract</vt:lpstr>
      <vt:lpstr>'Baseload (2)'!Print_Area</vt:lpstr>
      <vt:lpstr>efficiency!Print_Area</vt:lpstr>
      <vt:lpstr>Gas!Print_Area</vt:lpstr>
      <vt:lpstr>NonGas!Print_Area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D. Smith</dc:creator>
  <cp:lastModifiedBy>Jan Havlíček</cp:lastModifiedBy>
  <cp:lastPrinted>2002-02-20T19:55:00Z</cp:lastPrinted>
  <dcterms:created xsi:type="dcterms:W3CDTF">2002-02-19T15:05:21Z</dcterms:created>
  <dcterms:modified xsi:type="dcterms:W3CDTF">2023-09-13T13:21:21Z</dcterms:modified>
</cp:coreProperties>
</file>