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F714AD-9DC3-48F3-A4AA-BEACA3F8665F}" xr6:coauthVersionLast="47" xr6:coauthVersionMax="47" xr10:uidLastSave="{00000000-0000-0000-0000-000000000000}"/>
  <bookViews>
    <workbookView xWindow="-120" yWindow="-120" windowWidth="23280" windowHeight="12480" tabRatio="739" activeTab="3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Detail!$A$6:$S$302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Detail!$A$10:$S$302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0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X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B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B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E299" i="3"/>
  <c r="Q299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<sst xmlns="http://schemas.openxmlformats.org/spreadsheetml/2006/main" count="451" uniqueCount="260">
  <si>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</si>
  <si>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</si>
  <si>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</si>
  <si>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</si>
  <si>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</si>
  <si>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</si>
  <si>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</si>
  <si>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</si>
  <si>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</si>
  <si>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</si>
  <si>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</si>
  <si>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</si>
  <si>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</si>
  <si>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</si>
  <si>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</si>
  <si>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</si>
  <si>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</si>
  <si>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</si>
  <si>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</si>
  <si>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</si>
  <si>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</si>
  <si>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</si>
  <si>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</si>
  <si>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</si>
  <si>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</si>
  <si>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</si>
  <si>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</si>
  <si>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</si>
  <si>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</si>
  <si>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</si>
  <si>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</si>
  <si>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</si>
  <si>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</si>
  <si>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</si>
  <si>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</si>
  <si>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</si>
  <si>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</si>
  <si>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</si>
  <si>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</si>
  <si>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</si>
  <si>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</si>
  <si>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</si>
  <si>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</si>
  <si>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</si>
  <si>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</si>
  <si>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</si>
  <si>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</si>
  <si>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</si>
  <si>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</si>
  <si>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</si>
  <si>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</si>
  <si>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</si>
  <si>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</si>
  <si>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</si>
  <si>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</si>
  <si>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</si>
  <si>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</si>
  <si>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</si>
  <si>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</si>
  <si>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</si>
  <si>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</si>
  <si>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</si>
  <si>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</si>
  <si>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</si>
  <si>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</si>
  <si>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</si>
  <si>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</si>
  <si>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</si>
  <si>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</si>
  <si>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</si>
  <si>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</si>
  <si>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</si>
  <si>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</si>
  <si>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</si>
  <si>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</si>
  <si>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</si>
  <si>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</si>
  <si>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</si>
  <si>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</si>
  <si>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</si>
  <si>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</si>
  <si>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</si>
  <si>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</si>
  <si>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</si>
  <si>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</si>
  <si>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</si>
  <si>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</si>
  <si>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</si>
  <si>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</si>
  <si>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</si>
  <si>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</si>
  <si>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</si>
  <si>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</si>
  <si>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</si>
  <si>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</si>
  <si>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</si>
  <si>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</si>
  <si>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</si>
  <si>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</si>
  <si>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</si>
  <si>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</si>
  <si>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</si>
  <si>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</si>
  <si>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</si>
  <si>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</si>
  <si>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</si>
  <si>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</si>
  <si>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</si>
  <si>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</si>
  <si>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</si>
  <si>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</si>
  <si>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</si>
  <si>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</si>
  <si>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</si>
  <si>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</si>
  <si>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</si>
  <si>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</si>
  <si>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</si>
  <si>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</si>
  <si>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</si>
  <si>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</si>
  <si>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</si>
  <si>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</si>
  <si>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</si>
  <si>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</si>
  <si>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</si>
  <si>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</si>
  <si>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</si>
  <si>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</si>
  <si>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</si>
  <si>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</si>
  <si>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</si>
  <si>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</si>
  <si>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</si>
  <si>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</si>
  <si>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</si>
  <si>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</si>
  <si>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</si>
  <si>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</si>
  <si>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</si>
  <si>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</si>
  <si>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</si>
  <si>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</si>
  <si>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</si>
  <si>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</si>
  <si>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</si>
  <si>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</si>
  <si>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</si>
  <si>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</si>
  <si>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</si>
  <si>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</si>
  <si>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</si>
  <si>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</si>
  <si>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</si>
  <si>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</si>
  <si>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</si>
  <si>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</si>
  <si>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</si>
  <si>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</si>
  <si>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</si>
  <si>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</si>
  <si>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</si>
  <si>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</si>
  <si>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</si>
  <si>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</si>
  <si>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</si>
  <si>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</si>
  <si>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</si>
  <si>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</si>
  <si>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</si>
  <si>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</si>
  <si>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</si>
  <si>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</si>
  <si>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</si>
  <si>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</si>
  <si>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</si>
  <si>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</si>
  <si>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</si>
  <si>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</si>
  <si>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</si>
  <si>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</si>
  <si>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</si>
  <si>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</si>
  <si>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</si>
  <si>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</si>
  <si>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</si>
  <si>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</si>
  <si>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</si>
  <si>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</si>
  <si>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</si>
  <si>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</si>
  <si>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</si>
  <si>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</si>
  <si>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</si>
  <si>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</si>
  <si>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</si>
  <si>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</si>
  <si>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</si>
  <si>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</si>
  <si>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</si>
  <si>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</si>
  <si>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</si>
  <si>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</si>
  <si>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</si>
  <si>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</si>
  <si>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</si>
  <si>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</si>
  <si>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</si>
  <si>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</si>
  <si>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</si>
  <si>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</si>
  <si>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</si>
  <si>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</si>
  <si>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</si>
  <si>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</si>
  <si>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</si>
  <si>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</si>
  <si>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</si>
  <si>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</si>
  <si>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</si>
  <si>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</si>
  <si>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</si>
  <si>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</si>
  <si>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</si>
  <si>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</si>
  <si>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</si>
  <si>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</si>
  <si>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Employee 26</t>
  </si>
  <si>
    <t>Employee 27</t>
  </si>
  <si>
    <t>Employee 28</t>
  </si>
  <si>
    <t>Employee 1                       Manager</t>
  </si>
  <si>
    <t>Employee 29              Manager</t>
  </si>
  <si>
    <t>Employee 30              Director</t>
  </si>
  <si>
    <t>Employee 35              VP</t>
  </si>
  <si>
    <t>Employee 36              VP</t>
  </si>
  <si>
    <t>Employee 37              VP</t>
  </si>
  <si>
    <t>Employee 38              VP</t>
  </si>
  <si>
    <t>Employee 39              VP</t>
  </si>
  <si>
    <t>Employee 40             MD</t>
  </si>
  <si>
    <t>Employee 41             Associate</t>
  </si>
  <si>
    <t>Employee 42             Associate</t>
  </si>
  <si>
    <t>Employee 43             Associate</t>
  </si>
  <si>
    <t>Employee 44             Associate</t>
  </si>
  <si>
    <t>Employee 45             Associate</t>
  </si>
  <si>
    <t>Employee 46             Associate</t>
  </si>
  <si>
    <t>Employee 47             Associate</t>
  </si>
  <si>
    <t>Employee 48             Associate</t>
  </si>
  <si>
    <t>Employee 49             Analyst</t>
  </si>
  <si>
    <t>Employee 50             Analyst</t>
  </si>
  <si>
    <t>Employee 51             Analyst</t>
  </si>
  <si>
    <t>Employee 52             Senior Specialist</t>
  </si>
  <si>
    <t>Employee 53             Specialist</t>
  </si>
  <si>
    <t>Employee 54             Part Time</t>
  </si>
  <si>
    <t>Employee 55             Part Time</t>
  </si>
  <si>
    <t>Employee 56            Senior Admin</t>
  </si>
  <si>
    <t>Employee 57            Senior Admin</t>
  </si>
  <si>
    <t>Employee 58            Senior Admin</t>
  </si>
  <si>
    <t>Employee 59            Admin Coordinator</t>
  </si>
  <si>
    <t>PCT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</si>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</sst>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7" formatCode="#,##0.000_);\(#,##0.000\)"/>
    <numFmt numFmtId="169" formatCode="000"/>
    <numFmt numFmtId="170" formatCode="0000"/>
    <numFmt numFmtId="176" formatCode="000\-00\-0000"/>
    <numFmt numFmtId="177" formatCode="0_);\(0\)"/>
  </numFmts>
  <fonts count="29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  <font>
      <b/>
      <sz val="10"/>
      <color indexed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7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0" fontId="18" fillId="0" borderId="0" xfId="0" applyNumberFormat="1" applyFont="1"/>
    <xf numFmtId="37" fontId="28" fillId="0" borderId="0" xfId="0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12" sqref="J12"/>
    </sheetView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 t="s">
        <v>152</v>
      </c>
    </row>
    <row r="3" spans="1:10" ht="15.75" x14ac:dyDescent="0.25">
      <c r="A3" t="s">
        <v>153</v>
      </c>
      <c r="D3" t="s">
        <v>159</v>
      </c>
      <c r="F3" s="98">
        <v>413</v>
      </c>
    </row>
    <row r="4" spans="1:10" ht="15.75" x14ac:dyDescent="0.25">
      <c r="D4" t="s">
        <v>154</v>
      </c>
      <c r="F4" s="204">
        <v>107043</v>
      </c>
    </row>
    <row r="5" spans="1:10" ht="15.75" x14ac:dyDescent="0.25">
      <c r="D5" t="s">
        <v>158</v>
      </c>
      <c r="F5" s="98" t="s">
        <v>158</v>
      </c>
    </row>
    <row r="7" spans="1:10" x14ac:dyDescent="0.2">
      <c r="A7" t="s">
        <v>155</v>
      </c>
    </row>
    <row r="9" spans="1:10" x14ac:dyDescent="0.2">
      <c r="A9" t="s">
        <v>156</v>
      </c>
    </row>
    <row r="10" spans="1:10" x14ac:dyDescent="0.2">
      <c r="B10" t="s">
        <v>210</v>
      </c>
    </row>
    <row r="11" spans="1:10" ht="15.75" x14ac:dyDescent="0.25">
      <c r="B11" t="s">
        <v>184</v>
      </c>
      <c r="J11" s="98">
        <v>2700000</v>
      </c>
    </row>
    <row r="12" spans="1:10" x14ac:dyDescent="0.2">
      <c r="B12" t="s">
        <v>168</v>
      </c>
    </row>
    <row r="13" spans="1:10" x14ac:dyDescent="0.2">
      <c r="B13" t="s">
        <v>225</v>
      </c>
    </row>
    <row r="14" spans="1:10" x14ac:dyDescent="0.2">
      <c r="B14" t="s">
        <v>226</v>
      </c>
    </row>
    <row r="16" spans="1:10" x14ac:dyDescent="0.2">
      <c r="A16" t="s">
        <v>186</v>
      </c>
    </row>
    <row r="17" spans="1:2" x14ac:dyDescent="0.2">
      <c r="B17" t="s">
        <v>157</v>
      </c>
    </row>
    <row r="19" spans="1:2" x14ac:dyDescent="0.2">
      <c r="A19" t="s">
        <v>160</v>
      </c>
    </row>
    <row r="21" spans="1:2" ht="15.75" x14ac:dyDescent="0.25">
      <c r="A21" t="s">
        <v>187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8"/>
  <sheetViews>
    <sheetView zoomScale="75" zoomScaleNormal="75" workbookViewId="0">
      <pane xSplit="4" ySplit="9" topLeftCell="E178" activePane="bottomRight" state="frozen"/>
      <selection pane="topRight"/>
      <selection pane="bottomLeft"/>
      <selection pane="bottomRight" activeCell="G308" sqref="G308"/>
    </sheetView>
  </sheetViews>
  <sheetFormatPr defaultColWidth="10.33203125" defaultRowHeight="15" x14ac:dyDescent="0.2"/>
  <cols>
    <col min="1" max="1" width="11.109375" style="96" customWidth="1"/>
    <col min="2" max="2" width="36" customWidth="1"/>
    <col min="3" max="4" width="10.77734375" style="173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6" t="s">
        <v>166</v>
      </c>
      <c r="B1" s="177"/>
      <c r="C1" s="155"/>
      <c r="D1" s="155"/>
      <c r="Q1" s="73"/>
      <c r="R1" s="102"/>
      <c r="S1" s="73"/>
    </row>
    <row r="2" spans="1:19" s="184" customFormat="1" ht="18" x14ac:dyDescent="0.25">
      <c r="A2" s="182" t="s">
        <v>1</v>
      </c>
      <c r="B2" s="183"/>
      <c r="C2" s="156"/>
      <c r="D2" s="156"/>
      <c r="Q2" s="185"/>
      <c r="R2" s="185"/>
      <c r="S2" s="185"/>
    </row>
    <row r="3" spans="1:19" s="184" customFormat="1" ht="18" x14ac:dyDescent="0.25">
      <c r="A3" s="186"/>
      <c r="B3" s="187" t="s">
        <v>112</v>
      </c>
      <c r="C3" s="157"/>
      <c r="D3" s="157"/>
      <c r="E3" s="188"/>
      <c r="Q3" s="185"/>
      <c r="R3" s="185"/>
      <c r="S3" s="185"/>
    </row>
    <row r="4" spans="1:19" s="184" customFormat="1" ht="18" x14ac:dyDescent="0.25">
      <c r="A4" s="186"/>
      <c r="B4" s="189" t="s">
        <v>140</v>
      </c>
      <c r="C4" s="157"/>
      <c r="D4" s="157"/>
      <c r="E4" s="188"/>
      <c r="Q4" s="185"/>
      <c r="R4" s="185"/>
      <c r="S4" s="185"/>
    </row>
    <row r="5" spans="1:19" s="184" customFormat="1" ht="18" x14ac:dyDescent="0.25">
      <c r="A5" s="190"/>
      <c r="B5" s="191"/>
      <c r="C5" s="158"/>
      <c r="D5" s="158"/>
      <c r="Q5" s="185"/>
      <c r="R5" s="185"/>
      <c r="S5" s="185"/>
    </row>
    <row r="6" spans="1:19" s="184" customFormat="1" ht="18" x14ac:dyDescent="0.25">
      <c r="A6" s="192">
        <f>Instructions!F3</f>
        <v>413</v>
      </c>
      <c r="B6" s="192"/>
      <c r="C6" s="159"/>
      <c r="D6" s="159"/>
      <c r="Q6" s="193"/>
      <c r="R6" s="193"/>
      <c r="S6" s="193"/>
    </row>
    <row r="7" spans="1:19" s="133" customFormat="1" ht="18" x14ac:dyDescent="0.25">
      <c r="A7" s="194">
        <f>Instructions!F4</f>
        <v>107043</v>
      </c>
      <c r="B7" s="195" t="str">
        <f>Instructions!F5</f>
        <v>Cost Center Name</v>
      </c>
      <c r="C7" s="136"/>
      <c r="D7" s="136"/>
      <c r="Q7" s="196">
        <v>2001</v>
      </c>
      <c r="R7" s="196">
        <v>2002</v>
      </c>
      <c r="S7" s="196">
        <v>2003</v>
      </c>
    </row>
    <row r="8" spans="1:19" ht="15.75" x14ac:dyDescent="0.25">
      <c r="C8" s="160">
        <v>2000</v>
      </c>
      <c r="D8" s="160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52</v>
      </c>
      <c r="R8" s="74" t="s">
        <v>52</v>
      </c>
      <c r="S8" s="74" t="s">
        <v>52</v>
      </c>
    </row>
    <row r="9" spans="1:19" s="2" customFormat="1" ht="15.75" x14ac:dyDescent="0.25">
      <c r="A9" s="106"/>
      <c r="C9" s="161" t="s">
        <v>2</v>
      </c>
      <c r="D9" s="161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7" t="s">
        <v>0</v>
      </c>
      <c r="B10" s="103"/>
      <c r="C10" s="161"/>
      <c r="D10" s="16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7"/>
      <c r="S10" s="97"/>
    </row>
    <row r="11" spans="1:19" s="133" customFormat="1" x14ac:dyDescent="0.2">
      <c r="A11" s="144"/>
      <c r="B11" s="133" t="s">
        <v>17</v>
      </c>
      <c r="C11" s="145">
        <v>0</v>
      </c>
      <c r="D11" s="145">
        <v>0</v>
      </c>
      <c r="E11" s="142">
        <v>0</v>
      </c>
      <c r="F11" s="142">
        <v>0</v>
      </c>
      <c r="G11" s="142">
        <v>0</v>
      </c>
      <c r="H11" s="142">
        <v>0</v>
      </c>
      <c r="I11" s="142">
        <v>0</v>
      </c>
      <c r="J11" s="142">
        <v>0</v>
      </c>
      <c r="K11" s="142">
        <v>0</v>
      </c>
      <c r="L11" s="142">
        <v>0</v>
      </c>
      <c r="M11" s="142">
        <v>0</v>
      </c>
      <c r="N11" s="142">
        <v>0</v>
      </c>
      <c r="O11" s="142">
        <v>0</v>
      </c>
      <c r="P11" s="146">
        <v>0</v>
      </c>
      <c r="Q11" s="136">
        <f t="shared" ref="Q11:Q16" si="0">+P11</f>
        <v>0</v>
      </c>
      <c r="R11" s="134">
        <v>0</v>
      </c>
      <c r="S11" s="134">
        <v>0</v>
      </c>
    </row>
    <row r="12" spans="1:19" s="133" customFormat="1" x14ac:dyDescent="0.2">
      <c r="A12" s="144"/>
      <c r="B12" s="133" t="s">
        <v>18</v>
      </c>
      <c r="C12" s="134">
        <v>0</v>
      </c>
      <c r="D12" s="134">
        <v>0</v>
      </c>
      <c r="E12" s="142">
        <v>0</v>
      </c>
      <c r="F12" s="142">
        <v>0</v>
      </c>
      <c r="G12" s="142">
        <v>0</v>
      </c>
      <c r="H12" s="142">
        <v>0</v>
      </c>
      <c r="I12" s="142">
        <v>0</v>
      </c>
      <c r="J12" s="142">
        <v>0</v>
      </c>
      <c r="K12" s="142">
        <v>0</v>
      </c>
      <c r="L12" s="142">
        <v>0</v>
      </c>
      <c r="M12" s="142">
        <v>0</v>
      </c>
      <c r="N12" s="142">
        <v>0</v>
      </c>
      <c r="O12" s="142">
        <v>0</v>
      </c>
      <c r="P12" s="147">
        <v>0</v>
      </c>
      <c r="Q12" s="136">
        <f t="shared" si="0"/>
        <v>0</v>
      </c>
      <c r="R12" s="134">
        <v>0</v>
      </c>
      <c r="S12" s="134">
        <v>0</v>
      </c>
    </row>
    <row r="13" spans="1:19" s="133" customFormat="1" x14ac:dyDescent="0.2">
      <c r="A13" s="144"/>
      <c r="B13" s="133" t="s">
        <v>19</v>
      </c>
      <c r="C13" s="134">
        <v>0</v>
      </c>
      <c r="D13" s="134">
        <v>0</v>
      </c>
      <c r="E13" s="142">
        <v>0</v>
      </c>
      <c r="F13" s="142">
        <v>0</v>
      </c>
      <c r="G13" s="142">
        <v>0</v>
      </c>
      <c r="H13" s="142">
        <v>0</v>
      </c>
      <c r="I13" s="142">
        <v>0</v>
      </c>
      <c r="J13" s="142">
        <v>0</v>
      </c>
      <c r="K13" s="142">
        <v>0</v>
      </c>
      <c r="L13" s="142">
        <v>0</v>
      </c>
      <c r="M13" s="142">
        <v>0</v>
      </c>
      <c r="N13" s="142">
        <v>0</v>
      </c>
      <c r="O13" s="142">
        <v>0</v>
      </c>
      <c r="P13" s="147">
        <v>0</v>
      </c>
      <c r="Q13" s="136">
        <f t="shared" si="0"/>
        <v>0</v>
      </c>
      <c r="R13" s="134">
        <v>0</v>
      </c>
      <c r="S13" s="134">
        <v>0</v>
      </c>
    </row>
    <row r="14" spans="1:19" s="133" customFormat="1" x14ac:dyDescent="0.2">
      <c r="A14" s="144"/>
      <c r="B14" s="133" t="s">
        <v>20</v>
      </c>
      <c r="C14" s="134">
        <v>0</v>
      </c>
      <c r="D14" s="134">
        <v>0</v>
      </c>
      <c r="E14" s="142">
        <v>0</v>
      </c>
      <c r="F14" s="142">
        <v>0</v>
      </c>
      <c r="G14" s="142">
        <v>0</v>
      </c>
      <c r="H14" s="142">
        <v>0</v>
      </c>
      <c r="I14" s="142">
        <v>0</v>
      </c>
      <c r="J14" s="142">
        <v>0</v>
      </c>
      <c r="K14" s="142">
        <v>0</v>
      </c>
      <c r="L14" s="142">
        <v>0</v>
      </c>
      <c r="M14" s="142">
        <v>0</v>
      </c>
      <c r="N14" s="142">
        <v>0</v>
      </c>
      <c r="O14" s="142">
        <v>0</v>
      </c>
      <c r="P14" s="147">
        <v>0</v>
      </c>
      <c r="Q14" s="136">
        <f t="shared" si="0"/>
        <v>0</v>
      </c>
      <c r="R14" s="134">
        <v>0</v>
      </c>
      <c r="S14" s="134">
        <v>0</v>
      </c>
    </row>
    <row r="15" spans="1:19" s="133" customFormat="1" x14ac:dyDescent="0.2">
      <c r="A15" s="144"/>
      <c r="B15" s="133" t="s">
        <v>21</v>
      </c>
      <c r="C15" s="134">
        <v>0</v>
      </c>
      <c r="D15" s="134">
        <v>0</v>
      </c>
      <c r="E15" s="142">
        <v>0</v>
      </c>
      <c r="F15" s="142">
        <v>0</v>
      </c>
      <c r="G15" s="142">
        <v>0</v>
      </c>
      <c r="H15" s="142">
        <v>0</v>
      </c>
      <c r="I15" s="142">
        <v>0</v>
      </c>
      <c r="J15" s="142">
        <v>0</v>
      </c>
      <c r="K15" s="142">
        <v>0</v>
      </c>
      <c r="L15" s="142">
        <v>0</v>
      </c>
      <c r="M15" s="142">
        <v>0</v>
      </c>
      <c r="N15" s="142">
        <v>0</v>
      </c>
      <c r="O15" s="142">
        <v>0</v>
      </c>
      <c r="P15" s="147">
        <v>0</v>
      </c>
      <c r="Q15" s="136">
        <f t="shared" si="0"/>
        <v>0</v>
      </c>
      <c r="R15" s="134">
        <v>0</v>
      </c>
      <c r="S15" s="134">
        <v>0</v>
      </c>
    </row>
    <row r="16" spans="1:19" s="133" customFormat="1" x14ac:dyDescent="0.2">
      <c r="A16" s="144"/>
      <c r="B16" s="133" t="s">
        <v>224</v>
      </c>
      <c r="C16" s="134">
        <v>0</v>
      </c>
      <c r="D16" s="134">
        <v>0</v>
      </c>
      <c r="E16" s="142">
        <v>0</v>
      </c>
      <c r="F16" s="142">
        <v>0</v>
      </c>
      <c r="G16" s="142">
        <v>0</v>
      </c>
      <c r="H16" s="142">
        <v>0</v>
      </c>
      <c r="I16" s="142">
        <v>0</v>
      </c>
      <c r="J16" s="142">
        <v>0</v>
      </c>
      <c r="K16" s="142">
        <v>0</v>
      </c>
      <c r="L16" s="142">
        <v>0</v>
      </c>
      <c r="M16" s="142">
        <v>0</v>
      </c>
      <c r="N16" s="142">
        <v>0</v>
      </c>
      <c r="O16" s="142">
        <v>0</v>
      </c>
      <c r="P16" s="147">
        <v>0</v>
      </c>
      <c r="Q16" s="136">
        <f t="shared" si="0"/>
        <v>0</v>
      </c>
      <c r="R16" s="134">
        <v>0</v>
      </c>
      <c r="S16" s="134">
        <v>0</v>
      </c>
    </row>
    <row r="17" spans="1:19" s="9" customFormat="1" ht="15.75" x14ac:dyDescent="0.25">
      <c r="A17" s="108"/>
      <c r="B17" s="9" t="s">
        <v>22</v>
      </c>
      <c r="C17" s="162">
        <f>SUM(C11:C16)</f>
        <v>0</v>
      </c>
      <c r="D17" s="162">
        <f>SUM(D11:D16)</f>
        <v>0</v>
      </c>
      <c r="E17" s="93">
        <f>SUM(E11:E16)</f>
        <v>0</v>
      </c>
      <c r="F17" s="93">
        <f t="shared" ref="F17:P17" si="1">SUM(F11:F16)</f>
        <v>0</v>
      </c>
      <c r="G17" s="93">
        <f t="shared" si="1"/>
        <v>0</v>
      </c>
      <c r="H17" s="93">
        <f t="shared" si="1"/>
        <v>0</v>
      </c>
      <c r="I17" s="93">
        <f t="shared" si="1"/>
        <v>0</v>
      </c>
      <c r="J17" s="93">
        <f t="shared" si="1"/>
        <v>0</v>
      </c>
      <c r="K17" s="93">
        <f t="shared" si="1"/>
        <v>0</v>
      </c>
      <c r="L17" s="93">
        <f t="shared" si="1"/>
        <v>0</v>
      </c>
      <c r="M17" s="93">
        <f t="shared" si="1"/>
        <v>0</v>
      </c>
      <c r="N17" s="93">
        <f t="shared" si="1"/>
        <v>0</v>
      </c>
      <c r="O17" s="93">
        <f t="shared" si="1"/>
        <v>0</v>
      </c>
      <c r="P17" s="93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">
      <c r="C18" s="136"/>
      <c r="D18" s="136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7" t="s">
        <v>23</v>
      </c>
      <c r="B19" s="103"/>
      <c r="C19" s="136"/>
      <c r="D19" s="136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4">
        <v>52000500</v>
      </c>
      <c r="B20" t="s">
        <v>23</v>
      </c>
      <c r="C20" s="134"/>
      <c r="D20" s="134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8" customFormat="1" ht="15.75" x14ac:dyDescent="0.25">
      <c r="A21" s="115"/>
      <c r="B21" s="98" t="s">
        <v>24</v>
      </c>
      <c r="C21" s="163">
        <f>+C243</f>
        <v>2750000</v>
      </c>
      <c r="D21" s="163">
        <f t="shared" ref="D21:S21" si="2">+D243</f>
        <v>2750000</v>
      </c>
      <c r="E21" s="98">
        <f t="shared" si="2"/>
        <v>228750</v>
      </c>
      <c r="F21" s="98">
        <f t="shared" si="2"/>
        <v>238475</v>
      </c>
      <c r="G21" s="98">
        <f t="shared" si="2"/>
        <v>238475</v>
      </c>
      <c r="H21" s="98">
        <f t="shared" si="2"/>
        <v>238475</v>
      </c>
      <c r="I21" s="98">
        <f t="shared" si="2"/>
        <v>238475</v>
      </c>
      <c r="J21" s="98">
        <f t="shared" si="2"/>
        <v>238475</v>
      </c>
      <c r="K21" s="98">
        <f t="shared" si="2"/>
        <v>238475</v>
      </c>
      <c r="L21" s="98">
        <f t="shared" si="2"/>
        <v>238475</v>
      </c>
      <c r="M21" s="98">
        <f t="shared" si="2"/>
        <v>238475</v>
      </c>
      <c r="N21" s="98">
        <f t="shared" si="2"/>
        <v>238475</v>
      </c>
      <c r="O21" s="98">
        <f t="shared" si="2"/>
        <v>238475</v>
      </c>
      <c r="P21" s="98">
        <f t="shared" si="2"/>
        <v>238475</v>
      </c>
      <c r="Q21" s="65">
        <f>SUM(E21:P21)</f>
        <v>2851975</v>
      </c>
      <c r="R21" s="65">
        <f t="shared" si="2"/>
        <v>2966050</v>
      </c>
      <c r="S21" s="65">
        <f t="shared" si="2"/>
        <v>3084700</v>
      </c>
    </row>
    <row r="22" spans="1:19" s="133" customFormat="1" x14ac:dyDescent="0.2">
      <c r="A22" s="132"/>
      <c r="B22" s="133" t="s">
        <v>137</v>
      </c>
      <c r="C22" s="134">
        <v>0</v>
      </c>
      <c r="D22" s="134">
        <v>0</v>
      </c>
      <c r="E22" s="135">
        <v>0</v>
      </c>
      <c r="F22" s="135">
        <v>0</v>
      </c>
      <c r="G22" s="135">
        <v>0</v>
      </c>
      <c r="H22" s="135">
        <v>0</v>
      </c>
      <c r="I22" s="135">
        <v>0</v>
      </c>
      <c r="J22" s="135">
        <v>0</v>
      </c>
      <c r="K22" s="135">
        <v>0</v>
      </c>
      <c r="L22" s="135">
        <v>0</v>
      </c>
      <c r="M22" s="135">
        <v>0</v>
      </c>
      <c r="N22" s="135">
        <v>0</v>
      </c>
      <c r="O22" s="135">
        <v>0</v>
      </c>
      <c r="P22" s="135">
        <v>0</v>
      </c>
      <c r="Q22" s="136">
        <f>SUM(E22:P22)</f>
        <v>0</v>
      </c>
      <c r="R22" s="137">
        <v>0</v>
      </c>
      <c r="S22" s="137">
        <v>0</v>
      </c>
    </row>
    <row r="23" spans="1:19" s="133" customFormat="1" x14ac:dyDescent="0.2">
      <c r="A23" s="132"/>
      <c r="B23" s="133" t="s">
        <v>26</v>
      </c>
      <c r="C23" s="138">
        <v>0</v>
      </c>
      <c r="D23" s="138">
        <v>0</v>
      </c>
      <c r="E23" s="139">
        <v>0</v>
      </c>
      <c r="F23" s="139">
        <v>0</v>
      </c>
      <c r="G23" s="139">
        <v>0</v>
      </c>
      <c r="H23" s="139">
        <v>0</v>
      </c>
      <c r="I23" s="139">
        <v>0</v>
      </c>
      <c r="J23" s="139">
        <v>0</v>
      </c>
      <c r="K23" s="139">
        <v>0</v>
      </c>
      <c r="L23" s="139">
        <v>0</v>
      </c>
      <c r="M23" s="139">
        <v>0</v>
      </c>
      <c r="N23" s="139">
        <v>0</v>
      </c>
      <c r="O23" s="139">
        <v>0</v>
      </c>
      <c r="P23" s="139">
        <v>0</v>
      </c>
      <c r="Q23" s="140">
        <f>SUM(E23:P23)</f>
        <v>0</v>
      </c>
      <c r="R23" s="137">
        <v>0</v>
      </c>
      <c r="S23" s="137">
        <v>0</v>
      </c>
    </row>
    <row r="24" spans="1:19" s="9" customFormat="1" ht="15.75" x14ac:dyDescent="0.25">
      <c r="A24" s="108">
        <v>52000500</v>
      </c>
      <c r="B24" s="9" t="s">
        <v>28</v>
      </c>
      <c r="C24" s="162">
        <f>SUM(C21:C23)</f>
        <v>2750000</v>
      </c>
      <c r="D24" s="162">
        <f>SUM(D21:D23)</f>
        <v>2750000</v>
      </c>
      <c r="E24" s="93">
        <f>SUM(E21:E23)</f>
        <v>228750</v>
      </c>
      <c r="F24" s="93">
        <f t="shared" ref="F24:P24" si="3">SUM(F21:F23)</f>
        <v>238475</v>
      </c>
      <c r="G24" s="93">
        <f t="shared" si="3"/>
        <v>238475</v>
      </c>
      <c r="H24" s="93">
        <f t="shared" si="3"/>
        <v>238475</v>
      </c>
      <c r="I24" s="93">
        <f t="shared" si="3"/>
        <v>238475</v>
      </c>
      <c r="J24" s="93">
        <f t="shared" si="3"/>
        <v>238475</v>
      </c>
      <c r="K24" s="93">
        <f t="shared" si="3"/>
        <v>238475</v>
      </c>
      <c r="L24" s="93">
        <f t="shared" si="3"/>
        <v>238475</v>
      </c>
      <c r="M24" s="93">
        <f t="shared" si="3"/>
        <v>238475</v>
      </c>
      <c r="N24" s="93">
        <f t="shared" si="3"/>
        <v>238475</v>
      </c>
      <c r="O24" s="93">
        <f t="shared" si="3"/>
        <v>238475</v>
      </c>
      <c r="P24" s="93">
        <f t="shared" si="3"/>
        <v>238475</v>
      </c>
      <c r="Q24" s="69">
        <f>SUM(Q21:Q23)</f>
        <v>2851975</v>
      </c>
      <c r="R24" s="69">
        <f>SUM(R21:R23)</f>
        <v>2966050</v>
      </c>
      <c r="S24" s="69">
        <f>SUM(S21:S23)</f>
        <v>3084700</v>
      </c>
    </row>
    <row r="25" spans="1:19" x14ac:dyDescent="0.2">
      <c r="A25" s="94"/>
      <c r="C25" s="134"/>
      <c r="D25" s="134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5"/>
      <c r="B26" s="11"/>
      <c r="C26" s="134"/>
      <c r="D26" s="13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2" t="s">
        <v>31</v>
      </c>
      <c r="B27" s="104"/>
      <c r="C27" s="134"/>
      <c r="D27" s="13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8" customFormat="1" ht="15.75" x14ac:dyDescent="0.25">
      <c r="A28" s="117">
        <v>59003000</v>
      </c>
      <c r="B28" s="11" t="s">
        <v>32</v>
      </c>
      <c r="C28" s="163">
        <v>0</v>
      </c>
      <c r="D28" s="163">
        <v>0</v>
      </c>
      <c r="E28" s="98">
        <f t="shared" ref="E28:S28" si="4">+E300</f>
        <v>74600</v>
      </c>
      <c r="F28" s="98">
        <f t="shared" si="4"/>
        <v>21475</v>
      </c>
      <c r="G28" s="98">
        <f t="shared" si="4"/>
        <v>21475</v>
      </c>
      <c r="H28" s="98">
        <f t="shared" si="4"/>
        <v>21475</v>
      </c>
      <c r="I28" s="98">
        <f t="shared" si="4"/>
        <v>21475</v>
      </c>
      <c r="J28" s="98">
        <f t="shared" si="4"/>
        <v>21475</v>
      </c>
      <c r="K28" s="98">
        <f t="shared" si="4"/>
        <v>21475</v>
      </c>
      <c r="L28" s="98">
        <f t="shared" si="4"/>
        <v>21475</v>
      </c>
      <c r="M28" s="98">
        <f t="shared" si="4"/>
        <v>4775</v>
      </c>
      <c r="N28" s="98">
        <f t="shared" si="4"/>
        <v>4775</v>
      </c>
      <c r="O28" s="98">
        <f t="shared" si="4"/>
        <v>4775</v>
      </c>
      <c r="P28" s="98">
        <f t="shared" si="4"/>
        <v>4775</v>
      </c>
      <c r="Q28" s="65">
        <f t="shared" si="4"/>
        <v>244025</v>
      </c>
      <c r="R28" s="65">
        <f t="shared" si="4"/>
        <v>201075</v>
      </c>
      <c r="S28" s="65">
        <f t="shared" si="4"/>
        <v>203450</v>
      </c>
    </row>
    <row r="29" spans="1:19" x14ac:dyDescent="0.2">
      <c r="A29" s="94"/>
      <c r="B29" s="11"/>
      <c r="C29" s="134"/>
      <c r="D29" s="13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4"/>
      <c r="C30" s="134"/>
      <c r="D30" s="13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0" t="s">
        <v>30</v>
      </c>
      <c r="B31" s="103"/>
      <c r="C31" s="134"/>
      <c r="D31" s="13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8" customFormat="1" ht="15.75" x14ac:dyDescent="0.25">
      <c r="A32" s="117">
        <v>52001000</v>
      </c>
      <c r="B32" s="11" t="s">
        <v>139</v>
      </c>
      <c r="C32" s="163">
        <v>0</v>
      </c>
      <c r="D32" s="163">
        <v>0</v>
      </c>
      <c r="E32" s="98">
        <f t="shared" ref="E32:P32" si="5">ROUND((+(+E11+E12+E13)*(5000/12))+(0.0935*E243),0)</f>
        <v>21388</v>
      </c>
      <c r="F32" s="98">
        <f t="shared" si="5"/>
        <v>22297</v>
      </c>
      <c r="G32" s="98">
        <f t="shared" si="5"/>
        <v>22297</v>
      </c>
      <c r="H32" s="98">
        <f t="shared" si="5"/>
        <v>22297</v>
      </c>
      <c r="I32" s="98">
        <f t="shared" si="5"/>
        <v>22297</v>
      </c>
      <c r="J32" s="98">
        <f t="shared" si="5"/>
        <v>22297</v>
      </c>
      <c r="K32" s="98">
        <f t="shared" si="5"/>
        <v>22297</v>
      </c>
      <c r="L32" s="98">
        <f t="shared" si="5"/>
        <v>22297</v>
      </c>
      <c r="M32" s="98">
        <f t="shared" si="5"/>
        <v>22297</v>
      </c>
      <c r="N32" s="98">
        <f t="shared" si="5"/>
        <v>22297</v>
      </c>
      <c r="O32" s="98">
        <f t="shared" si="5"/>
        <v>22297</v>
      </c>
      <c r="P32" s="98">
        <f t="shared" si="5"/>
        <v>22297</v>
      </c>
      <c r="Q32" s="65">
        <f>SUM(E32:P32)</f>
        <v>266655</v>
      </c>
      <c r="R32" s="65">
        <f>((+R11+R12+R13)*5200)+0.0935*R243</f>
        <v>277325.67499999999</v>
      </c>
      <c r="S32" s="65">
        <f>((+S11+S12+S13)*5400)+0.0935*S243</f>
        <v>288419.45</v>
      </c>
    </row>
    <row r="33" spans="1:19" s="9" customFormat="1" ht="15.75" x14ac:dyDescent="0.25">
      <c r="A33" s="95"/>
      <c r="B33" s="11"/>
      <c r="C33" s="165"/>
      <c r="D33" s="165"/>
      <c r="Q33" s="75"/>
      <c r="R33" s="75"/>
      <c r="S33" s="75"/>
    </row>
    <row r="34" spans="1:19" s="9" customFormat="1" ht="15.75" x14ac:dyDescent="0.25">
      <c r="A34" s="95"/>
      <c r="B34" s="11"/>
      <c r="C34" s="165"/>
      <c r="D34" s="165"/>
      <c r="Q34" s="75"/>
      <c r="R34" s="75"/>
      <c r="S34" s="75"/>
    </row>
    <row r="35" spans="1:19" ht="15.75" x14ac:dyDescent="0.25">
      <c r="A35" s="110" t="s">
        <v>138</v>
      </c>
      <c r="B35" s="103"/>
      <c r="C35" s="134"/>
      <c r="D35" s="13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4">
        <v>52001500</v>
      </c>
      <c r="B36" t="s">
        <v>114</v>
      </c>
      <c r="C36" s="134"/>
      <c r="D36" s="134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3" customFormat="1" x14ac:dyDescent="0.2">
      <c r="A37" s="132"/>
      <c r="B37" s="133" t="s">
        <v>26</v>
      </c>
      <c r="C37" s="134">
        <v>0</v>
      </c>
      <c r="D37" s="134">
        <v>0</v>
      </c>
      <c r="E37" s="135">
        <v>500</v>
      </c>
      <c r="F37" s="135">
        <v>500</v>
      </c>
      <c r="G37" s="135">
        <v>500</v>
      </c>
      <c r="H37" s="135">
        <v>500</v>
      </c>
      <c r="I37" s="135">
        <v>500</v>
      </c>
      <c r="J37" s="135">
        <v>500</v>
      </c>
      <c r="K37" s="135">
        <v>500</v>
      </c>
      <c r="L37" s="135">
        <v>500</v>
      </c>
      <c r="M37" s="135">
        <v>500</v>
      </c>
      <c r="N37" s="135">
        <v>500</v>
      </c>
      <c r="O37" s="135">
        <v>500</v>
      </c>
      <c r="P37" s="135">
        <v>500</v>
      </c>
      <c r="Q37" s="136">
        <f>SUM(E37:P37)</f>
        <v>6000</v>
      </c>
      <c r="R37" s="137">
        <f>ROUND(Q37*1.05,0)</f>
        <v>6300</v>
      </c>
      <c r="S37" s="137">
        <f>ROUND(R37*1.05,0)</f>
        <v>6615</v>
      </c>
    </row>
    <row r="38" spans="1:19" s="133" customFormat="1" x14ac:dyDescent="0.2">
      <c r="A38" s="132"/>
      <c r="B38" s="133" t="s">
        <v>26</v>
      </c>
      <c r="C38" s="138">
        <v>0</v>
      </c>
      <c r="D38" s="138">
        <v>0</v>
      </c>
      <c r="E38" s="139">
        <v>0</v>
      </c>
      <c r="F38" s="139">
        <v>0</v>
      </c>
      <c r="G38" s="139">
        <v>0</v>
      </c>
      <c r="H38" s="139">
        <v>0</v>
      </c>
      <c r="I38" s="139">
        <v>0</v>
      </c>
      <c r="J38" s="139">
        <v>0</v>
      </c>
      <c r="K38" s="139">
        <v>0</v>
      </c>
      <c r="L38" s="139">
        <v>0</v>
      </c>
      <c r="M38" s="139">
        <v>0</v>
      </c>
      <c r="N38" s="139">
        <v>0</v>
      </c>
      <c r="O38" s="139">
        <v>0</v>
      </c>
      <c r="P38" s="139">
        <v>0</v>
      </c>
      <c r="Q38" s="140">
        <f>SUM(E38:P38)</f>
        <v>0</v>
      </c>
      <c r="R38" s="141">
        <f>ROUND(Q38*1.05,0)</f>
        <v>0</v>
      </c>
      <c r="S38" s="141">
        <f>ROUND(R38*1.05,0)</f>
        <v>0</v>
      </c>
    </row>
    <row r="39" spans="1:19" s="11" customFormat="1" x14ac:dyDescent="0.2">
      <c r="A39" s="117"/>
      <c r="B39" s="11" t="s">
        <v>27</v>
      </c>
      <c r="C39" s="164">
        <f t="shared" ref="C39:P39" si="6">SUM(C37:C38)</f>
        <v>0</v>
      </c>
      <c r="D39" s="164">
        <f t="shared" si="6"/>
        <v>0</v>
      </c>
      <c r="E39" s="11">
        <f t="shared" si="6"/>
        <v>500</v>
      </c>
      <c r="F39" s="11">
        <f t="shared" si="6"/>
        <v>500</v>
      </c>
      <c r="G39" s="11">
        <f t="shared" si="6"/>
        <v>500</v>
      </c>
      <c r="H39" s="11">
        <f t="shared" si="6"/>
        <v>500</v>
      </c>
      <c r="I39" s="11">
        <f t="shared" si="6"/>
        <v>500</v>
      </c>
      <c r="J39" s="11">
        <f t="shared" si="6"/>
        <v>500</v>
      </c>
      <c r="K39" s="11">
        <f t="shared" si="6"/>
        <v>500</v>
      </c>
      <c r="L39" s="11">
        <f t="shared" si="6"/>
        <v>500</v>
      </c>
      <c r="M39" s="11">
        <f t="shared" si="6"/>
        <v>500</v>
      </c>
      <c r="N39" s="11">
        <f t="shared" si="6"/>
        <v>500</v>
      </c>
      <c r="O39" s="11">
        <f t="shared" si="6"/>
        <v>500</v>
      </c>
      <c r="P39" s="11">
        <f t="shared" si="6"/>
        <v>500</v>
      </c>
      <c r="Q39" s="99">
        <f>SUM(E39:P39)</f>
        <v>6000</v>
      </c>
      <c r="R39" s="99">
        <f>SUM(R37:R38)</f>
        <v>6300</v>
      </c>
      <c r="S39" s="99">
        <f>SUM(S37:S38)</f>
        <v>6615</v>
      </c>
    </row>
    <row r="40" spans="1:19" x14ac:dyDescent="0.2">
      <c r="A40" s="94">
        <v>52002000</v>
      </c>
      <c r="B40" t="s">
        <v>115</v>
      </c>
      <c r="C40" s="134"/>
      <c r="D40" s="134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3" customFormat="1" x14ac:dyDescent="0.2">
      <c r="A41" s="132"/>
      <c r="B41" s="133" t="s">
        <v>26</v>
      </c>
      <c r="C41" s="134">
        <v>0</v>
      </c>
      <c r="D41" s="134">
        <v>0</v>
      </c>
      <c r="E41" s="135">
        <v>21000</v>
      </c>
      <c r="F41" s="135">
        <v>10000</v>
      </c>
      <c r="G41" s="135">
        <v>10000</v>
      </c>
      <c r="H41" s="135">
        <v>10000</v>
      </c>
      <c r="I41" s="135">
        <v>10000</v>
      </c>
      <c r="J41" s="135">
        <v>10000</v>
      </c>
      <c r="K41" s="135">
        <v>10000</v>
      </c>
      <c r="L41" s="135">
        <v>10000</v>
      </c>
      <c r="M41" s="135">
        <v>10000</v>
      </c>
      <c r="N41" s="135">
        <v>10000</v>
      </c>
      <c r="O41" s="135">
        <v>10000</v>
      </c>
      <c r="P41" s="135">
        <v>10000</v>
      </c>
      <c r="Q41" s="136">
        <f>SUM(E41:P41)</f>
        <v>131000</v>
      </c>
      <c r="R41" s="137">
        <f>ROUND(Q41*1.05,0)</f>
        <v>137550</v>
      </c>
      <c r="S41" s="137">
        <f>ROUND(R41*1.05,0)</f>
        <v>144428</v>
      </c>
    </row>
    <row r="42" spans="1:19" s="133" customFormat="1" x14ac:dyDescent="0.2">
      <c r="A42" s="132"/>
      <c r="B42" s="133" t="s">
        <v>26</v>
      </c>
      <c r="C42" s="138">
        <v>0</v>
      </c>
      <c r="D42" s="138">
        <v>0</v>
      </c>
      <c r="E42" s="139">
        <v>0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v>0</v>
      </c>
      <c r="Q42" s="140">
        <f>SUM(E42:P42)</f>
        <v>0</v>
      </c>
      <c r="R42" s="141">
        <f>ROUND(Q42*1.05,0)</f>
        <v>0</v>
      </c>
      <c r="S42" s="141">
        <f>ROUND(R42*1.05,0)</f>
        <v>0</v>
      </c>
    </row>
    <row r="43" spans="1:19" s="11" customFormat="1" x14ac:dyDescent="0.2">
      <c r="A43" s="117"/>
      <c r="B43" s="11" t="s">
        <v>27</v>
      </c>
      <c r="C43" s="164">
        <f t="shared" ref="C43:P43" si="7">SUM(C41:C42)</f>
        <v>0</v>
      </c>
      <c r="D43" s="164">
        <f t="shared" si="7"/>
        <v>0</v>
      </c>
      <c r="E43" s="11">
        <f t="shared" si="7"/>
        <v>21000</v>
      </c>
      <c r="F43" s="11">
        <f t="shared" si="7"/>
        <v>10000</v>
      </c>
      <c r="G43" s="11">
        <f t="shared" si="7"/>
        <v>10000</v>
      </c>
      <c r="H43" s="11">
        <f t="shared" si="7"/>
        <v>10000</v>
      </c>
      <c r="I43" s="11">
        <f t="shared" si="7"/>
        <v>10000</v>
      </c>
      <c r="J43" s="11">
        <f t="shared" si="7"/>
        <v>10000</v>
      </c>
      <c r="K43" s="11">
        <f t="shared" si="7"/>
        <v>10000</v>
      </c>
      <c r="L43" s="11">
        <f t="shared" si="7"/>
        <v>10000</v>
      </c>
      <c r="M43" s="11">
        <f t="shared" si="7"/>
        <v>10000</v>
      </c>
      <c r="N43" s="11">
        <f t="shared" si="7"/>
        <v>10000</v>
      </c>
      <c r="O43" s="11">
        <f t="shared" si="7"/>
        <v>10000</v>
      </c>
      <c r="P43" s="11">
        <f t="shared" si="7"/>
        <v>10000</v>
      </c>
      <c r="Q43" s="99">
        <f>SUM(E43:P43)</f>
        <v>131000</v>
      </c>
      <c r="R43" s="99">
        <f>SUM(R41:R42)</f>
        <v>137550</v>
      </c>
      <c r="S43" s="99">
        <f>SUM(S41:S42)</f>
        <v>144428</v>
      </c>
    </row>
    <row r="44" spans="1:19" x14ac:dyDescent="0.2">
      <c r="A44" s="94">
        <v>52002500</v>
      </c>
      <c r="B44" t="s">
        <v>116</v>
      </c>
      <c r="C44" s="134"/>
      <c r="D44" s="134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3" customFormat="1" x14ac:dyDescent="0.2">
      <c r="A45" s="132"/>
      <c r="B45" s="133" t="s">
        <v>26</v>
      </c>
      <c r="C45" s="134">
        <v>0</v>
      </c>
      <c r="D45" s="134">
        <v>0</v>
      </c>
      <c r="E45" s="135">
        <v>1500</v>
      </c>
      <c r="F45" s="135">
        <v>1500</v>
      </c>
      <c r="G45" s="135">
        <v>1500</v>
      </c>
      <c r="H45" s="135">
        <v>1500</v>
      </c>
      <c r="I45" s="135">
        <v>1500</v>
      </c>
      <c r="J45" s="135">
        <v>1500</v>
      </c>
      <c r="K45" s="135">
        <v>1500</v>
      </c>
      <c r="L45" s="135">
        <v>1500</v>
      </c>
      <c r="M45" s="135">
        <v>1500</v>
      </c>
      <c r="N45" s="135">
        <v>1500</v>
      </c>
      <c r="O45" s="135">
        <v>1500</v>
      </c>
      <c r="P45" s="135">
        <v>1500</v>
      </c>
      <c r="Q45" s="136">
        <f>SUM(E45:P45)</f>
        <v>18000</v>
      </c>
      <c r="R45" s="137">
        <f>ROUND(Q45*1.05,0)</f>
        <v>18900</v>
      </c>
      <c r="S45" s="137">
        <f>ROUND(R45*1.05,0)</f>
        <v>19845</v>
      </c>
    </row>
    <row r="46" spans="1:19" s="133" customFormat="1" x14ac:dyDescent="0.2">
      <c r="A46" s="132"/>
      <c r="B46" s="133" t="s">
        <v>26</v>
      </c>
      <c r="C46" s="138">
        <v>0</v>
      </c>
      <c r="D46" s="138">
        <v>0</v>
      </c>
      <c r="E46" s="139">
        <v>0</v>
      </c>
      <c r="F46" s="139">
        <v>0</v>
      </c>
      <c r="G46" s="139">
        <v>0</v>
      </c>
      <c r="H46" s="139">
        <v>0</v>
      </c>
      <c r="I46" s="139">
        <v>0</v>
      </c>
      <c r="J46" s="139">
        <v>0</v>
      </c>
      <c r="K46" s="139">
        <v>0</v>
      </c>
      <c r="L46" s="139">
        <v>0</v>
      </c>
      <c r="M46" s="139">
        <v>0</v>
      </c>
      <c r="N46" s="139">
        <v>0</v>
      </c>
      <c r="O46" s="139">
        <v>0</v>
      </c>
      <c r="P46" s="139">
        <v>0</v>
      </c>
      <c r="Q46" s="140">
        <f>SUM(E46:P46)</f>
        <v>0</v>
      </c>
      <c r="R46" s="141">
        <f>ROUND(Q46*1.05,0)</f>
        <v>0</v>
      </c>
      <c r="S46" s="141">
        <f>ROUND(R46*1.05,0)</f>
        <v>0</v>
      </c>
    </row>
    <row r="47" spans="1:19" s="11" customFormat="1" x14ac:dyDescent="0.2">
      <c r="A47" s="117"/>
      <c r="B47" s="11" t="s">
        <v>27</v>
      </c>
      <c r="C47" s="164">
        <f t="shared" ref="C47:P47" si="8">SUM(C45:C46)</f>
        <v>0</v>
      </c>
      <c r="D47" s="164">
        <f t="shared" si="8"/>
        <v>0</v>
      </c>
      <c r="E47" s="11">
        <f t="shared" si="8"/>
        <v>1500</v>
      </c>
      <c r="F47" s="11">
        <f t="shared" si="8"/>
        <v>1500</v>
      </c>
      <c r="G47" s="11">
        <f t="shared" si="8"/>
        <v>1500</v>
      </c>
      <c r="H47" s="11">
        <f t="shared" si="8"/>
        <v>1500</v>
      </c>
      <c r="I47" s="11">
        <f t="shared" si="8"/>
        <v>1500</v>
      </c>
      <c r="J47" s="11">
        <f t="shared" si="8"/>
        <v>1500</v>
      </c>
      <c r="K47" s="11">
        <f t="shared" si="8"/>
        <v>1500</v>
      </c>
      <c r="L47" s="11">
        <f t="shared" si="8"/>
        <v>1500</v>
      </c>
      <c r="M47" s="11">
        <f t="shared" si="8"/>
        <v>1500</v>
      </c>
      <c r="N47" s="11">
        <f t="shared" si="8"/>
        <v>1500</v>
      </c>
      <c r="O47" s="11">
        <f t="shared" si="8"/>
        <v>1500</v>
      </c>
      <c r="P47" s="11">
        <f t="shared" si="8"/>
        <v>1500</v>
      </c>
      <c r="Q47" s="99">
        <f>SUM(E47:P47)</f>
        <v>18000</v>
      </c>
      <c r="R47" s="99">
        <f>SUM(R45:R46)</f>
        <v>18900</v>
      </c>
      <c r="S47" s="99">
        <f>SUM(S45:S46)</f>
        <v>19845</v>
      </c>
    </row>
    <row r="48" spans="1:19" x14ac:dyDescent="0.2">
      <c r="A48" s="94">
        <v>52003000</v>
      </c>
      <c r="B48" t="s">
        <v>117</v>
      </c>
      <c r="C48" s="134"/>
      <c r="D48" s="13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3" customFormat="1" x14ac:dyDescent="0.2">
      <c r="A49" s="132"/>
      <c r="B49" s="133" t="s">
        <v>26</v>
      </c>
      <c r="C49" s="134">
        <v>0</v>
      </c>
      <c r="D49" s="134">
        <v>0</v>
      </c>
      <c r="E49" s="135">
        <v>3000</v>
      </c>
      <c r="F49" s="135">
        <v>3000</v>
      </c>
      <c r="G49" s="135">
        <v>3000</v>
      </c>
      <c r="H49" s="135">
        <v>3000</v>
      </c>
      <c r="I49" s="135">
        <v>3000</v>
      </c>
      <c r="J49" s="135">
        <v>3000</v>
      </c>
      <c r="K49" s="135">
        <v>3000</v>
      </c>
      <c r="L49" s="135">
        <v>3000</v>
      </c>
      <c r="M49" s="135">
        <v>3000</v>
      </c>
      <c r="N49" s="135">
        <v>3000</v>
      </c>
      <c r="O49" s="135">
        <v>3000</v>
      </c>
      <c r="P49" s="135">
        <v>3000</v>
      </c>
      <c r="Q49" s="136">
        <f>SUM(E49:P49)</f>
        <v>36000</v>
      </c>
      <c r="R49" s="137">
        <f>ROUND(Q49*1.05,0)</f>
        <v>37800</v>
      </c>
      <c r="S49" s="137">
        <f>ROUND(R49*1.05,0)</f>
        <v>39690</v>
      </c>
    </row>
    <row r="50" spans="1:19" s="133" customFormat="1" x14ac:dyDescent="0.2">
      <c r="A50" s="132"/>
      <c r="B50" s="133" t="s">
        <v>26</v>
      </c>
      <c r="C50" s="138">
        <v>0</v>
      </c>
      <c r="D50" s="138">
        <v>0</v>
      </c>
      <c r="E50" s="139">
        <v>0</v>
      </c>
      <c r="F50" s="139">
        <v>0</v>
      </c>
      <c r="G50" s="139">
        <v>0</v>
      </c>
      <c r="H50" s="139">
        <v>0</v>
      </c>
      <c r="I50" s="139">
        <v>0</v>
      </c>
      <c r="J50" s="139">
        <v>0</v>
      </c>
      <c r="K50" s="139">
        <v>0</v>
      </c>
      <c r="L50" s="139">
        <v>0</v>
      </c>
      <c r="M50" s="139">
        <v>0</v>
      </c>
      <c r="N50" s="139">
        <v>0</v>
      </c>
      <c r="O50" s="139">
        <v>0</v>
      </c>
      <c r="P50" s="139">
        <v>0</v>
      </c>
      <c r="Q50" s="140">
        <f>SUM(E50:P50)</f>
        <v>0</v>
      </c>
      <c r="R50" s="141">
        <f>ROUND(Q50*1.05,0)</f>
        <v>0</v>
      </c>
      <c r="S50" s="141">
        <f>ROUND(R50*1.05,0)</f>
        <v>0</v>
      </c>
    </row>
    <row r="51" spans="1:19" s="11" customFormat="1" x14ac:dyDescent="0.2">
      <c r="A51" s="117"/>
      <c r="B51" s="11" t="s">
        <v>27</v>
      </c>
      <c r="C51" s="164">
        <f t="shared" ref="C51:P51" si="9">SUM(C49:C50)</f>
        <v>0</v>
      </c>
      <c r="D51" s="164">
        <f t="shared" si="9"/>
        <v>0</v>
      </c>
      <c r="E51" s="11">
        <f t="shared" si="9"/>
        <v>3000</v>
      </c>
      <c r="F51" s="11">
        <f t="shared" si="9"/>
        <v>3000</v>
      </c>
      <c r="G51" s="11">
        <f t="shared" si="9"/>
        <v>3000</v>
      </c>
      <c r="H51" s="11">
        <f t="shared" si="9"/>
        <v>3000</v>
      </c>
      <c r="I51" s="11">
        <f t="shared" si="9"/>
        <v>3000</v>
      </c>
      <c r="J51" s="11">
        <f t="shared" si="9"/>
        <v>3000</v>
      </c>
      <c r="K51" s="11">
        <f t="shared" si="9"/>
        <v>3000</v>
      </c>
      <c r="L51" s="11">
        <f t="shared" si="9"/>
        <v>3000</v>
      </c>
      <c r="M51" s="11">
        <f t="shared" si="9"/>
        <v>3000</v>
      </c>
      <c r="N51" s="11">
        <f t="shared" si="9"/>
        <v>3000</v>
      </c>
      <c r="O51" s="11">
        <f t="shared" si="9"/>
        <v>3000</v>
      </c>
      <c r="P51" s="11">
        <f t="shared" si="9"/>
        <v>3000</v>
      </c>
      <c r="Q51" s="99">
        <f>SUM(E51:P51)</f>
        <v>36000</v>
      </c>
      <c r="R51" s="99">
        <f>SUM(R49:R50)</f>
        <v>37800</v>
      </c>
      <c r="S51" s="99">
        <f>SUM(S49:S50)</f>
        <v>39690</v>
      </c>
    </row>
    <row r="52" spans="1:19" x14ac:dyDescent="0.2">
      <c r="A52" s="94">
        <v>52003500</v>
      </c>
      <c r="B52" t="s">
        <v>201</v>
      </c>
      <c r="C52" s="134"/>
      <c r="D52" s="134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3" customFormat="1" x14ac:dyDescent="0.2">
      <c r="A53" s="132"/>
      <c r="B53" s="133" t="s">
        <v>26</v>
      </c>
      <c r="C53" s="134">
        <v>0</v>
      </c>
      <c r="D53" s="134">
        <v>0</v>
      </c>
      <c r="E53" s="135">
        <v>4500</v>
      </c>
      <c r="F53" s="135">
        <v>4500</v>
      </c>
      <c r="G53" s="135">
        <v>4500</v>
      </c>
      <c r="H53" s="135">
        <v>4500</v>
      </c>
      <c r="I53" s="135">
        <v>4500</v>
      </c>
      <c r="J53" s="135">
        <v>4500</v>
      </c>
      <c r="K53" s="135">
        <v>5000</v>
      </c>
      <c r="L53" s="135">
        <v>5000</v>
      </c>
      <c r="M53" s="135">
        <v>5000</v>
      </c>
      <c r="N53" s="135">
        <v>5000</v>
      </c>
      <c r="O53" s="135">
        <v>5000</v>
      </c>
      <c r="P53" s="135">
        <v>5000</v>
      </c>
      <c r="Q53" s="136">
        <f>SUM(E53:P53)</f>
        <v>57000</v>
      </c>
      <c r="R53" s="137">
        <f>ROUND(Q53*1.05,0)</f>
        <v>59850</v>
      </c>
      <c r="S53" s="137">
        <f>ROUND(R53*1.05,0)</f>
        <v>62843</v>
      </c>
    </row>
    <row r="54" spans="1:19" s="133" customFormat="1" x14ac:dyDescent="0.2">
      <c r="A54" s="132"/>
      <c r="B54" s="133" t="s">
        <v>26</v>
      </c>
      <c r="C54" s="138">
        <v>0</v>
      </c>
      <c r="D54" s="138">
        <v>0</v>
      </c>
      <c r="E54" s="139">
        <v>0</v>
      </c>
      <c r="F54" s="139">
        <v>0</v>
      </c>
      <c r="G54" s="139">
        <v>0</v>
      </c>
      <c r="H54" s="139">
        <v>0</v>
      </c>
      <c r="I54" s="139">
        <v>0</v>
      </c>
      <c r="J54" s="139">
        <v>0</v>
      </c>
      <c r="K54" s="139">
        <v>0</v>
      </c>
      <c r="L54" s="139">
        <v>0</v>
      </c>
      <c r="M54" s="139">
        <v>0</v>
      </c>
      <c r="N54" s="139">
        <v>0</v>
      </c>
      <c r="O54" s="139">
        <v>0</v>
      </c>
      <c r="P54" s="139">
        <v>0</v>
      </c>
      <c r="Q54" s="140">
        <f>SUM(E54:P54)</f>
        <v>0</v>
      </c>
      <c r="R54" s="141">
        <f>ROUND(Q54*1.05,0)</f>
        <v>0</v>
      </c>
      <c r="S54" s="141">
        <f>ROUND(R54*1.05,0)</f>
        <v>0</v>
      </c>
    </row>
    <row r="55" spans="1:19" s="11" customFormat="1" x14ac:dyDescent="0.2">
      <c r="A55" s="117"/>
      <c r="B55" s="11" t="s">
        <v>27</v>
      </c>
      <c r="C55" s="164">
        <f t="shared" ref="C55:P55" si="10">SUM(C53:C54)</f>
        <v>0</v>
      </c>
      <c r="D55" s="164">
        <f t="shared" si="10"/>
        <v>0</v>
      </c>
      <c r="E55" s="11">
        <f t="shared" si="10"/>
        <v>4500</v>
      </c>
      <c r="F55" s="11">
        <f t="shared" si="10"/>
        <v>4500</v>
      </c>
      <c r="G55" s="11">
        <f t="shared" si="10"/>
        <v>4500</v>
      </c>
      <c r="H55" s="11">
        <f t="shared" si="10"/>
        <v>4500</v>
      </c>
      <c r="I55" s="11">
        <f t="shared" si="10"/>
        <v>4500</v>
      </c>
      <c r="J55" s="11">
        <f t="shared" si="10"/>
        <v>4500</v>
      </c>
      <c r="K55" s="11">
        <f t="shared" si="10"/>
        <v>5000</v>
      </c>
      <c r="L55" s="11">
        <f t="shared" si="10"/>
        <v>5000</v>
      </c>
      <c r="M55" s="11">
        <f t="shared" si="10"/>
        <v>5000</v>
      </c>
      <c r="N55" s="11">
        <f t="shared" si="10"/>
        <v>5000</v>
      </c>
      <c r="O55" s="11">
        <f t="shared" si="10"/>
        <v>5000</v>
      </c>
      <c r="P55" s="11">
        <f t="shared" si="10"/>
        <v>5000</v>
      </c>
      <c r="Q55" s="99">
        <f>SUM(E55:P55)</f>
        <v>57000</v>
      </c>
      <c r="R55" s="99">
        <f>SUM(R53:R54)</f>
        <v>59850</v>
      </c>
      <c r="S55" s="99">
        <f>SUM(S53:S54)</f>
        <v>62843</v>
      </c>
    </row>
    <row r="56" spans="1:19" x14ac:dyDescent="0.2">
      <c r="A56" s="94">
        <v>52004000</v>
      </c>
      <c r="B56" t="s">
        <v>167</v>
      </c>
      <c r="C56" s="134"/>
      <c r="D56" s="13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3" customFormat="1" x14ac:dyDescent="0.2">
      <c r="A57" s="132"/>
      <c r="B57" s="133" t="s">
        <v>26</v>
      </c>
      <c r="C57" s="134">
        <v>0</v>
      </c>
      <c r="D57" s="134">
        <v>0</v>
      </c>
      <c r="E57" s="135">
        <v>250</v>
      </c>
      <c r="F57" s="135">
        <v>250</v>
      </c>
      <c r="G57" s="135">
        <v>250</v>
      </c>
      <c r="H57" s="135">
        <v>250</v>
      </c>
      <c r="I57" s="135">
        <v>250</v>
      </c>
      <c r="J57" s="135">
        <v>250</v>
      </c>
      <c r="K57" s="135">
        <v>250</v>
      </c>
      <c r="L57" s="135">
        <v>250</v>
      </c>
      <c r="M57" s="135">
        <v>250</v>
      </c>
      <c r="N57" s="135">
        <v>250</v>
      </c>
      <c r="O57" s="135">
        <v>250</v>
      </c>
      <c r="P57" s="135">
        <v>250</v>
      </c>
      <c r="Q57" s="136">
        <f>SUM(E57:P57)</f>
        <v>3000</v>
      </c>
      <c r="R57" s="137">
        <f>ROUND(Q57*1.05,0)</f>
        <v>3150</v>
      </c>
      <c r="S57" s="137">
        <f>ROUND(R57*1.05,0)</f>
        <v>3308</v>
      </c>
    </row>
    <row r="58" spans="1:19" s="133" customFormat="1" x14ac:dyDescent="0.2">
      <c r="A58" s="132"/>
      <c r="B58" s="133" t="s">
        <v>26</v>
      </c>
      <c r="C58" s="138">
        <v>0</v>
      </c>
      <c r="D58" s="138">
        <v>0</v>
      </c>
      <c r="E58" s="139">
        <v>0</v>
      </c>
      <c r="F58" s="139">
        <v>0</v>
      </c>
      <c r="G58" s="139">
        <v>0</v>
      </c>
      <c r="H58" s="139">
        <v>0</v>
      </c>
      <c r="I58" s="139">
        <v>0</v>
      </c>
      <c r="J58" s="139">
        <v>0</v>
      </c>
      <c r="K58" s="139">
        <v>0</v>
      </c>
      <c r="L58" s="139">
        <v>0</v>
      </c>
      <c r="M58" s="139">
        <v>0</v>
      </c>
      <c r="N58" s="139">
        <v>0</v>
      </c>
      <c r="O58" s="139">
        <v>0</v>
      </c>
      <c r="P58" s="139">
        <v>0</v>
      </c>
      <c r="Q58" s="140">
        <f>SUM(E58:P58)</f>
        <v>0</v>
      </c>
      <c r="R58" s="141">
        <f>ROUND(Q58*1.05,0)</f>
        <v>0</v>
      </c>
      <c r="S58" s="141">
        <f>ROUND(R58*1.05,0)</f>
        <v>0</v>
      </c>
    </row>
    <row r="59" spans="1:19" s="11" customFormat="1" x14ac:dyDescent="0.2">
      <c r="A59" s="117"/>
      <c r="B59" s="11" t="s">
        <v>27</v>
      </c>
      <c r="C59" s="164">
        <f t="shared" ref="C59:P59" si="11">SUM(C57:C58)</f>
        <v>0</v>
      </c>
      <c r="D59" s="164">
        <f t="shared" si="11"/>
        <v>0</v>
      </c>
      <c r="E59" s="11">
        <f t="shared" si="11"/>
        <v>250</v>
      </c>
      <c r="F59" s="11">
        <f t="shared" si="11"/>
        <v>250</v>
      </c>
      <c r="G59" s="11">
        <f t="shared" si="11"/>
        <v>250</v>
      </c>
      <c r="H59" s="11">
        <f t="shared" si="11"/>
        <v>250</v>
      </c>
      <c r="I59" s="11">
        <f t="shared" si="11"/>
        <v>250</v>
      </c>
      <c r="J59" s="11">
        <f t="shared" si="11"/>
        <v>250</v>
      </c>
      <c r="K59" s="11">
        <f t="shared" si="11"/>
        <v>250</v>
      </c>
      <c r="L59" s="11">
        <f t="shared" si="11"/>
        <v>250</v>
      </c>
      <c r="M59" s="11">
        <f t="shared" si="11"/>
        <v>250</v>
      </c>
      <c r="N59" s="11">
        <f t="shared" si="11"/>
        <v>250</v>
      </c>
      <c r="O59" s="11">
        <f t="shared" si="11"/>
        <v>250</v>
      </c>
      <c r="P59" s="11">
        <f t="shared" si="11"/>
        <v>250</v>
      </c>
      <c r="Q59" s="99">
        <f>SUM(E59:P59)</f>
        <v>3000</v>
      </c>
      <c r="R59" s="99">
        <f>SUM(R57:R58)</f>
        <v>3150</v>
      </c>
      <c r="S59" s="99">
        <f>SUM(S57:S58)</f>
        <v>3308</v>
      </c>
    </row>
    <row r="60" spans="1:19" x14ac:dyDescent="0.2">
      <c r="A60" s="94">
        <v>52004500</v>
      </c>
      <c r="B60" t="s">
        <v>120</v>
      </c>
      <c r="C60" s="134"/>
      <c r="D60" s="134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3" customFormat="1" x14ac:dyDescent="0.2">
      <c r="A61" s="132"/>
      <c r="B61" s="133" t="s">
        <v>26</v>
      </c>
      <c r="C61" s="134">
        <v>0</v>
      </c>
      <c r="D61" s="134">
        <v>0</v>
      </c>
      <c r="E61" s="135">
        <v>25000</v>
      </c>
      <c r="F61" s="135">
        <v>25000</v>
      </c>
      <c r="G61" s="135">
        <v>25000</v>
      </c>
      <c r="H61" s="135">
        <v>25000</v>
      </c>
      <c r="I61" s="135">
        <v>25000</v>
      </c>
      <c r="J61" s="135">
        <v>25000</v>
      </c>
      <c r="K61" s="135">
        <v>25000</v>
      </c>
      <c r="L61" s="135">
        <v>25000</v>
      </c>
      <c r="M61" s="135">
        <v>25000</v>
      </c>
      <c r="N61" s="135">
        <v>25000</v>
      </c>
      <c r="O61" s="135">
        <v>25000</v>
      </c>
      <c r="P61" s="135">
        <v>25000</v>
      </c>
      <c r="Q61" s="136">
        <f>SUM(E61:P61)</f>
        <v>300000</v>
      </c>
      <c r="R61" s="137">
        <f>ROUND(Q61*1.05,0)</f>
        <v>315000</v>
      </c>
      <c r="S61" s="137">
        <f>ROUND(R61*1.05,0)</f>
        <v>330750</v>
      </c>
    </row>
    <row r="62" spans="1:19" s="133" customFormat="1" x14ac:dyDescent="0.2">
      <c r="A62" s="132"/>
      <c r="B62" s="133" t="s">
        <v>26</v>
      </c>
      <c r="C62" s="138">
        <v>0</v>
      </c>
      <c r="D62" s="138">
        <v>0</v>
      </c>
      <c r="E62" s="139">
        <v>0</v>
      </c>
      <c r="F62" s="139">
        <v>0</v>
      </c>
      <c r="G62" s="139">
        <v>0</v>
      </c>
      <c r="H62" s="139">
        <v>0</v>
      </c>
      <c r="I62" s="139">
        <v>0</v>
      </c>
      <c r="J62" s="139">
        <v>0</v>
      </c>
      <c r="K62" s="139">
        <v>0</v>
      </c>
      <c r="L62" s="139">
        <v>0</v>
      </c>
      <c r="M62" s="139">
        <v>0</v>
      </c>
      <c r="N62" s="139">
        <v>0</v>
      </c>
      <c r="O62" s="139">
        <v>0</v>
      </c>
      <c r="P62" s="139">
        <v>0</v>
      </c>
      <c r="Q62" s="140">
        <f>SUM(E62:P62)</f>
        <v>0</v>
      </c>
      <c r="R62" s="141">
        <f>ROUND(Q62*1.05,0)</f>
        <v>0</v>
      </c>
      <c r="S62" s="141">
        <f>ROUND(R62*1.05,0)</f>
        <v>0</v>
      </c>
    </row>
    <row r="63" spans="1:19" s="11" customFormat="1" x14ac:dyDescent="0.2">
      <c r="A63" s="117"/>
      <c r="B63" s="11" t="s">
        <v>27</v>
      </c>
      <c r="C63" s="164">
        <f t="shared" ref="C63:P63" si="12">SUM(C61:C62)</f>
        <v>0</v>
      </c>
      <c r="D63" s="164">
        <f t="shared" si="12"/>
        <v>0</v>
      </c>
      <c r="E63" s="11">
        <f t="shared" si="12"/>
        <v>25000</v>
      </c>
      <c r="F63" s="11">
        <f t="shared" si="12"/>
        <v>25000</v>
      </c>
      <c r="G63" s="11">
        <f t="shared" si="12"/>
        <v>25000</v>
      </c>
      <c r="H63" s="11">
        <f t="shared" si="12"/>
        <v>25000</v>
      </c>
      <c r="I63" s="11">
        <f t="shared" si="12"/>
        <v>25000</v>
      </c>
      <c r="J63" s="11">
        <f t="shared" si="12"/>
        <v>25000</v>
      </c>
      <c r="K63" s="11">
        <f t="shared" si="12"/>
        <v>25000</v>
      </c>
      <c r="L63" s="11">
        <f t="shared" si="12"/>
        <v>25000</v>
      </c>
      <c r="M63" s="11">
        <f t="shared" si="12"/>
        <v>25000</v>
      </c>
      <c r="N63" s="11">
        <f t="shared" si="12"/>
        <v>25000</v>
      </c>
      <c r="O63" s="11">
        <f t="shared" si="12"/>
        <v>25000</v>
      </c>
      <c r="P63" s="11">
        <f t="shared" si="12"/>
        <v>25000</v>
      </c>
      <c r="Q63" s="99">
        <f>SUM(E63:P63)</f>
        <v>300000</v>
      </c>
      <c r="R63" s="99">
        <f>SUM(R61:R62)</f>
        <v>315000</v>
      </c>
      <c r="S63" s="99">
        <f>SUM(S61:S62)</f>
        <v>330750</v>
      </c>
    </row>
    <row r="64" spans="1:19" s="43" customFormat="1" x14ac:dyDescent="0.2">
      <c r="A64" s="109"/>
      <c r="C64" s="151"/>
      <c r="D64" s="151"/>
      <c r="Q64" s="68"/>
      <c r="R64" s="68"/>
      <c r="S64" s="68"/>
    </row>
    <row r="65" spans="1:19" s="44" customFormat="1" ht="15.75" x14ac:dyDescent="0.25">
      <c r="A65" s="111"/>
      <c r="B65" s="44" t="s">
        <v>29</v>
      </c>
      <c r="C65" s="166">
        <f>+C39+C43+C47+C51+C55+C59+C63</f>
        <v>0</v>
      </c>
      <c r="D65" s="166">
        <f>+D39+D43+D47+D51+D55+D59+D63</f>
        <v>0</v>
      </c>
      <c r="E65" s="45">
        <f t="shared" ref="E65:O65" si="13">+E39+E43+E47+E51+E55+E59+E63</f>
        <v>55750</v>
      </c>
      <c r="F65" s="45">
        <f t="shared" si="13"/>
        <v>44750</v>
      </c>
      <c r="G65" s="45">
        <f t="shared" si="13"/>
        <v>44750</v>
      </c>
      <c r="H65" s="45">
        <f t="shared" si="13"/>
        <v>44750</v>
      </c>
      <c r="I65" s="45">
        <f t="shared" si="13"/>
        <v>44750</v>
      </c>
      <c r="J65" s="45">
        <f t="shared" si="13"/>
        <v>44750</v>
      </c>
      <c r="K65" s="45">
        <f t="shared" si="13"/>
        <v>45250</v>
      </c>
      <c r="L65" s="45">
        <f t="shared" si="13"/>
        <v>45250</v>
      </c>
      <c r="M65" s="45">
        <f t="shared" si="13"/>
        <v>45250</v>
      </c>
      <c r="N65" s="45">
        <f t="shared" si="13"/>
        <v>45250</v>
      </c>
      <c r="O65" s="45">
        <f t="shared" si="13"/>
        <v>45250</v>
      </c>
      <c r="P65" s="45">
        <f>+P39+P43+P47+P51+P55+P59+P63</f>
        <v>45250</v>
      </c>
      <c r="Q65" s="70">
        <f>+Q39+Q43+Q47+Q51+Q55+Q59+Q63</f>
        <v>551000</v>
      </c>
      <c r="R65" s="70">
        <f>+R39+R43+R47+R51+R55+R59+R63</f>
        <v>578550</v>
      </c>
      <c r="S65" s="70">
        <f>+S39+S43+S47+S51+S55+S59+S63</f>
        <v>607479</v>
      </c>
    </row>
    <row r="66" spans="1:19" x14ac:dyDescent="0.2">
      <c r="A66" s="94"/>
      <c r="C66" s="134"/>
      <c r="D66" s="13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0" t="s">
        <v>113</v>
      </c>
      <c r="B67" s="103"/>
      <c r="C67" s="167"/>
      <c r="D67" s="167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4">
        <v>52500500</v>
      </c>
      <c r="B68" t="s">
        <v>121</v>
      </c>
      <c r="C68" s="134"/>
      <c r="D68" s="13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3" customFormat="1" x14ac:dyDescent="0.2">
      <c r="A69" s="132"/>
      <c r="B69" s="133" t="s">
        <v>26</v>
      </c>
      <c r="C69" s="134">
        <v>0</v>
      </c>
      <c r="D69" s="134">
        <v>0</v>
      </c>
      <c r="E69" s="135">
        <v>2000</v>
      </c>
      <c r="F69" s="135">
        <v>2000</v>
      </c>
      <c r="G69" s="135">
        <v>2000</v>
      </c>
      <c r="H69" s="135">
        <v>2000</v>
      </c>
      <c r="I69" s="135">
        <v>2000</v>
      </c>
      <c r="J69" s="135">
        <v>2000</v>
      </c>
      <c r="K69" s="135">
        <v>2000</v>
      </c>
      <c r="L69" s="135">
        <v>2000</v>
      </c>
      <c r="M69" s="135">
        <v>2000</v>
      </c>
      <c r="N69" s="135">
        <v>2000</v>
      </c>
      <c r="O69" s="135">
        <v>2000</v>
      </c>
      <c r="P69" s="135">
        <v>2000</v>
      </c>
      <c r="Q69" s="136">
        <f>SUM(E69:P69)</f>
        <v>24000</v>
      </c>
      <c r="R69" s="137">
        <f>ROUND(Q69*1.05,0)</f>
        <v>25200</v>
      </c>
      <c r="S69" s="137">
        <f>ROUND(R69*1.05,0)</f>
        <v>26460</v>
      </c>
    </row>
    <row r="70" spans="1:19" s="133" customFormat="1" x14ac:dyDescent="0.2">
      <c r="A70" s="132"/>
      <c r="B70" s="133" t="s">
        <v>26</v>
      </c>
      <c r="C70" s="138">
        <v>0</v>
      </c>
      <c r="D70" s="138">
        <v>0</v>
      </c>
      <c r="E70" s="139">
        <v>0</v>
      </c>
      <c r="F70" s="139">
        <v>0</v>
      </c>
      <c r="G70" s="139">
        <v>0</v>
      </c>
      <c r="H70" s="139">
        <v>0</v>
      </c>
      <c r="I70" s="139">
        <v>0</v>
      </c>
      <c r="J70" s="139">
        <v>0</v>
      </c>
      <c r="K70" s="139">
        <v>0</v>
      </c>
      <c r="L70" s="139">
        <v>0</v>
      </c>
      <c r="M70" s="139">
        <v>0</v>
      </c>
      <c r="N70" s="139">
        <v>0</v>
      </c>
      <c r="O70" s="139">
        <v>0</v>
      </c>
      <c r="P70" s="139">
        <v>0</v>
      </c>
      <c r="Q70" s="140">
        <f>SUM(E70:P70)</f>
        <v>0</v>
      </c>
      <c r="R70" s="141">
        <f>ROUND(Q70*1.05,0)</f>
        <v>0</v>
      </c>
      <c r="S70" s="141">
        <f>ROUND(R70*1.05,0)</f>
        <v>0</v>
      </c>
    </row>
    <row r="71" spans="1:19" s="11" customFormat="1" x14ac:dyDescent="0.2">
      <c r="A71" s="117"/>
      <c r="B71" s="11" t="s">
        <v>27</v>
      </c>
      <c r="C71" s="164">
        <f t="shared" ref="C71:P71" si="14">SUM(C69:C70)</f>
        <v>0</v>
      </c>
      <c r="D71" s="164">
        <f t="shared" si="14"/>
        <v>0</v>
      </c>
      <c r="E71" s="11">
        <f t="shared" si="14"/>
        <v>2000</v>
      </c>
      <c r="F71" s="11">
        <f t="shared" si="14"/>
        <v>2000</v>
      </c>
      <c r="G71" s="11">
        <f t="shared" si="14"/>
        <v>2000</v>
      </c>
      <c r="H71" s="11">
        <f t="shared" si="14"/>
        <v>2000</v>
      </c>
      <c r="I71" s="11">
        <f t="shared" si="14"/>
        <v>2000</v>
      </c>
      <c r="J71" s="11">
        <f t="shared" si="14"/>
        <v>2000</v>
      </c>
      <c r="K71" s="11">
        <f t="shared" si="14"/>
        <v>2000</v>
      </c>
      <c r="L71" s="11">
        <f t="shared" si="14"/>
        <v>2000</v>
      </c>
      <c r="M71" s="11">
        <f t="shared" si="14"/>
        <v>2000</v>
      </c>
      <c r="N71" s="11">
        <f t="shared" si="14"/>
        <v>2000</v>
      </c>
      <c r="O71" s="11">
        <f t="shared" si="14"/>
        <v>2000</v>
      </c>
      <c r="P71" s="11">
        <f t="shared" si="14"/>
        <v>2000</v>
      </c>
      <c r="Q71" s="99">
        <f>SUM(E71:P71)</f>
        <v>24000</v>
      </c>
      <c r="R71" s="99">
        <f>SUM(R69:R70)</f>
        <v>25200</v>
      </c>
      <c r="S71" s="99">
        <f>SUM(S69:S70)</f>
        <v>26460</v>
      </c>
    </row>
    <row r="72" spans="1:19" x14ac:dyDescent="0.2">
      <c r="A72" s="94">
        <v>52501500</v>
      </c>
      <c r="B72" t="s">
        <v>122</v>
      </c>
      <c r="C72" s="134"/>
      <c r="D72" s="134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3" customFormat="1" x14ac:dyDescent="0.2">
      <c r="A73" s="132"/>
      <c r="B73" s="133" t="s">
        <v>26</v>
      </c>
      <c r="C73" s="134">
        <v>0</v>
      </c>
      <c r="D73" s="134">
        <v>0</v>
      </c>
      <c r="E73" s="135">
        <v>0</v>
      </c>
      <c r="F73" s="135">
        <v>0</v>
      </c>
      <c r="G73" s="135">
        <v>0</v>
      </c>
      <c r="H73" s="135">
        <v>0</v>
      </c>
      <c r="I73" s="135">
        <v>0</v>
      </c>
      <c r="J73" s="135">
        <v>0</v>
      </c>
      <c r="K73" s="135">
        <v>0</v>
      </c>
      <c r="L73" s="135">
        <v>0</v>
      </c>
      <c r="M73" s="135">
        <v>0</v>
      </c>
      <c r="N73" s="135">
        <v>0</v>
      </c>
      <c r="O73" s="135">
        <v>0</v>
      </c>
      <c r="P73" s="135">
        <v>0</v>
      </c>
      <c r="Q73" s="136">
        <f>SUM(E73:P73)</f>
        <v>0</v>
      </c>
      <c r="R73" s="137">
        <f>ROUND(Q73*1.05,0)</f>
        <v>0</v>
      </c>
      <c r="S73" s="137">
        <f>ROUND(R73*1.05,0)</f>
        <v>0</v>
      </c>
    </row>
    <row r="74" spans="1:19" s="133" customFormat="1" x14ac:dyDescent="0.2">
      <c r="A74" s="132"/>
      <c r="B74" s="133" t="s">
        <v>26</v>
      </c>
      <c r="C74" s="138">
        <v>0</v>
      </c>
      <c r="D74" s="138">
        <v>0</v>
      </c>
      <c r="E74" s="139">
        <v>0</v>
      </c>
      <c r="F74" s="139">
        <v>0</v>
      </c>
      <c r="G74" s="139">
        <v>0</v>
      </c>
      <c r="H74" s="139">
        <v>0</v>
      </c>
      <c r="I74" s="139">
        <v>0</v>
      </c>
      <c r="J74" s="139">
        <v>0</v>
      </c>
      <c r="K74" s="139">
        <v>0</v>
      </c>
      <c r="L74" s="139">
        <v>0</v>
      </c>
      <c r="M74" s="139">
        <v>0</v>
      </c>
      <c r="N74" s="139">
        <v>0</v>
      </c>
      <c r="O74" s="139">
        <v>0</v>
      </c>
      <c r="P74" s="139">
        <v>0</v>
      </c>
      <c r="Q74" s="140">
        <f>SUM(E74:P74)</f>
        <v>0</v>
      </c>
      <c r="R74" s="141">
        <f>ROUND(Q74*1.05,0)</f>
        <v>0</v>
      </c>
      <c r="S74" s="141">
        <f>ROUND(R74*1.05,0)</f>
        <v>0</v>
      </c>
    </row>
    <row r="75" spans="1:19" s="11" customFormat="1" ht="13.5" customHeight="1" x14ac:dyDescent="0.2">
      <c r="A75" s="117"/>
      <c r="B75" s="11" t="s">
        <v>27</v>
      </c>
      <c r="C75" s="164">
        <f t="shared" ref="C75:P75" si="15">SUM(C73:C74)</f>
        <v>0</v>
      </c>
      <c r="D75" s="164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99">
        <f>SUM(E75:P75)</f>
        <v>0</v>
      </c>
      <c r="R75" s="99">
        <f>SUM(R73:R74)</f>
        <v>0</v>
      </c>
      <c r="S75" s="99">
        <f>SUM(S73:S74)</f>
        <v>0</v>
      </c>
    </row>
    <row r="76" spans="1:19" x14ac:dyDescent="0.2">
      <c r="A76" s="94">
        <v>52503500</v>
      </c>
      <c r="B76" t="s">
        <v>123</v>
      </c>
      <c r="C76" s="134"/>
      <c r="D76" s="134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3" customFormat="1" x14ac:dyDescent="0.2">
      <c r="A77" s="132"/>
      <c r="B77" s="133" t="s">
        <v>26</v>
      </c>
      <c r="C77" s="134">
        <v>0</v>
      </c>
      <c r="D77" s="134">
        <v>0</v>
      </c>
      <c r="E77" s="135">
        <v>3000</v>
      </c>
      <c r="F77" s="135">
        <v>3000</v>
      </c>
      <c r="G77" s="135">
        <v>3000</v>
      </c>
      <c r="H77" s="135">
        <v>3000</v>
      </c>
      <c r="I77" s="135">
        <v>3000</v>
      </c>
      <c r="J77" s="135">
        <v>3000</v>
      </c>
      <c r="K77" s="135">
        <v>3000</v>
      </c>
      <c r="L77" s="135">
        <v>3000</v>
      </c>
      <c r="M77" s="135">
        <v>3000</v>
      </c>
      <c r="N77" s="135">
        <v>3000</v>
      </c>
      <c r="O77" s="135">
        <v>3000</v>
      </c>
      <c r="P77" s="135">
        <v>3000</v>
      </c>
      <c r="Q77" s="136">
        <f>SUM(E77:P77)</f>
        <v>36000</v>
      </c>
      <c r="R77" s="137">
        <f>ROUND(Q77*1.05,0)</f>
        <v>37800</v>
      </c>
      <c r="S77" s="137">
        <f>ROUND(R77*1.05,0)</f>
        <v>39690</v>
      </c>
    </row>
    <row r="78" spans="1:19" s="133" customFormat="1" x14ac:dyDescent="0.2">
      <c r="A78" s="132"/>
      <c r="B78" s="133" t="s">
        <v>26</v>
      </c>
      <c r="C78" s="138">
        <v>0</v>
      </c>
      <c r="D78" s="138">
        <v>0</v>
      </c>
      <c r="E78" s="139">
        <v>0</v>
      </c>
      <c r="F78" s="139">
        <v>0</v>
      </c>
      <c r="G78" s="139">
        <v>0</v>
      </c>
      <c r="H78" s="139">
        <v>0</v>
      </c>
      <c r="I78" s="139">
        <v>0</v>
      </c>
      <c r="J78" s="139">
        <v>0</v>
      </c>
      <c r="K78" s="139">
        <v>0</v>
      </c>
      <c r="L78" s="139">
        <v>0</v>
      </c>
      <c r="M78" s="139">
        <v>0</v>
      </c>
      <c r="N78" s="139">
        <v>0</v>
      </c>
      <c r="O78" s="139">
        <v>0</v>
      </c>
      <c r="P78" s="139">
        <v>0</v>
      </c>
      <c r="Q78" s="140">
        <f>SUM(E78:P78)</f>
        <v>0</v>
      </c>
      <c r="R78" s="141">
        <f>ROUND(Q78*1.05,0)</f>
        <v>0</v>
      </c>
      <c r="S78" s="141">
        <f>ROUND(R78*1.05,0)</f>
        <v>0</v>
      </c>
    </row>
    <row r="79" spans="1:19" s="11" customFormat="1" ht="13.5" customHeight="1" x14ac:dyDescent="0.2">
      <c r="A79" s="117"/>
      <c r="B79" s="11" t="s">
        <v>27</v>
      </c>
      <c r="C79" s="164">
        <f t="shared" ref="C79:P79" si="16">SUM(C77:C78)</f>
        <v>0</v>
      </c>
      <c r="D79" s="164">
        <f t="shared" si="16"/>
        <v>0</v>
      </c>
      <c r="E79" s="11">
        <f t="shared" si="16"/>
        <v>3000</v>
      </c>
      <c r="F79" s="11">
        <f t="shared" si="16"/>
        <v>3000</v>
      </c>
      <c r="G79" s="11">
        <f t="shared" si="16"/>
        <v>3000</v>
      </c>
      <c r="H79" s="11">
        <f t="shared" si="16"/>
        <v>3000</v>
      </c>
      <c r="I79" s="11">
        <f t="shared" si="16"/>
        <v>3000</v>
      </c>
      <c r="J79" s="11">
        <f t="shared" si="16"/>
        <v>3000</v>
      </c>
      <c r="K79" s="11">
        <f t="shared" si="16"/>
        <v>3000</v>
      </c>
      <c r="L79" s="11">
        <f t="shared" si="16"/>
        <v>3000</v>
      </c>
      <c r="M79" s="11">
        <f t="shared" si="16"/>
        <v>3000</v>
      </c>
      <c r="N79" s="11">
        <f t="shared" si="16"/>
        <v>3000</v>
      </c>
      <c r="O79" s="11">
        <f t="shared" si="16"/>
        <v>3000</v>
      </c>
      <c r="P79" s="11">
        <f t="shared" si="16"/>
        <v>3000</v>
      </c>
      <c r="Q79" s="99">
        <f>SUM(E79:P79)</f>
        <v>36000</v>
      </c>
      <c r="R79" s="99">
        <f>SUM(R77:R78)</f>
        <v>37800</v>
      </c>
      <c r="S79" s="99">
        <f>SUM(S77:S78)</f>
        <v>39690</v>
      </c>
    </row>
    <row r="80" spans="1:19" x14ac:dyDescent="0.2">
      <c r="A80" s="94">
        <v>52504000</v>
      </c>
      <c r="B80" t="s">
        <v>124</v>
      </c>
      <c r="C80" s="134"/>
      <c r="D80" s="13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3" customFormat="1" x14ac:dyDescent="0.2">
      <c r="A81" s="132"/>
      <c r="B81" s="133" t="s">
        <v>26</v>
      </c>
      <c r="C81" s="134">
        <v>0</v>
      </c>
      <c r="D81" s="134">
        <v>0</v>
      </c>
      <c r="E81" s="135">
        <v>0</v>
      </c>
      <c r="F81" s="135">
        <v>0</v>
      </c>
      <c r="G81" s="135">
        <v>0</v>
      </c>
      <c r="H81" s="135">
        <v>0</v>
      </c>
      <c r="I81" s="135">
        <v>0</v>
      </c>
      <c r="J81" s="135">
        <v>0</v>
      </c>
      <c r="K81" s="135">
        <v>0</v>
      </c>
      <c r="L81" s="135">
        <v>0</v>
      </c>
      <c r="M81" s="135">
        <v>0</v>
      </c>
      <c r="N81" s="135">
        <v>0</v>
      </c>
      <c r="O81" s="135">
        <v>0</v>
      </c>
      <c r="P81" s="135">
        <v>0</v>
      </c>
      <c r="Q81" s="136">
        <f>SUM(E81:P81)</f>
        <v>0</v>
      </c>
      <c r="R81" s="137">
        <f>ROUND(Q81*1.05,0)</f>
        <v>0</v>
      </c>
      <c r="S81" s="137">
        <f>ROUND(R81*1.05,0)</f>
        <v>0</v>
      </c>
    </row>
    <row r="82" spans="1:19" s="133" customFormat="1" x14ac:dyDescent="0.2">
      <c r="A82" s="132"/>
      <c r="B82" s="133" t="s">
        <v>26</v>
      </c>
      <c r="C82" s="138">
        <v>0</v>
      </c>
      <c r="D82" s="138">
        <v>0</v>
      </c>
      <c r="E82" s="139">
        <v>0</v>
      </c>
      <c r="F82" s="139">
        <v>0</v>
      </c>
      <c r="G82" s="13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40">
        <f>SUM(E82:P82)</f>
        <v>0</v>
      </c>
      <c r="R82" s="141">
        <f>ROUND(Q82*1.05,0)</f>
        <v>0</v>
      </c>
      <c r="S82" s="141">
        <f>ROUND(R82*1.05,0)</f>
        <v>0</v>
      </c>
    </row>
    <row r="83" spans="1:19" s="11" customFormat="1" ht="15" customHeight="1" x14ac:dyDescent="0.2">
      <c r="A83" s="117"/>
      <c r="B83" s="11" t="s">
        <v>27</v>
      </c>
      <c r="C83" s="164">
        <f t="shared" ref="C83:S83" si="17">SUM(C81:C82)</f>
        <v>0</v>
      </c>
      <c r="D83" s="164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99">
        <f>SUM(E83:P83)</f>
        <v>0</v>
      </c>
      <c r="R83" s="99">
        <f t="shared" si="17"/>
        <v>0</v>
      </c>
      <c r="S83" s="99">
        <f t="shared" si="17"/>
        <v>0</v>
      </c>
    </row>
    <row r="84" spans="1:19" x14ac:dyDescent="0.2">
      <c r="A84" s="94">
        <v>52504100</v>
      </c>
      <c r="B84" t="s">
        <v>118</v>
      </c>
      <c r="C84" s="134"/>
      <c r="D84" s="134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3" customFormat="1" x14ac:dyDescent="0.2">
      <c r="A85" s="132"/>
      <c r="B85" s="133" t="s">
        <v>26</v>
      </c>
      <c r="C85" s="134">
        <v>0</v>
      </c>
      <c r="D85" s="134">
        <v>0</v>
      </c>
      <c r="E85" s="135">
        <v>0</v>
      </c>
      <c r="F85" s="135">
        <v>0</v>
      </c>
      <c r="G85" s="135">
        <v>0</v>
      </c>
      <c r="H85" s="135">
        <v>0</v>
      </c>
      <c r="I85" s="135">
        <v>0</v>
      </c>
      <c r="J85" s="135">
        <v>0</v>
      </c>
      <c r="K85" s="135">
        <v>0</v>
      </c>
      <c r="L85" s="135">
        <v>0</v>
      </c>
      <c r="M85" s="135">
        <v>0</v>
      </c>
      <c r="N85" s="135">
        <v>0</v>
      </c>
      <c r="O85" s="135">
        <v>0</v>
      </c>
      <c r="P85" s="135">
        <v>0</v>
      </c>
      <c r="Q85" s="136">
        <f>SUM(E85:P85)</f>
        <v>0</v>
      </c>
      <c r="R85" s="137">
        <f>ROUND(Q85*1.05,0)</f>
        <v>0</v>
      </c>
      <c r="S85" s="137">
        <f>ROUND(R85*1.05,0)</f>
        <v>0</v>
      </c>
    </row>
    <row r="86" spans="1:19" s="133" customFormat="1" x14ac:dyDescent="0.2">
      <c r="A86" s="132"/>
      <c r="B86" s="133" t="s">
        <v>26</v>
      </c>
      <c r="C86" s="138">
        <v>0</v>
      </c>
      <c r="D86" s="138">
        <v>0</v>
      </c>
      <c r="E86" s="139">
        <v>0</v>
      </c>
      <c r="F86" s="139">
        <v>0</v>
      </c>
      <c r="G86" s="13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40">
        <f>SUM(E86:P86)</f>
        <v>0</v>
      </c>
      <c r="R86" s="141">
        <f>ROUND(Q86*1.05,0)</f>
        <v>0</v>
      </c>
      <c r="S86" s="141">
        <f>ROUND(R86*1.05,0)</f>
        <v>0</v>
      </c>
    </row>
    <row r="87" spans="1:19" s="11" customFormat="1" x14ac:dyDescent="0.2">
      <c r="A87" s="117"/>
      <c r="B87" s="11" t="s">
        <v>27</v>
      </c>
      <c r="C87" s="164">
        <f t="shared" ref="C87:P87" si="18">SUM(C85:C86)</f>
        <v>0</v>
      </c>
      <c r="D87" s="164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99">
        <f>SUM(E87:P87)</f>
        <v>0</v>
      </c>
      <c r="R87" s="99">
        <f>SUM(R85:R86)</f>
        <v>0</v>
      </c>
      <c r="S87" s="99">
        <f>SUM(S85:S86)</f>
        <v>0</v>
      </c>
    </row>
    <row r="88" spans="1:19" x14ac:dyDescent="0.2">
      <c r="A88" s="94">
        <v>52504200</v>
      </c>
      <c r="B88" t="s">
        <v>119</v>
      </c>
      <c r="C88" s="134"/>
      <c r="D88" s="134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3" customFormat="1" x14ac:dyDescent="0.2">
      <c r="A89" s="132"/>
      <c r="B89" s="133" t="s">
        <v>26</v>
      </c>
      <c r="C89" s="134">
        <v>0</v>
      </c>
      <c r="D89" s="134">
        <v>0</v>
      </c>
      <c r="E89" s="135">
        <v>0</v>
      </c>
      <c r="F89" s="135">
        <v>0</v>
      </c>
      <c r="G89" s="135">
        <v>0</v>
      </c>
      <c r="H89" s="135">
        <v>0</v>
      </c>
      <c r="I89" s="135">
        <v>0</v>
      </c>
      <c r="J89" s="135">
        <v>0</v>
      </c>
      <c r="K89" s="135">
        <v>0</v>
      </c>
      <c r="L89" s="135">
        <v>0</v>
      </c>
      <c r="M89" s="135">
        <v>0</v>
      </c>
      <c r="N89" s="135">
        <v>0</v>
      </c>
      <c r="O89" s="135">
        <v>0</v>
      </c>
      <c r="P89" s="135">
        <v>0</v>
      </c>
      <c r="Q89" s="136">
        <f>SUM(E89:P89)</f>
        <v>0</v>
      </c>
      <c r="R89" s="137">
        <f>ROUND(Q89*1.05,0)</f>
        <v>0</v>
      </c>
      <c r="S89" s="137">
        <f>ROUND(R89*1.05,0)</f>
        <v>0</v>
      </c>
    </row>
    <row r="90" spans="1:19" s="133" customFormat="1" x14ac:dyDescent="0.2">
      <c r="A90" s="132"/>
      <c r="B90" s="133" t="s">
        <v>26</v>
      </c>
      <c r="C90" s="138">
        <v>0</v>
      </c>
      <c r="D90" s="138">
        <v>0</v>
      </c>
      <c r="E90" s="139">
        <v>0</v>
      </c>
      <c r="F90" s="139">
        <v>0</v>
      </c>
      <c r="G90" s="13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40">
        <f>SUM(E90:P90)</f>
        <v>0</v>
      </c>
      <c r="R90" s="141">
        <f>ROUND(Q90*1.05,0)</f>
        <v>0</v>
      </c>
      <c r="S90" s="141">
        <f>ROUND(R90*1.05,0)</f>
        <v>0</v>
      </c>
    </row>
    <row r="91" spans="1:19" s="11" customFormat="1" x14ac:dyDescent="0.2">
      <c r="A91" s="117"/>
      <c r="B91" s="11" t="s">
        <v>27</v>
      </c>
      <c r="C91" s="164">
        <f t="shared" ref="C91:P91" si="19">SUM(C89:C90)</f>
        <v>0</v>
      </c>
      <c r="D91" s="164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99">
        <f>SUM(E91:P91)</f>
        <v>0</v>
      </c>
      <c r="R91" s="99">
        <f>SUM(R89:R90)</f>
        <v>0</v>
      </c>
      <c r="S91" s="99">
        <f>SUM(S89:S90)</f>
        <v>0</v>
      </c>
    </row>
    <row r="92" spans="1:19" x14ac:dyDescent="0.2">
      <c r="A92" s="94">
        <v>52504500</v>
      </c>
      <c r="B92" t="s">
        <v>125</v>
      </c>
      <c r="C92" s="134"/>
      <c r="D92" s="13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3" customFormat="1" x14ac:dyDescent="0.2">
      <c r="A93" s="132"/>
      <c r="B93" s="133" t="s">
        <v>26</v>
      </c>
      <c r="C93" s="134">
        <v>0</v>
      </c>
      <c r="D93" s="134">
        <v>0</v>
      </c>
      <c r="E93" s="135">
        <v>22500</v>
      </c>
      <c r="F93" s="135">
        <v>22500</v>
      </c>
      <c r="G93" s="135">
        <v>22500</v>
      </c>
      <c r="H93" s="135">
        <v>22500</v>
      </c>
      <c r="I93" s="135">
        <v>22500</v>
      </c>
      <c r="J93" s="135">
        <v>22500</v>
      </c>
      <c r="K93" s="135">
        <v>22500</v>
      </c>
      <c r="L93" s="135">
        <v>22500</v>
      </c>
      <c r="M93" s="135">
        <v>22500</v>
      </c>
      <c r="N93" s="135">
        <v>22500</v>
      </c>
      <c r="O93" s="135">
        <v>22500</v>
      </c>
      <c r="P93" s="135">
        <v>22500</v>
      </c>
      <c r="Q93" s="136">
        <f>SUM(E93:P93)</f>
        <v>270000</v>
      </c>
      <c r="R93" s="137">
        <f>ROUND(Q93*1.05,0)</f>
        <v>283500</v>
      </c>
      <c r="S93" s="137">
        <f>ROUND(R93*1.05,0)</f>
        <v>297675</v>
      </c>
    </row>
    <row r="94" spans="1:19" s="133" customFormat="1" x14ac:dyDescent="0.2">
      <c r="A94" s="132"/>
      <c r="B94" s="133" t="s">
        <v>26</v>
      </c>
      <c r="C94" s="138">
        <v>0</v>
      </c>
      <c r="D94" s="138">
        <v>0</v>
      </c>
      <c r="E94" s="139">
        <v>0</v>
      </c>
      <c r="F94" s="139">
        <v>0</v>
      </c>
      <c r="G94" s="139">
        <v>0</v>
      </c>
      <c r="H94" s="139">
        <v>0</v>
      </c>
      <c r="I94" s="139">
        <v>0</v>
      </c>
      <c r="J94" s="139">
        <v>0</v>
      </c>
      <c r="K94" s="139">
        <v>0</v>
      </c>
      <c r="L94" s="139">
        <v>0</v>
      </c>
      <c r="M94" s="139">
        <v>0</v>
      </c>
      <c r="N94" s="139">
        <v>0</v>
      </c>
      <c r="O94" s="139">
        <v>0</v>
      </c>
      <c r="P94" s="139">
        <v>0</v>
      </c>
      <c r="Q94" s="140">
        <f>SUM(E94:P94)</f>
        <v>0</v>
      </c>
      <c r="R94" s="141">
        <f>ROUND(Q94*1.05,0)</f>
        <v>0</v>
      </c>
      <c r="S94" s="141">
        <f>ROUND(R94*1.05,0)</f>
        <v>0</v>
      </c>
    </row>
    <row r="95" spans="1:19" s="11" customFormat="1" x14ac:dyDescent="0.2">
      <c r="A95" s="117"/>
      <c r="B95" s="11" t="s">
        <v>27</v>
      </c>
      <c r="C95" s="164">
        <f t="shared" ref="C95:P95" si="20">SUM(C93:C94)</f>
        <v>0</v>
      </c>
      <c r="D95" s="164">
        <f t="shared" si="20"/>
        <v>0</v>
      </c>
      <c r="E95" s="11">
        <f t="shared" si="20"/>
        <v>22500</v>
      </c>
      <c r="F95" s="11">
        <f t="shared" si="20"/>
        <v>22500</v>
      </c>
      <c r="G95" s="11">
        <f t="shared" si="20"/>
        <v>22500</v>
      </c>
      <c r="H95" s="11">
        <f t="shared" si="20"/>
        <v>22500</v>
      </c>
      <c r="I95" s="11">
        <f t="shared" si="20"/>
        <v>22500</v>
      </c>
      <c r="J95" s="11">
        <f t="shared" si="20"/>
        <v>22500</v>
      </c>
      <c r="K95" s="11">
        <f t="shared" si="20"/>
        <v>22500</v>
      </c>
      <c r="L95" s="11">
        <f t="shared" si="20"/>
        <v>22500</v>
      </c>
      <c r="M95" s="11">
        <f t="shared" si="20"/>
        <v>22500</v>
      </c>
      <c r="N95" s="11">
        <f t="shared" si="20"/>
        <v>22500</v>
      </c>
      <c r="O95" s="11">
        <f t="shared" si="20"/>
        <v>22500</v>
      </c>
      <c r="P95" s="11">
        <f t="shared" si="20"/>
        <v>22500</v>
      </c>
      <c r="Q95" s="99">
        <f>SUM(E95:P95)</f>
        <v>270000</v>
      </c>
      <c r="R95" s="99">
        <f>SUM(R93:R94)</f>
        <v>283500</v>
      </c>
      <c r="S95" s="99">
        <f>SUM(S93:S94)</f>
        <v>297675</v>
      </c>
    </row>
    <row r="96" spans="1:19" x14ac:dyDescent="0.2">
      <c r="A96" s="94">
        <v>52505000</v>
      </c>
      <c r="B96" t="s">
        <v>126</v>
      </c>
      <c r="C96" s="134"/>
      <c r="D96" s="134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3" customFormat="1" x14ac:dyDescent="0.2">
      <c r="A97" s="132"/>
      <c r="B97" s="133" t="s">
        <v>26</v>
      </c>
      <c r="C97" s="134">
        <v>0</v>
      </c>
      <c r="D97" s="134">
        <v>0</v>
      </c>
      <c r="E97" s="135">
        <v>0</v>
      </c>
      <c r="F97" s="135">
        <v>0</v>
      </c>
      <c r="G97" s="135">
        <v>0</v>
      </c>
      <c r="H97" s="135">
        <v>0</v>
      </c>
      <c r="I97" s="135">
        <v>0</v>
      </c>
      <c r="J97" s="135">
        <v>0</v>
      </c>
      <c r="K97" s="135">
        <v>0</v>
      </c>
      <c r="L97" s="135">
        <v>0</v>
      </c>
      <c r="M97" s="135">
        <v>0</v>
      </c>
      <c r="N97" s="135">
        <v>0</v>
      </c>
      <c r="O97" s="135">
        <v>0</v>
      </c>
      <c r="P97" s="135">
        <v>0</v>
      </c>
      <c r="Q97" s="136">
        <f>SUM(E97:P97)</f>
        <v>0</v>
      </c>
      <c r="R97" s="137">
        <f>ROUND(Q97*1.05,0)</f>
        <v>0</v>
      </c>
      <c r="S97" s="137">
        <f>ROUND(R97*1.05,0)</f>
        <v>0</v>
      </c>
    </row>
    <row r="98" spans="1:19" s="133" customFormat="1" x14ac:dyDescent="0.2">
      <c r="A98" s="132"/>
      <c r="B98" s="133" t="s">
        <v>26</v>
      </c>
      <c r="C98" s="138">
        <v>0</v>
      </c>
      <c r="D98" s="138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139">
        <v>0</v>
      </c>
      <c r="N98" s="139">
        <v>0</v>
      </c>
      <c r="O98" s="139">
        <v>0</v>
      </c>
      <c r="P98" s="139">
        <v>0</v>
      </c>
      <c r="Q98" s="140">
        <f>SUM(E98:P98)</f>
        <v>0</v>
      </c>
      <c r="R98" s="141">
        <f>ROUND(Q98*1.05,0)</f>
        <v>0</v>
      </c>
      <c r="S98" s="141">
        <f>ROUND(R98*1.05,0)</f>
        <v>0</v>
      </c>
    </row>
    <row r="99" spans="1:19" s="11" customFormat="1" ht="13.5" customHeight="1" x14ac:dyDescent="0.2">
      <c r="A99" s="117"/>
      <c r="B99" s="11" t="s">
        <v>27</v>
      </c>
      <c r="C99" s="164">
        <f t="shared" ref="C99:P99" si="21">SUM(C97:C98)</f>
        <v>0</v>
      </c>
      <c r="D99" s="164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99">
        <f>SUM(E99:P99)</f>
        <v>0</v>
      </c>
      <c r="R99" s="99">
        <f>SUM(R97:R98)</f>
        <v>0</v>
      </c>
      <c r="S99" s="99">
        <f>SUM(S97:S98)</f>
        <v>0</v>
      </c>
    </row>
    <row r="100" spans="1:19" x14ac:dyDescent="0.2">
      <c r="A100" s="94">
        <v>52505500</v>
      </c>
      <c r="B100" t="s">
        <v>127</v>
      </c>
      <c r="C100" s="134"/>
      <c r="D100" s="13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3" customFormat="1" x14ac:dyDescent="0.2">
      <c r="A101" s="132"/>
      <c r="B101" s="133" t="s">
        <v>26</v>
      </c>
      <c r="C101" s="134">
        <v>0</v>
      </c>
      <c r="D101" s="134">
        <v>0</v>
      </c>
      <c r="E101" s="135">
        <v>0</v>
      </c>
      <c r="F101" s="135">
        <v>0</v>
      </c>
      <c r="G101" s="135">
        <v>0</v>
      </c>
      <c r="H101" s="135">
        <v>0</v>
      </c>
      <c r="I101" s="135">
        <v>0</v>
      </c>
      <c r="J101" s="135">
        <v>0</v>
      </c>
      <c r="K101" s="135">
        <v>0</v>
      </c>
      <c r="L101" s="135">
        <v>0</v>
      </c>
      <c r="M101" s="135">
        <v>0</v>
      </c>
      <c r="N101" s="135">
        <v>0</v>
      </c>
      <c r="O101" s="135">
        <v>0</v>
      </c>
      <c r="P101" s="135">
        <v>0</v>
      </c>
      <c r="Q101" s="136">
        <f>SUM(E101:P101)</f>
        <v>0</v>
      </c>
      <c r="R101" s="137">
        <f>ROUND(Q101*1.05,0)</f>
        <v>0</v>
      </c>
      <c r="S101" s="137">
        <f>ROUND(R101*1.05,0)</f>
        <v>0</v>
      </c>
    </row>
    <row r="102" spans="1:19" s="133" customFormat="1" x14ac:dyDescent="0.2">
      <c r="A102" s="132"/>
      <c r="B102" s="133" t="s">
        <v>26</v>
      </c>
      <c r="C102" s="138">
        <v>0</v>
      </c>
      <c r="D102" s="138">
        <v>0</v>
      </c>
      <c r="E102" s="139">
        <v>0</v>
      </c>
      <c r="F102" s="139">
        <v>0</v>
      </c>
      <c r="G102" s="139">
        <v>0</v>
      </c>
      <c r="H102" s="139">
        <v>0</v>
      </c>
      <c r="I102" s="139">
        <v>0</v>
      </c>
      <c r="J102" s="139">
        <v>0</v>
      </c>
      <c r="K102" s="139">
        <v>0</v>
      </c>
      <c r="L102" s="139">
        <v>0</v>
      </c>
      <c r="M102" s="139">
        <v>0</v>
      </c>
      <c r="N102" s="139">
        <v>0</v>
      </c>
      <c r="O102" s="139">
        <v>0</v>
      </c>
      <c r="P102" s="139">
        <v>0</v>
      </c>
      <c r="Q102" s="140">
        <f>SUM(E102:P102)</f>
        <v>0</v>
      </c>
      <c r="R102" s="141">
        <f>ROUND(Q102*1.05,0)</f>
        <v>0</v>
      </c>
      <c r="S102" s="141">
        <f>ROUND(R102*1.05,0)</f>
        <v>0</v>
      </c>
    </row>
    <row r="103" spans="1:19" s="11" customFormat="1" ht="13.5" customHeight="1" x14ac:dyDescent="0.2">
      <c r="A103" s="117"/>
      <c r="B103" s="11" t="s">
        <v>27</v>
      </c>
      <c r="C103" s="164">
        <f t="shared" ref="C103:P103" si="22">SUM(C101:C102)</f>
        <v>0</v>
      </c>
      <c r="D103" s="164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99">
        <f>SUM(E103:P103)</f>
        <v>0</v>
      </c>
      <c r="R103" s="99">
        <f>SUM(R101:R102)</f>
        <v>0</v>
      </c>
      <c r="S103" s="99">
        <f>SUM(S101:S102)</f>
        <v>0</v>
      </c>
    </row>
    <row r="104" spans="1:19" x14ac:dyDescent="0.2">
      <c r="A104" s="94">
        <v>52506000</v>
      </c>
      <c r="B104" t="s">
        <v>129</v>
      </c>
      <c r="C104" s="134"/>
      <c r="D104" s="134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3" customFormat="1" x14ac:dyDescent="0.2">
      <c r="A105" s="132"/>
      <c r="B105" s="133" t="s">
        <v>26</v>
      </c>
      <c r="C105" s="134">
        <v>0</v>
      </c>
      <c r="D105" s="134">
        <v>0</v>
      </c>
      <c r="E105" s="135">
        <v>0</v>
      </c>
      <c r="F105" s="135">
        <v>0</v>
      </c>
      <c r="G105" s="135">
        <v>0</v>
      </c>
      <c r="H105" s="135">
        <v>0</v>
      </c>
      <c r="I105" s="135">
        <v>0</v>
      </c>
      <c r="J105" s="135">
        <v>0</v>
      </c>
      <c r="K105" s="135">
        <v>0</v>
      </c>
      <c r="L105" s="135">
        <v>0</v>
      </c>
      <c r="M105" s="135">
        <v>0</v>
      </c>
      <c r="N105" s="135">
        <v>0</v>
      </c>
      <c r="O105" s="135">
        <v>0</v>
      </c>
      <c r="P105" s="135">
        <v>0</v>
      </c>
      <c r="Q105" s="136">
        <f>SUM(E105:P105)</f>
        <v>0</v>
      </c>
      <c r="R105" s="137">
        <f>ROUND(Q105*1.05,0)</f>
        <v>0</v>
      </c>
      <c r="S105" s="137">
        <f>ROUND(R105*1.05,0)</f>
        <v>0</v>
      </c>
    </row>
    <row r="106" spans="1:19" s="133" customFormat="1" x14ac:dyDescent="0.2">
      <c r="A106" s="132"/>
      <c r="B106" s="133" t="s">
        <v>26</v>
      </c>
      <c r="C106" s="138">
        <v>0</v>
      </c>
      <c r="D106" s="138">
        <v>0</v>
      </c>
      <c r="E106" s="139">
        <v>0</v>
      </c>
      <c r="F106" s="139">
        <v>0</v>
      </c>
      <c r="G106" s="139">
        <v>0</v>
      </c>
      <c r="H106" s="139">
        <v>0</v>
      </c>
      <c r="I106" s="139">
        <v>0</v>
      </c>
      <c r="J106" s="139">
        <v>0</v>
      </c>
      <c r="K106" s="139">
        <v>0</v>
      </c>
      <c r="L106" s="139">
        <v>0</v>
      </c>
      <c r="M106" s="139">
        <v>0</v>
      </c>
      <c r="N106" s="139">
        <v>0</v>
      </c>
      <c r="O106" s="139">
        <v>0</v>
      </c>
      <c r="P106" s="139">
        <v>0</v>
      </c>
      <c r="Q106" s="140">
        <f>SUM(E106:P106)</f>
        <v>0</v>
      </c>
      <c r="R106" s="141">
        <f>ROUND(Q106*1.05,0)</f>
        <v>0</v>
      </c>
      <c r="S106" s="141">
        <f>ROUND(R106*1.05,0)</f>
        <v>0</v>
      </c>
    </row>
    <row r="107" spans="1:19" s="11" customFormat="1" ht="13.5" customHeight="1" x14ac:dyDescent="0.2">
      <c r="A107" s="117"/>
      <c r="B107" s="11" t="s">
        <v>27</v>
      </c>
      <c r="C107" s="164">
        <f t="shared" ref="C107:P107" si="23">SUM(C105:C106)</f>
        <v>0</v>
      </c>
      <c r="D107" s="164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99">
        <f>SUM(E107:P107)</f>
        <v>0</v>
      </c>
      <c r="R107" s="99">
        <f>SUM(R105:R106)</f>
        <v>0</v>
      </c>
      <c r="S107" s="99">
        <f>SUM(S105:S106)</f>
        <v>0</v>
      </c>
    </row>
    <row r="108" spans="1:19" x14ac:dyDescent="0.2">
      <c r="A108" s="94">
        <v>52506500</v>
      </c>
      <c r="B108" t="s">
        <v>128</v>
      </c>
      <c r="C108" s="167"/>
      <c r="D108" s="167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3" customFormat="1" x14ac:dyDescent="0.2">
      <c r="A109" s="132"/>
      <c r="B109" s="133" t="s">
        <v>26</v>
      </c>
      <c r="C109" s="134">
        <v>0</v>
      </c>
      <c r="D109" s="134">
        <v>0</v>
      </c>
      <c r="E109" s="135">
        <v>0</v>
      </c>
      <c r="F109" s="135">
        <v>0</v>
      </c>
      <c r="G109" s="135">
        <v>0</v>
      </c>
      <c r="H109" s="135">
        <v>0</v>
      </c>
      <c r="I109" s="135">
        <v>0</v>
      </c>
      <c r="J109" s="135">
        <v>0</v>
      </c>
      <c r="K109" s="135">
        <v>0</v>
      </c>
      <c r="L109" s="135">
        <v>0</v>
      </c>
      <c r="M109" s="135">
        <v>0</v>
      </c>
      <c r="N109" s="135">
        <v>0</v>
      </c>
      <c r="O109" s="135">
        <v>0</v>
      </c>
      <c r="P109" s="135">
        <v>0</v>
      </c>
      <c r="Q109" s="136">
        <f>SUM(E109:P109)</f>
        <v>0</v>
      </c>
      <c r="R109" s="137">
        <f>ROUND(Q109*1.05,0)</f>
        <v>0</v>
      </c>
      <c r="S109" s="137">
        <f>ROUND(R109*1.05,0)</f>
        <v>0</v>
      </c>
    </row>
    <row r="110" spans="1:19" s="133" customFormat="1" x14ac:dyDescent="0.2">
      <c r="A110" s="132"/>
      <c r="B110" s="133" t="s">
        <v>26</v>
      </c>
      <c r="C110" s="138">
        <v>0</v>
      </c>
      <c r="D110" s="138">
        <v>0</v>
      </c>
      <c r="E110" s="139">
        <v>0</v>
      </c>
      <c r="F110" s="139">
        <v>0</v>
      </c>
      <c r="G110" s="139">
        <v>0</v>
      </c>
      <c r="H110" s="139">
        <v>0</v>
      </c>
      <c r="I110" s="139">
        <v>0</v>
      </c>
      <c r="J110" s="139">
        <v>0</v>
      </c>
      <c r="K110" s="139">
        <v>0</v>
      </c>
      <c r="L110" s="139">
        <v>0</v>
      </c>
      <c r="M110" s="139">
        <v>0</v>
      </c>
      <c r="N110" s="139">
        <v>0</v>
      </c>
      <c r="O110" s="139">
        <v>0</v>
      </c>
      <c r="P110" s="139">
        <v>0</v>
      </c>
      <c r="Q110" s="140">
        <f>SUM(E110:P110)</f>
        <v>0</v>
      </c>
      <c r="R110" s="141">
        <f>ROUND(Q110*1.05,0)</f>
        <v>0</v>
      </c>
      <c r="S110" s="141">
        <f>ROUND(R110*1.05,0)</f>
        <v>0</v>
      </c>
    </row>
    <row r="111" spans="1:19" s="11" customFormat="1" x14ac:dyDescent="0.2">
      <c r="A111" s="117"/>
      <c r="B111" s="11" t="s">
        <v>27</v>
      </c>
      <c r="C111" s="164">
        <f t="shared" ref="C111:P111" si="24">SUM(C109:C110)</f>
        <v>0</v>
      </c>
      <c r="D111" s="164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99">
        <f>SUM(E111:P111)</f>
        <v>0</v>
      </c>
      <c r="R111" s="99">
        <f>SUM(R109:R110)</f>
        <v>0</v>
      </c>
      <c r="S111" s="99">
        <f>SUM(S109:S110)</f>
        <v>0</v>
      </c>
    </row>
    <row r="112" spans="1:19" x14ac:dyDescent="0.2">
      <c r="A112" s="94">
        <v>52507000</v>
      </c>
      <c r="B112" t="s">
        <v>202</v>
      </c>
      <c r="C112" s="134"/>
      <c r="D112" s="134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3" customFormat="1" x14ac:dyDescent="0.2">
      <c r="A113" s="132"/>
      <c r="B113" s="133" t="s">
        <v>26</v>
      </c>
      <c r="C113" s="134">
        <v>0</v>
      </c>
      <c r="D113" s="134">
        <v>0</v>
      </c>
      <c r="E113" s="135">
        <v>2000</v>
      </c>
      <c r="F113" s="135">
        <v>2000</v>
      </c>
      <c r="G113" s="135">
        <v>2000</v>
      </c>
      <c r="H113" s="135">
        <v>2000</v>
      </c>
      <c r="I113" s="135">
        <v>2000</v>
      </c>
      <c r="J113" s="135">
        <v>2000</v>
      </c>
      <c r="K113" s="135">
        <v>2000</v>
      </c>
      <c r="L113" s="135">
        <v>2000</v>
      </c>
      <c r="M113" s="135">
        <v>2000</v>
      </c>
      <c r="N113" s="135">
        <v>2000</v>
      </c>
      <c r="O113" s="135">
        <v>2000</v>
      </c>
      <c r="P113" s="135">
        <v>2000</v>
      </c>
      <c r="Q113" s="136">
        <f>SUM(E113:P113)</f>
        <v>24000</v>
      </c>
      <c r="R113" s="137">
        <f>ROUND(Q113*1.05,0)</f>
        <v>25200</v>
      </c>
      <c r="S113" s="137">
        <f>ROUND(R113*1.05,0)</f>
        <v>26460</v>
      </c>
    </row>
    <row r="114" spans="1:19" s="133" customFormat="1" x14ac:dyDescent="0.2">
      <c r="A114" s="132"/>
      <c r="B114" s="133" t="s">
        <v>26</v>
      </c>
      <c r="C114" s="138">
        <v>0</v>
      </c>
      <c r="D114" s="138">
        <v>0</v>
      </c>
      <c r="E114" s="139">
        <v>0</v>
      </c>
      <c r="F114" s="139">
        <v>0</v>
      </c>
      <c r="G114" s="139">
        <v>0</v>
      </c>
      <c r="H114" s="139">
        <v>0</v>
      </c>
      <c r="I114" s="139">
        <v>0</v>
      </c>
      <c r="J114" s="139">
        <v>0</v>
      </c>
      <c r="K114" s="139">
        <v>0</v>
      </c>
      <c r="L114" s="139">
        <v>0</v>
      </c>
      <c r="M114" s="139">
        <v>0</v>
      </c>
      <c r="N114" s="139">
        <v>0</v>
      </c>
      <c r="O114" s="139">
        <v>0</v>
      </c>
      <c r="P114" s="139">
        <v>0</v>
      </c>
      <c r="Q114" s="140">
        <f>SUM(E114:P114)</f>
        <v>0</v>
      </c>
      <c r="R114" s="141">
        <f>ROUND(Q114*1.05,0)</f>
        <v>0</v>
      </c>
      <c r="S114" s="141">
        <f>ROUND(R114*1.05,0)</f>
        <v>0</v>
      </c>
    </row>
    <row r="115" spans="1:19" s="11" customFormat="1" x14ac:dyDescent="0.2">
      <c r="A115" s="117"/>
      <c r="B115" s="11" t="s">
        <v>27</v>
      </c>
      <c r="C115" s="164">
        <f t="shared" ref="C115:P115" si="25">SUM(C113:C114)</f>
        <v>0</v>
      </c>
      <c r="D115" s="164">
        <f t="shared" si="25"/>
        <v>0</v>
      </c>
      <c r="E115" s="11">
        <f t="shared" si="25"/>
        <v>2000</v>
      </c>
      <c r="F115" s="11">
        <f t="shared" si="25"/>
        <v>2000</v>
      </c>
      <c r="G115" s="11">
        <f t="shared" si="25"/>
        <v>2000</v>
      </c>
      <c r="H115" s="11">
        <f t="shared" si="25"/>
        <v>2000</v>
      </c>
      <c r="I115" s="11">
        <f t="shared" si="25"/>
        <v>2000</v>
      </c>
      <c r="J115" s="11">
        <f t="shared" si="25"/>
        <v>2000</v>
      </c>
      <c r="K115" s="11">
        <f t="shared" si="25"/>
        <v>2000</v>
      </c>
      <c r="L115" s="11">
        <f t="shared" si="25"/>
        <v>2000</v>
      </c>
      <c r="M115" s="11">
        <f t="shared" si="25"/>
        <v>2000</v>
      </c>
      <c r="N115" s="11">
        <f t="shared" si="25"/>
        <v>2000</v>
      </c>
      <c r="O115" s="11">
        <f t="shared" si="25"/>
        <v>2000</v>
      </c>
      <c r="P115" s="11">
        <f t="shared" si="25"/>
        <v>2000</v>
      </c>
      <c r="Q115" s="99">
        <f>SUM(E115:P115)</f>
        <v>24000</v>
      </c>
      <c r="R115" s="99">
        <f>SUM(R113:R114)</f>
        <v>25200</v>
      </c>
      <c r="S115" s="99">
        <f>SUM(S113:S114)</f>
        <v>26460</v>
      </c>
    </row>
    <row r="116" spans="1:19" x14ac:dyDescent="0.2">
      <c r="A116" s="94">
        <v>52507100</v>
      </c>
      <c r="B116" t="s">
        <v>203</v>
      </c>
      <c r="C116" s="134"/>
      <c r="D116" s="134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3" customFormat="1" x14ac:dyDescent="0.2">
      <c r="A117" s="132"/>
      <c r="B117" s="133" t="s">
        <v>26</v>
      </c>
      <c r="C117" s="134">
        <v>0</v>
      </c>
      <c r="D117" s="134">
        <v>0</v>
      </c>
      <c r="E117" s="135">
        <v>10000</v>
      </c>
      <c r="F117" s="135">
        <v>10000</v>
      </c>
      <c r="G117" s="135">
        <v>10000</v>
      </c>
      <c r="H117" s="135">
        <v>10000</v>
      </c>
      <c r="I117" s="135">
        <v>10000</v>
      </c>
      <c r="J117" s="135">
        <v>10000</v>
      </c>
      <c r="K117" s="135">
        <v>10000</v>
      </c>
      <c r="L117" s="135">
        <v>10000</v>
      </c>
      <c r="M117" s="135">
        <v>10000</v>
      </c>
      <c r="N117" s="135">
        <v>10000</v>
      </c>
      <c r="O117" s="135">
        <v>10000</v>
      </c>
      <c r="P117" s="135">
        <v>10000</v>
      </c>
      <c r="Q117" s="136">
        <f>SUM(E117:P117)</f>
        <v>120000</v>
      </c>
      <c r="R117" s="137">
        <f>ROUND(Q117*1.05,0)</f>
        <v>126000</v>
      </c>
      <c r="S117" s="137">
        <f>ROUND(R117*1.05,0)</f>
        <v>132300</v>
      </c>
    </row>
    <row r="118" spans="1:19" s="133" customFormat="1" x14ac:dyDescent="0.2">
      <c r="A118" s="132"/>
      <c r="B118" s="133" t="s">
        <v>26</v>
      </c>
      <c r="C118" s="138">
        <v>0</v>
      </c>
      <c r="D118" s="138">
        <v>0</v>
      </c>
      <c r="E118" s="139">
        <v>0</v>
      </c>
      <c r="F118" s="139">
        <v>0</v>
      </c>
      <c r="G118" s="139">
        <v>0</v>
      </c>
      <c r="H118" s="139">
        <v>0</v>
      </c>
      <c r="I118" s="139">
        <v>0</v>
      </c>
      <c r="J118" s="139">
        <v>0</v>
      </c>
      <c r="K118" s="139">
        <v>0</v>
      </c>
      <c r="L118" s="139">
        <v>0</v>
      </c>
      <c r="M118" s="139">
        <v>0</v>
      </c>
      <c r="N118" s="139">
        <v>0</v>
      </c>
      <c r="O118" s="139">
        <v>0</v>
      </c>
      <c r="P118" s="139">
        <v>0</v>
      </c>
      <c r="Q118" s="140">
        <f>SUM(E118:P118)</f>
        <v>0</v>
      </c>
      <c r="R118" s="141">
        <f>ROUND(Q118*1.05,0)</f>
        <v>0</v>
      </c>
      <c r="S118" s="141">
        <f>ROUND(R118*1.05,0)</f>
        <v>0</v>
      </c>
    </row>
    <row r="119" spans="1:19" s="11" customFormat="1" x14ac:dyDescent="0.2">
      <c r="A119" s="117"/>
      <c r="B119" s="11" t="s">
        <v>27</v>
      </c>
      <c r="C119" s="164">
        <f t="shared" ref="C119:P119" si="26">SUM(C117:C118)</f>
        <v>0</v>
      </c>
      <c r="D119" s="164">
        <f t="shared" si="26"/>
        <v>0</v>
      </c>
      <c r="E119" s="11">
        <f t="shared" si="26"/>
        <v>10000</v>
      </c>
      <c r="F119" s="11">
        <f t="shared" si="26"/>
        <v>10000</v>
      </c>
      <c r="G119" s="11">
        <f t="shared" si="26"/>
        <v>10000</v>
      </c>
      <c r="H119" s="11">
        <f t="shared" si="26"/>
        <v>10000</v>
      </c>
      <c r="I119" s="11">
        <f t="shared" si="26"/>
        <v>10000</v>
      </c>
      <c r="J119" s="11">
        <f t="shared" si="26"/>
        <v>10000</v>
      </c>
      <c r="K119" s="11">
        <f t="shared" si="26"/>
        <v>10000</v>
      </c>
      <c r="L119" s="11">
        <f t="shared" si="26"/>
        <v>10000</v>
      </c>
      <c r="M119" s="11">
        <f t="shared" si="26"/>
        <v>10000</v>
      </c>
      <c r="N119" s="11">
        <f t="shared" si="26"/>
        <v>10000</v>
      </c>
      <c r="O119" s="11">
        <f t="shared" si="26"/>
        <v>10000</v>
      </c>
      <c r="P119" s="11">
        <f t="shared" si="26"/>
        <v>10000</v>
      </c>
      <c r="Q119" s="99">
        <f>SUM(E119:P119)</f>
        <v>120000</v>
      </c>
      <c r="R119" s="99">
        <f>SUM(R117:R118)</f>
        <v>126000</v>
      </c>
      <c r="S119" s="99">
        <f>SUM(S117:S118)</f>
        <v>132300</v>
      </c>
    </row>
    <row r="120" spans="1:19" x14ac:dyDescent="0.2">
      <c r="A120" s="94">
        <v>52507300</v>
      </c>
      <c r="B120" t="s">
        <v>204</v>
      </c>
      <c r="C120" s="134"/>
      <c r="D120" s="134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3" customFormat="1" x14ac:dyDescent="0.2">
      <c r="A121" s="132"/>
      <c r="B121" s="133" t="s">
        <v>26</v>
      </c>
      <c r="C121" s="134">
        <v>0</v>
      </c>
      <c r="D121" s="134">
        <v>0</v>
      </c>
      <c r="E121" s="135">
        <v>0</v>
      </c>
      <c r="F121" s="135">
        <v>0</v>
      </c>
      <c r="G121" s="135">
        <v>0</v>
      </c>
      <c r="H121" s="135">
        <v>0</v>
      </c>
      <c r="I121" s="135">
        <v>0</v>
      </c>
      <c r="J121" s="135">
        <v>0</v>
      </c>
      <c r="K121" s="135">
        <v>0</v>
      </c>
      <c r="L121" s="135">
        <v>0</v>
      </c>
      <c r="M121" s="135">
        <v>0</v>
      </c>
      <c r="N121" s="135">
        <v>0</v>
      </c>
      <c r="O121" s="135">
        <v>0</v>
      </c>
      <c r="P121" s="135">
        <v>0</v>
      </c>
      <c r="Q121" s="136">
        <f>SUM(E121:P121)</f>
        <v>0</v>
      </c>
      <c r="R121" s="137">
        <f>ROUND(Q121*1.05,0)</f>
        <v>0</v>
      </c>
      <c r="S121" s="137">
        <f>ROUND(R121*1.05,0)</f>
        <v>0</v>
      </c>
    </row>
    <row r="122" spans="1:19" s="133" customFormat="1" x14ac:dyDescent="0.2">
      <c r="A122" s="132"/>
      <c r="B122" s="133" t="s">
        <v>26</v>
      </c>
      <c r="C122" s="138">
        <v>0</v>
      </c>
      <c r="D122" s="138">
        <v>0</v>
      </c>
      <c r="E122" s="139">
        <v>0</v>
      </c>
      <c r="F122" s="139">
        <v>0</v>
      </c>
      <c r="G122" s="139">
        <v>0</v>
      </c>
      <c r="H122" s="139">
        <v>0</v>
      </c>
      <c r="I122" s="139">
        <v>0</v>
      </c>
      <c r="J122" s="139">
        <v>0</v>
      </c>
      <c r="K122" s="139">
        <v>0</v>
      </c>
      <c r="L122" s="139">
        <v>0</v>
      </c>
      <c r="M122" s="139">
        <v>0</v>
      </c>
      <c r="N122" s="139">
        <v>0</v>
      </c>
      <c r="O122" s="139">
        <v>0</v>
      </c>
      <c r="P122" s="139">
        <v>0</v>
      </c>
      <c r="Q122" s="140">
        <f>SUM(E122:P122)</f>
        <v>0</v>
      </c>
      <c r="R122" s="141">
        <f>ROUND(Q122*1.05,0)</f>
        <v>0</v>
      </c>
      <c r="S122" s="141">
        <f>ROUND(R122*1.05,0)</f>
        <v>0</v>
      </c>
    </row>
    <row r="123" spans="1:19" s="11" customFormat="1" x14ac:dyDescent="0.2">
      <c r="A123" s="117"/>
      <c r="B123" s="11" t="s">
        <v>27</v>
      </c>
      <c r="C123" s="164">
        <f t="shared" ref="C123:P123" si="27">SUM(C121:C122)</f>
        <v>0</v>
      </c>
      <c r="D123" s="164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99">
        <f>SUM(E123:P123)</f>
        <v>0</v>
      </c>
      <c r="R123" s="99">
        <f>SUM(R121:R122)</f>
        <v>0</v>
      </c>
      <c r="S123" s="99">
        <f>SUM(S121:S122)</f>
        <v>0</v>
      </c>
    </row>
    <row r="124" spans="1:19" x14ac:dyDescent="0.2">
      <c r="A124" s="94">
        <v>52507400</v>
      </c>
      <c r="B124" t="s">
        <v>205</v>
      </c>
      <c r="C124" s="134"/>
      <c r="D124" s="134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3" customFormat="1" x14ac:dyDescent="0.2">
      <c r="A125" s="132"/>
      <c r="B125" s="133" t="s">
        <v>26</v>
      </c>
      <c r="C125" s="134">
        <v>0</v>
      </c>
      <c r="D125" s="134">
        <v>0</v>
      </c>
      <c r="E125" s="135">
        <v>20000</v>
      </c>
      <c r="F125" s="135">
        <v>20000</v>
      </c>
      <c r="G125" s="135">
        <v>20000</v>
      </c>
      <c r="H125" s="135">
        <v>20000</v>
      </c>
      <c r="I125" s="135">
        <v>20000</v>
      </c>
      <c r="J125" s="135">
        <v>20000</v>
      </c>
      <c r="K125" s="135">
        <v>20000</v>
      </c>
      <c r="L125" s="135">
        <v>20000</v>
      </c>
      <c r="M125" s="135">
        <v>20000</v>
      </c>
      <c r="N125" s="135">
        <v>20000</v>
      </c>
      <c r="O125" s="135">
        <v>20000</v>
      </c>
      <c r="P125" s="135">
        <v>20000</v>
      </c>
      <c r="Q125" s="136">
        <f>SUM(E125:P125)</f>
        <v>240000</v>
      </c>
      <c r="R125" s="137">
        <f>ROUND(Q125*1.05,0)</f>
        <v>252000</v>
      </c>
      <c r="S125" s="137">
        <f>ROUND(R125*1.05,0)</f>
        <v>264600</v>
      </c>
    </row>
    <row r="126" spans="1:19" s="133" customFormat="1" x14ac:dyDescent="0.2">
      <c r="A126" s="132"/>
      <c r="B126" s="133" t="s">
        <v>26</v>
      </c>
      <c r="C126" s="138">
        <v>0</v>
      </c>
      <c r="D126" s="138">
        <v>0</v>
      </c>
      <c r="E126" s="139">
        <v>0</v>
      </c>
      <c r="F126" s="139">
        <v>0</v>
      </c>
      <c r="G126" s="139">
        <v>0</v>
      </c>
      <c r="H126" s="139">
        <v>0</v>
      </c>
      <c r="I126" s="139">
        <v>0</v>
      </c>
      <c r="J126" s="139">
        <v>0</v>
      </c>
      <c r="K126" s="139">
        <v>0</v>
      </c>
      <c r="L126" s="139">
        <v>0</v>
      </c>
      <c r="M126" s="139">
        <v>0</v>
      </c>
      <c r="N126" s="139">
        <v>0</v>
      </c>
      <c r="O126" s="139">
        <v>0</v>
      </c>
      <c r="P126" s="139">
        <v>0</v>
      </c>
      <c r="Q126" s="140">
        <f>SUM(E126:P126)</f>
        <v>0</v>
      </c>
      <c r="R126" s="141">
        <f>ROUND(Q126*1.05,0)</f>
        <v>0</v>
      </c>
      <c r="S126" s="141">
        <f>ROUND(R126*1.05,0)</f>
        <v>0</v>
      </c>
    </row>
    <row r="127" spans="1:19" s="11" customFormat="1" x14ac:dyDescent="0.2">
      <c r="A127" s="117"/>
      <c r="B127" s="11" t="s">
        <v>27</v>
      </c>
      <c r="C127" s="164">
        <f t="shared" ref="C127:P127" si="28">SUM(C125:C126)</f>
        <v>0</v>
      </c>
      <c r="D127" s="164">
        <f t="shared" si="28"/>
        <v>0</v>
      </c>
      <c r="E127" s="11">
        <f t="shared" si="28"/>
        <v>20000</v>
      </c>
      <c r="F127" s="11">
        <f t="shared" si="28"/>
        <v>20000</v>
      </c>
      <c r="G127" s="11">
        <f t="shared" si="28"/>
        <v>20000</v>
      </c>
      <c r="H127" s="11">
        <f t="shared" si="28"/>
        <v>20000</v>
      </c>
      <c r="I127" s="11">
        <f t="shared" si="28"/>
        <v>20000</v>
      </c>
      <c r="J127" s="11">
        <f t="shared" si="28"/>
        <v>20000</v>
      </c>
      <c r="K127" s="11">
        <f t="shared" si="28"/>
        <v>20000</v>
      </c>
      <c r="L127" s="11">
        <f t="shared" si="28"/>
        <v>20000</v>
      </c>
      <c r="M127" s="11">
        <f t="shared" si="28"/>
        <v>20000</v>
      </c>
      <c r="N127" s="11">
        <f t="shared" si="28"/>
        <v>20000</v>
      </c>
      <c r="O127" s="11">
        <f t="shared" si="28"/>
        <v>20000</v>
      </c>
      <c r="P127" s="11">
        <f t="shared" si="28"/>
        <v>20000</v>
      </c>
      <c r="Q127" s="99">
        <f>SUM(E127:P127)</f>
        <v>240000</v>
      </c>
      <c r="R127" s="99">
        <f>SUM(R125:R126)</f>
        <v>252000</v>
      </c>
      <c r="S127" s="99">
        <f>SUM(S125:S126)</f>
        <v>264600</v>
      </c>
    </row>
    <row r="128" spans="1:19" x14ac:dyDescent="0.2">
      <c r="A128" s="94">
        <v>52507500</v>
      </c>
      <c r="B128" t="s">
        <v>206</v>
      </c>
      <c r="C128" s="134"/>
      <c r="D128" s="134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3" customFormat="1" x14ac:dyDescent="0.2">
      <c r="A129" s="132"/>
      <c r="B129" s="133" t="s">
        <v>26</v>
      </c>
      <c r="C129" s="134">
        <v>0</v>
      </c>
      <c r="D129" s="134">
        <v>0</v>
      </c>
      <c r="E129" s="135">
        <v>0</v>
      </c>
      <c r="F129" s="135">
        <v>0</v>
      </c>
      <c r="G129" s="135">
        <v>0</v>
      </c>
      <c r="H129" s="135">
        <v>0</v>
      </c>
      <c r="I129" s="135">
        <v>0</v>
      </c>
      <c r="J129" s="135">
        <v>0</v>
      </c>
      <c r="K129" s="135">
        <v>0</v>
      </c>
      <c r="L129" s="135">
        <v>0</v>
      </c>
      <c r="M129" s="135">
        <v>0</v>
      </c>
      <c r="N129" s="135">
        <v>0</v>
      </c>
      <c r="O129" s="135">
        <v>0</v>
      </c>
      <c r="P129" s="135">
        <v>0</v>
      </c>
      <c r="Q129" s="136">
        <f>SUM(E129:P129)</f>
        <v>0</v>
      </c>
      <c r="R129" s="137">
        <f>ROUND(Q129*1.05,0)</f>
        <v>0</v>
      </c>
      <c r="S129" s="137">
        <f>ROUND(R129*1.05,0)</f>
        <v>0</v>
      </c>
    </row>
    <row r="130" spans="1:19" s="133" customFormat="1" x14ac:dyDescent="0.2">
      <c r="A130" s="132"/>
      <c r="B130" s="133" t="s">
        <v>26</v>
      </c>
      <c r="C130" s="138">
        <v>0</v>
      </c>
      <c r="D130" s="138">
        <v>0</v>
      </c>
      <c r="E130" s="139">
        <v>0</v>
      </c>
      <c r="F130" s="139">
        <v>0</v>
      </c>
      <c r="G130" s="139">
        <v>0</v>
      </c>
      <c r="H130" s="139">
        <v>0</v>
      </c>
      <c r="I130" s="139">
        <v>0</v>
      </c>
      <c r="J130" s="139">
        <v>0</v>
      </c>
      <c r="K130" s="139">
        <v>0</v>
      </c>
      <c r="L130" s="139">
        <v>0</v>
      </c>
      <c r="M130" s="139">
        <v>0</v>
      </c>
      <c r="N130" s="139">
        <v>0</v>
      </c>
      <c r="O130" s="139">
        <v>0</v>
      </c>
      <c r="P130" s="139">
        <v>0</v>
      </c>
      <c r="Q130" s="140">
        <f>SUM(E130:P130)</f>
        <v>0</v>
      </c>
      <c r="R130" s="141">
        <f>ROUND(Q130*1.05,0)</f>
        <v>0</v>
      </c>
      <c r="S130" s="141">
        <f>ROUND(R130*1.05,0)</f>
        <v>0</v>
      </c>
    </row>
    <row r="131" spans="1:19" s="11" customFormat="1" x14ac:dyDescent="0.2">
      <c r="A131" s="117"/>
      <c r="B131" s="11" t="s">
        <v>27</v>
      </c>
      <c r="C131" s="164">
        <f t="shared" ref="C131:P131" si="29">SUM(C129:C130)</f>
        <v>0</v>
      </c>
      <c r="D131" s="164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99">
        <f>SUM(E131:P131)</f>
        <v>0</v>
      </c>
      <c r="R131" s="99">
        <f>SUM(R129:R130)</f>
        <v>0</v>
      </c>
      <c r="S131" s="99">
        <f>SUM(S129:S130)</f>
        <v>0</v>
      </c>
    </row>
    <row r="132" spans="1:19" x14ac:dyDescent="0.2">
      <c r="A132" s="94">
        <v>52507600</v>
      </c>
      <c r="B132" t="s">
        <v>207</v>
      </c>
      <c r="C132" s="134"/>
      <c r="D132" s="134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3" customFormat="1" x14ac:dyDescent="0.2">
      <c r="A133" s="132"/>
      <c r="B133" s="133" t="s">
        <v>26</v>
      </c>
      <c r="C133" s="134">
        <v>0</v>
      </c>
      <c r="D133" s="134">
        <v>0</v>
      </c>
      <c r="E133" s="135">
        <v>0</v>
      </c>
      <c r="F133" s="135">
        <v>0</v>
      </c>
      <c r="G133" s="135">
        <v>0</v>
      </c>
      <c r="H133" s="135">
        <v>0</v>
      </c>
      <c r="I133" s="135">
        <v>0</v>
      </c>
      <c r="J133" s="135">
        <v>0</v>
      </c>
      <c r="K133" s="135">
        <v>0</v>
      </c>
      <c r="L133" s="135">
        <v>0</v>
      </c>
      <c r="M133" s="135">
        <v>0</v>
      </c>
      <c r="N133" s="135">
        <v>0</v>
      </c>
      <c r="O133" s="135">
        <v>0</v>
      </c>
      <c r="P133" s="135">
        <v>0</v>
      </c>
      <c r="Q133" s="136">
        <f>SUM(E133:P133)</f>
        <v>0</v>
      </c>
      <c r="R133" s="137">
        <f>ROUND(Q133*1.05,0)</f>
        <v>0</v>
      </c>
      <c r="S133" s="137">
        <f>ROUND(R133*1.05,0)</f>
        <v>0</v>
      </c>
    </row>
    <row r="134" spans="1:19" s="133" customFormat="1" x14ac:dyDescent="0.2">
      <c r="A134" s="132"/>
      <c r="B134" s="133" t="s">
        <v>26</v>
      </c>
      <c r="C134" s="138">
        <v>0</v>
      </c>
      <c r="D134" s="138">
        <v>0</v>
      </c>
      <c r="E134" s="139">
        <v>0</v>
      </c>
      <c r="F134" s="139">
        <v>0</v>
      </c>
      <c r="G134" s="139">
        <v>0</v>
      </c>
      <c r="H134" s="139">
        <v>0</v>
      </c>
      <c r="I134" s="139">
        <v>0</v>
      </c>
      <c r="J134" s="139">
        <v>0</v>
      </c>
      <c r="K134" s="139">
        <v>0</v>
      </c>
      <c r="L134" s="139">
        <v>0</v>
      </c>
      <c r="M134" s="139">
        <v>0</v>
      </c>
      <c r="N134" s="139">
        <v>0</v>
      </c>
      <c r="O134" s="139">
        <v>0</v>
      </c>
      <c r="P134" s="139">
        <v>0</v>
      </c>
      <c r="Q134" s="140">
        <f>SUM(E134:P134)</f>
        <v>0</v>
      </c>
      <c r="R134" s="141">
        <f>ROUND(Q134*1.05,0)</f>
        <v>0</v>
      </c>
      <c r="S134" s="141">
        <f>ROUND(R134*1.05,0)</f>
        <v>0</v>
      </c>
    </row>
    <row r="135" spans="1:19" s="11" customFormat="1" x14ac:dyDescent="0.2">
      <c r="A135" s="117"/>
      <c r="B135" s="11" t="s">
        <v>27</v>
      </c>
      <c r="C135" s="164">
        <f t="shared" ref="C135:P135" si="30">SUM(C133:C134)</f>
        <v>0</v>
      </c>
      <c r="D135" s="164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99">
        <f>SUM(E135:P135)</f>
        <v>0</v>
      </c>
      <c r="R135" s="99">
        <f>SUM(R133:R134)</f>
        <v>0</v>
      </c>
      <c r="S135" s="99">
        <f>SUM(S133:S134)</f>
        <v>0</v>
      </c>
    </row>
    <row r="136" spans="1:19" x14ac:dyDescent="0.2">
      <c r="A136" s="94">
        <v>52507700</v>
      </c>
      <c r="B136" t="s">
        <v>208</v>
      </c>
      <c r="C136" s="134"/>
      <c r="D136" s="134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3" customFormat="1" x14ac:dyDescent="0.2">
      <c r="A137" s="132"/>
      <c r="B137" s="133" t="s">
        <v>26</v>
      </c>
      <c r="C137" s="134">
        <v>0</v>
      </c>
      <c r="D137" s="134">
        <v>0</v>
      </c>
      <c r="E137" s="135">
        <v>0</v>
      </c>
      <c r="F137" s="135">
        <v>0</v>
      </c>
      <c r="G137" s="135">
        <v>0</v>
      </c>
      <c r="H137" s="135">
        <v>0</v>
      </c>
      <c r="I137" s="135">
        <v>0</v>
      </c>
      <c r="J137" s="135">
        <v>0</v>
      </c>
      <c r="K137" s="135">
        <v>0</v>
      </c>
      <c r="L137" s="135">
        <v>0</v>
      </c>
      <c r="M137" s="135">
        <v>0</v>
      </c>
      <c r="N137" s="135">
        <v>0</v>
      </c>
      <c r="O137" s="135">
        <v>0</v>
      </c>
      <c r="P137" s="135">
        <v>0</v>
      </c>
      <c r="Q137" s="136">
        <f>SUM(E137:P137)</f>
        <v>0</v>
      </c>
      <c r="R137" s="137">
        <f>ROUND(Q137*1.05,0)</f>
        <v>0</v>
      </c>
      <c r="S137" s="137">
        <f>ROUND(R137*1.05,0)</f>
        <v>0</v>
      </c>
    </row>
    <row r="138" spans="1:19" s="133" customFormat="1" x14ac:dyDescent="0.2">
      <c r="A138" s="132"/>
      <c r="B138" s="133" t="s">
        <v>26</v>
      </c>
      <c r="C138" s="138">
        <v>0</v>
      </c>
      <c r="D138" s="138">
        <v>0</v>
      </c>
      <c r="E138" s="139">
        <v>0</v>
      </c>
      <c r="F138" s="139">
        <v>0</v>
      </c>
      <c r="G138" s="139">
        <v>0</v>
      </c>
      <c r="H138" s="139">
        <v>0</v>
      </c>
      <c r="I138" s="139">
        <v>0</v>
      </c>
      <c r="J138" s="139">
        <v>0</v>
      </c>
      <c r="K138" s="139">
        <v>0</v>
      </c>
      <c r="L138" s="139">
        <v>0</v>
      </c>
      <c r="M138" s="139">
        <v>0</v>
      </c>
      <c r="N138" s="139">
        <v>0</v>
      </c>
      <c r="O138" s="139">
        <v>0</v>
      </c>
      <c r="P138" s="139">
        <v>0</v>
      </c>
      <c r="Q138" s="140">
        <f>SUM(E138:P138)</f>
        <v>0</v>
      </c>
      <c r="R138" s="141">
        <f>ROUND(Q138*1.05,0)</f>
        <v>0</v>
      </c>
      <c r="S138" s="141">
        <f>ROUND(R138*1.05,0)</f>
        <v>0</v>
      </c>
    </row>
    <row r="139" spans="1:19" s="11" customFormat="1" x14ac:dyDescent="0.2">
      <c r="A139" s="117"/>
      <c r="B139" s="11" t="s">
        <v>27</v>
      </c>
      <c r="C139" s="164">
        <f t="shared" ref="C139:P139" si="31">SUM(C137:C138)</f>
        <v>0</v>
      </c>
      <c r="D139" s="164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99">
        <f>SUM(E139:P139)</f>
        <v>0</v>
      </c>
      <c r="R139" s="99">
        <f>SUM(R137:R138)</f>
        <v>0</v>
      </c>
      <c r="S139" s="99">
        <f>SUM(S137:S138)</f>
        <v>0</v>
      </c>
    </row>
    <row r="140" spans="1:19" x14ac:dyDescent="0.2">
      <c r="A140" s="94">
        <v>52508000</v>
      </c>
      <c r="B140" t="s">
        <v>209</v>
      </c>
      <c r="C140" s="134"/>
      <c r="D140" s="134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3" customFormat="1" x14ac:dyDescent="0.2">
      <c r="A141" s="132"/>
      <c r="B141" s="133" t="s">
        <v>26</v>
      </c>
      <c r="C141" s="134">
        <v>0</v>
      </c>
      <c r="D141" s="134">
        <v>0</v>
      </c>
      <c r="E141" s="135">
        <v>5000</v>
      </c>
      <c r="F141" s="135">
        <v>5000</v>
      </c>
      <c r="G141" s="135">
        <v>5000</v>
      </c>
      <c r="H141" s="135">
        <v>5000</v>
      </c>
      <c r="I141" s="135">
        <v>5000</v>
      </c>
      <c r="J141" s="135">
        <v>7000</v>
      </c>
      <c r="K141" s="135">
        <v>7000</v>
      </c>
      <c r="L141" s="135">
        <v>7000</v>
      </c>
      <c r="M141" s="135">
        <v>7000</v>
      </c>
      <c r="N141" s="135">
        <v>7000</v>
      </c>
      <c r="O141" s="135">
        <v>7000</v>
      </c>
      <c r="P141" s="135">
        <v>7000</v>
      </c>
      <c r="Q141" s="136">
        <f>SUM(E141:P141)</f>
        <v>74000</v>
      </c>
      <c r="R141" s="137">
        <f>ROUND(Q141*1.05,0)</f>
        <v>77700</v>
      </c>
      <c r="S141" s="137">
        <f>ROUND(R141*1.05,0)</f>
        <v>81585</v>
      </c>
    </row>
    <row r="142" spans="1:19" s="133" customFormat="1" x14ac:dyDescent="0.2">
      <c r="A142" s="132"/>
      <c r="B142" s="133" t="s">
        <v>26</v>
      </c>
      <c r="C142" s="138">
        <v>0</v>
      </c>
      <c r="D142" s="138">
        <v>0</v>
      </c>
      <c r="E142" s="139">
        <v>0</v>
      </c>
      <c r="F142" s="139">
        <v>0</v>
      </c>
      <c r="G142" s="139">
        <v>0</v>
      </c>
      <c r="H142" s="139">
        <v>0</v>
      </c>
      <c r="I142" s="139">
        <v>0</v>
      </c>
      <c r="J142" s="139">
        <v>0</v>
      </c>
      <c r="K142" s="139">
        <v>0</v>
      </c>
      <c r="L142" s="139">
        <v>0</v>
      </c>
      <c r="M142" s="139">
        <v>0</v>
      </c>
      <c r="N142" s="139">
        <v>0</v>
      </c>
      <c r="O142" s="139">
        <v>0</v>
      </c>
      <c r="P142" s="139">
        <v>0</v>
      </c>
      <c r="Q142" s="140">
        <f>SUM(E142:P142)</f>
        <v>0</v>
      </c>
      <c r="R142" s="141">
        <f>ROUND(Q142*1.05,0)</f>
        <v>0</v>
      </c>
      <c r="S142" s="141">
        <f>ROUND(R142*1.05,0)</f>
        <v>0</v>
      </c>
    </row>
    <row r="143" spans="1:19" s="11" customFormat="1" ht="13.5" customHeight="1" x14ac:dyDescent="0.2">
      <c r="A143" s="117"/>
      <c r="B143" s="11" t="s">
        <v>27</v>
      </c>
      <c r="C143" s="164">
        <f t="shared" ref="C143:P143" si="32">SUM(C141:C142)</f>
        <v>0</v>
      </c>
      <c r="D143" s="164">
        <f t="shared" si="32"/>
        <v>0</v>
      </c>
      <c r="E143" s="11">
        <f t="shared" si="32"/>
        <v>5000</v>
      </c>
      <c r="F143" s="11">
        <f t="shared" si="32"/>
        <v>5000</v>
      </c>
      <c r="G143" s="11">
        <f t="shared" si="32"/>
        <v>5000</v>
      </c>
      <c r="H143" s="11">
        <f t="shared" si="32"/>
        <v>5000</v>
      </c>
      <c r="I143" s="11">
        <f t="shared" si="32"/>
        <v>5000</v>
      </c>
      <c r="J143" s="11">
        <f t="shared" si="32"/>
        <v>7000</v>
      </c>
      <c r="K143" s="11">
        <f t="shared" si="32"/>
        <v>7000</v>
      </c>
      <c r="L143" s="11">
        <f t="shared" si="32"/>
        <v>7000</v>
      </c>
      <c r="M143" s="11">
        <f t="shared" si="32"/>
        <v>7000</v>
      </c>
      <c r="N143" s="11">
        <f t="shared" si="32"/>
        <v>7000</v>
      </c>
      <c r="O143" s="11">
        <f t="shared" si="32"/>
        <v>7000</v>
      </c>
      <c r="P143" s="11">
        <f t="shared" si="32"/>
        <v>7000</v>
      </c>
      <c r="Q143" s="99">
        <f>SUM(E143:P143)</f>
        <v>74000</v>
      </c>
      <c r="R143" s="99">
        <f>SUM(R141:R142)</f>
        <v>77700</v>
      </c>
      <c r="S143" s="99">
        <f>SUM(S141:S142)</f>
        <v>81585</v>
      </c>
    </row>
    <row r="144" spans="1:19" x14ac:dyDescent="0.2">
      <c r="A144" s="94">
        <v>52508100</v>
      </c>
      <c r="B144" t="s">
        <v>131</v>
      </c>
      <c r="C144" s="134"/>
      <c r="D144" s="134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3" customFormat="1" x14ac:dyDescent="0.2">
      <c r="A145" s="132"/>
      <c r="B145" s="133" t="s">
        <v>26</v>
      </c>
      <c r="C145" s="134">
        <v>0</v>
      </c>
      <c r="D145" s="134">
        <v>0</v>
      </c>
      <c r="E145" s="135">
        <v>500</v>
      </c>
      <c r="F145" s="135">
        <v>500</v>
      </c>
      <c r="G145" s="135">
        <v>500</v>
      </c>
      <c r="H145" s="135">
        <v>500</v>
      </c>
      <c r="I145" s="135">
        <v>500</v>
      </c>
      <c r="J145" s="135">
        <v>500</v>
      </c>
      <c r="K145" s="135">
        <v>500</v>
      </c>
      <c r="L145" s="135">
        <v>500</v>
      </c>
      <c r="M145" s="135">
        <v>500</v>
      </c>
      <c r="N145" s="135">
        <v>500</v>
      </c>
      <c r="O145" s="135">
        <v>500</v>
      </c>
      <c r="P145" s="135">
        <v>500</v>
      </c>
      <c r="Q145" s="136">
        <f>SUM(E145:P145)</f>
        <v>6000</v>
      </c>
      <c r="R145" s="137">
        <f>ROUND(Q145*1.05,0)</f>
        <v>6300</v>
      </c>
      <c r="S145" s="137">
        <f>ROUND(R145*1.05,0)</f>
        <v>6615</v>
      </c>
    </row>
    <row r="146" spans="1:19" s="133" customFormat="1" x14ac:dyDescent="0.2">
      <c r="A146" s="132"/>
      <c r="B146" s="133" t="s">
        <v>26</v>
      </c>
      <c r="C146" s="138">
        <v>0</v>
      </c>
      <c r="D146" s="138">
        <v>0</v>
      </c>
      <c r="E146" s="139">
        <v>0</v>
      </c>
      <c r="F146" s="139">
        <v>0</v>
      </c>
      <c r="G146" s="139">
        <v>0</v>
      </c>
      <c r="H146" s="139">
        <v>0</v>
      </c>
      <c r="I146" s="139">
        <v>0</v>
      </c>
      <c r="J146" s="139">
        <v>0</v>
      </c>
      <c r="K146" s="139">
        <v>0</v>
      </c>
      <c r="L146" s="139">
        <v>0</v>
      </c>
      <c r="M146" s="139">
        <v>0</v>
      </c>
      <c r="N146" s="139">
        <v>0</v>
      </c>
      <c r="O146" s="139">
        <v>0</v>
      </c>
      <c r="P146" s="139">
        <v>0</v>
      </c>
      <c r="Q146" s="140">
        <f>SUM(E146:P146)</f>
        <v>0</v>
      </c>
      <c r="R146" s="141">
        <f>ROUND(Q146*1.05,0)</f>
        <v>0</v>
      </c>
      <c r="S146" s="141">
        <f>ROUND(R146*1.05,0)</f>
        <v>0</v>
      </c>
    </row>
    <row r="147" spans="1:19" s="11" customFormat="1" ht="13.5" customHeight="1" x14ac:dyDescent="0.2">
      <c r="A147" s="117"/>
      <c r="B147" s="11" t="s">
        <v>27</v>
      </c>
      <c r="C147" s="164">
        <f t="shared" ref="C147:P147" si="33">SUM(C145:C146)</f>
        <v>0</v>
      </c>
      <c r="D147" s="164">
        <f t="shared" si="33"/>
        <v>0</v>
      </c>
      <c r="E147" s="11">
        <f t="shared" si="33"/>
        <v>500</v>
      </c>
      <c r="F147" s="11">
        <f t="shared" si="33"/>
        <v>500</v>
      </c>
      <c r="G147" s="11">
        <f t="shared" si="33"/>
        <v>500</v>
      </c>
      <c r="H147" s="11">
        <f t="shared" si="33"/>
        <v>500</v>
      </c>
      <c r="I147" s="11">
        <f t="shared" si="33"/>
        <v>500</v>
      </c>
      <c r="J147" s="11">
        <f t="shared" si="33"/>
        <v>500</v>
      </c>
      <c r="K147" s="11">
        <f t="shared" si="33"/>
        <v>500</v>
      </c>
      <c r="L147" s="11">
        <f t="shared" si="33"/>
        <v>500</v>
      </c>
      <c r="M147" s="11">
        <f t="shared" si="33"/>
        <v>500</v>
      </c>
      <c r="N147" s="11">
        <f t="shared" si="33"/>
        <v>500</v>
      </c>
      <c r="O147" s="11">
        <f t="shared" si="33"/>
        <v>500</v>
      </c>
      <c r="P147" s="11">
        <f t="shared" si="33"/>
        <v>500</v>
      </c>
      <c r="Q147" s="99">
        <f>SUM(E147:P147)</f>
        <v>6000</v>
      </c>
      <c r="R147" s="99">
        <f>SUM(R145:R146)</f>
        <v>6300</v>
      </c>
      <c r="S147" s="99">
        <f>SUM(S145:S146)</f>
        <v>6615</v>
      </c>
    </row>
    <row r="148" spans="1:19" x14ac:dyDescent="0.2">
      <c r="A148" s="94">
        <v>52508500</v>
      </c>
      <c r="B148" t="s">
        <v>132</v>
      </c>
      <c r="C148" s="134"/>
      <c r="D148" s="134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3" customFormat="1" x14ac:dyDescent="0.2">
      <c r="A149" s="132"/>
      <c r="B149" s="133" t="s">
        <v>26</v>
      </c>
      <c r="C149" s="134">
        <v>0</v>
      </c>
      <c r="D149" s="134">
        <v>0</v>
      </c>
      <c r="E149" s="135">
        <v>10000</v>
      </c>
      <c r="F149" s="135">
        <v>10000</v>
      </c>
      <c r="G149" s="135">
        <v>10000</v>
      </c>
      <c r="H149" s="135">
        <v>10000</v>
      </c>
      <c r="I149" s="135">
        <v>10000</v>
      </c>
      <c r="J149" s="135">
        <v>10000</v>
      </c>
      <c r="K149" s="135">
        <v>10000</v>
      </c>
      <c r="L149" s="135">
        <v>10000</v>
      </c>
      <c r="M149" s="135">
        <v>10000</v>
      </c>
      <c r="N149" s="135">
        <v>10000</v>
      </c>
      <c r="O149" s="135">
        <v>10000</v>
      </c>
      <c r="P149" s="135">
        <v>10000</v>
      </c>
      <c r="Q149" s="136">
        <f>SUM(E149:P149)</f>
        <v>120000</v>
      </c>
      <c r="R149" s="137">
        <f>ROUND(Q149*1.05,0)</f>
        <v>126000</v>
      </c>
      <c r="S149" s="137">
        <f>ROUND(R149*1.05,0)</f>
        <v>132300</v>
      </c>
    </row>
    <row r="150" spans="1:19" s="133" customFormat="1" x14ac:dyDescent="0.2">
      <c r="A150" s="132"/>
      <c r="B150" s="133" t="s">
        <v>26</v>
      </c>
      <c r="C150" s="138">
        <v>0</v>
      </c>
      <c r="D150" s="138">
        <v>0</v>
      </c>
      <c r="E150" s="139">
        <v>0</v>
      </c>
      <c r="F150" s="139">
        <v>0</v>
      </c>
      <c r="G150" s="139">
        <v>0</v>
      </c>
      <c r="H150" s="139">
        <v>0</v>
      </c>
      <c r="I150" s="139">
        <v>0</v>
      </c>
      <c r="J150" s="139">
        <v>0</v>
      </c>
      <c r="K150" s="139">
        <v>0</v>
      </c>
      <c r="L150" s="139">
        <v>0</v>
      </c>
      <c r="M150" s="139">
        <v>0</v>
      </c>
      <c r="N150" s="139">
        <v>0</v>
      </c>
      <c r="O150" s="139">
        <v>0</v>
      </c>
      <c r="P150" s="139">
        <v>0</v>
      </c>
      <c r="Q150" s="140">
        <f>SUM(E150:P150)</f>
        <v>0</v>
      </c>
      <c r="R150" s="141">
        <f>ROUND(Q150*1.05,0)</f>
        <v>0</v>
      </c>
      <c r="S150" s="141">
        <f>ROUND(R150*1.05,0)</f>
        <v>0</v>
      </c>
    </row>
    <row r="151" spans="1:19" s="11" customFormat="1" ht="13.5" customHeight="1" x14ac:dyDescent="0.2">
      <c r="A151" s="117"/>
      <c r="B151" s="11" t="s">
        <v>27</v>
      </c>
      <c r="C151" s="164">
        <f t="shared" ref="C151:P151" si="34">SUM(C149:C150)</f>
        <v>0</v>
      </c>
      <c r="D151" s="164">
        <f t="shared" si="34"/>
        <v>0</v>
      </c>
      <c r="E151" s="11">
        <f t="shared" si="34"/>
        <v>10000</v>
      </c>
      <c r="F151" s="11">
        <f t="shared" si="34"/>
        <v>10000</v>
      </c>
      <c r="G151" s="11">
        <f t="shared" si="34"/>
        <v>10000</v>
      </c>
      <c r="H151" s="11">
        <f t="shared" si="34"/>
        <v>10000</v>
      </c>
      <c r="I151" s="11">
        <f t="shared" si="34"/>
        <v>10000</v>
      </c>
      <c r="J151" s="11">
        <f t="shared" si="34"/>
        <v>10000</v>
      </c>
      <c r="K151" s="11">
        <f t="shared" si="34"/>
        <v>10000</v>
      </c>
      <c r="L151" s="11">
        <f t="shared" si="34"/>
        <v>10000</v>
      </c>
      <c r="M151" s="11">
        <f t="shared" si="34"/>
        <v>10000</v>
      </c>
      <c r="N151" s="11">
        <f t="shared" si="34"/>
        <v>10000</v>
      </c>
      <c r="O151" s="11">
        <f t="shared" si="34"/>
        <v>10000</v>
      </c>
      <c r="P151" s="11">
        <f t="shared" si="34"/>
        <v>10000</v>
      </c>
      <c r="Q151" s="99">
        <f>SUM(E151:P151)</f>
        <v>120000</v>
      </c>
      <c r="R151" s="99">
        <f>SUM(R149:R150)</f>
        <v>126000</v>
      </c>
      <c r="S151" s="99">
        <f>SUM(S149:S150)</f>
        <v>132300</v>
      </c>
    </row>
    <row r="152" spans="1:19" x14ac:dyDescent="0.2">
      <c r="A152" s="94">
        <v>53600000</v>
      </c>
      <c r="B152" t="s">
        <v>133</v>
      </c>
      <c r="C152" s="134"/>
      <c r="D152" s="134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3" customFormat="1" x14ac:dyDescent="0.2">
      <c r="A153" s="132"/>
      <c r="B153" s="133" t="s">
        <v>26</v>
      </c>
      <c r="C153" s="134">
        <v>0</v>
      </c>
      <c r="D153" s="134">
        <v>0</v>
      </c>
      <c r="E153" s="135">
        <v>2500</v>
      </c>
      <c r="F153" s="135">
        <v>2500</v>
      </c>
      <c r="G153" s="135">
        <v>2500</v>
      </c>
      <c r="H153" s="135">
        <v>2500</v>
      </c>
      <c r="I153" s="135">
        <v>2500</v>
      </c>
      <c r="J153" s="135">
        <v>3500</v>
      </c>
      <c r="K153" s="135">
        <v>3500</v>
      </c>
      <c r="L153" s="135">
        <v>3500</v>
      </c>
      <c r="M153" s="135">
        <v>3500</v>
      </c>
      <c r="N153" s="135">
        <v>3500</v>
      </c>
      <c r="O153" s="135">
        <v>3500</v>
      </c>
      <c r="P153" s="135">
        <v>3500</v>
      </c>
      <c r="Q153" s="136">
        <f>SUM(E153:P153)</f>
        <v>37000</v>
      </c>
      <c r="R153" s="137">
        <f>ROUND(Q153*1.05,0)</f>
        <v>38850</v>
      </c>
      <c r="S153" s="137">
        <f>ROUND(R153*1.05,0)</f>
        <v>40793</v>
      </c>
    </row>
    <row r="154" spans="1:19" s="133" customFormat="1" x14ac:dyDescent="0.2">
      <c r="A154" s="132"/>
      <c r="B154" s="133" t="s">
        <v>26</v>
      </c>
      <c r="C154" s="138">
        <v>0</v>
      </c>
      <c r="D154" s="138">
        <v>0</v>
      </c>
      <c r="E154" s="139">
        <v>0</v>
      </c>
      <c r="F154" s="139">
        <v>0</v>
      </c>
      <c r="G154" s="139">
        <v>0</v>
      </c>
      <c r="H154" s="139">
        <v>0</v>
      </c>
      <c r="I154" s="139">
        <v>0</v>
      </c>
      <c r="J154" s="139">
        <v>0</v>
      </c>
      <c r="K154" s="139">
        <v>0</v>
      </c>
      <c r="L154" s="139">
        <v>0</v>
      </c>
      <c r="M154" s="139">
        <v>0</v>
      </c>
      <c r="N154" s="139">
        <v>0</v>
      </c>
      <c r="O154" s="139">
        <v>0</v>
      </c>
      <c r="P154" s="139">
        <v>0</v>
      </c>
      <c r="Q154" s="140">
        <f>SUM(E154:P154)</f>
        <v>0</v>
      </c>
      <c r="R154" s="141">
        <f>ROUND(Q154*1.05,0)</f>
        <v>0</v>
      </c>
      <c r="S154" s="141">
        <f>ROUND(R154*1.05,0)</f>
        <v>0</v>
      </c>
    </row>
    <row r="155" spans="1:19" s="11" customFormat="1" x14ac:dyDescent="0.2">
      <c r="A155" s="117"/>
      <c r="B155" s="11" t="s">
        <v>27</v>
      </c>
      <c r="C155" s="164">
        <f t="shared" ref="C155:P155" si="35">SUM(C153:C154)</f>
        <v>0</v>
      </c>
      <c r="D155" s="164">
        <f t="shared" si="35"/>
        <v>0</v>
      </c>
      <c r="E155" s="11">
        <f t="shared" si="35"/>
        <v>2500</v>
      </c>
      <c r="F155" s="11">
        <f t="shared" si="35"/>
        <v>2500</v>
      </c>
      <c r="G155" s="11">
        <f t="shared" si="35"/>
        <v>2500</v>
      </c>
      <c r="H155" s="11">
        <f t="shared" si="35"/>
        <v>2500</v>
      </c>
      <c r="I155" s="11">
        <f t="shared" si="35"/>
        <v>2500</v>
      </c>
      <c r="J155" s="11">
        <f t="shared" si="35"/>
        <v>3500</v>
      </c>
      <c r="K155" s="11">
        <f t="shared" si="35"/>
        <v>3500</v>
      </c>
      <c r="L155" s="11">
        <f t="shared" si="35"/>
        <v>3500</v>
      </c>
      <c r="M155" s="11">
        <f t="shared" si="35"/>
        <v>3500</v>
      </c>
      <c r="N155" s="11">
        <f t="shared" si="35"/>
        <v>3500</v>
      </c>
      <c r="O155" s="11">
        <f t="shared" si="35"/>
        <v>3500</v>
      </c>
      <c r="P155" s="11">
        <f t="shared" si="35"/>
        <v>3500</v>
      </c>
      <c r="Q155" s="99">
        <f>SUM(E155:P155)</f>
        <v>37000</v>
      </c>
      <c r="R155" s="99">
        <f>SUM(R153:R154)</f>
        <v>38850</v>
      </c>
      <c r="S155" s="99">
        <f>SUM(S153:S154)</f>
        <v>40793</v>
      </c>
    </row>
    <row r="156" spans="1:19" x14ac:dyDescent="0.2">
      <c r="A156" s="94">
        <v>53800000</v>
      </c>
      <c r="B156" t="s">
        <v>134</v>
      </c>
      <c r="C156" s="134"/>
      <c r="D156" s="134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3" customFormat="1" x14ac:dyDescent="0.2">
      <c r="A157" s="132"/>
      <c r="B157" s="133" t="s">
        <v>26</v>
      </c>
      <c r="C157" s="134">
        <v>0</v>
      </c>
      <c r="D157" s="134">
        <v>0</v>
      </c>
      <c r="E157" s="135">
        <v>0</v>
      </c>
      <c r="F157" s="135">
        <v>0</v>
      </c>
      <c r="G157" s="135">
        <v>0</v>
      </c>
      <c r="H157" s="135">
        <v>0</v>
      </c>
      <c r="I157" s="135">
        <v>0</v>
      </c>
      <c r="J157" s="135">
        <v>0</v>
      </c>
      <c r="K157" s="135">
        <v>0</v>
      </c>
      <c r="L157" s="135">
        <v>0</v>
      </c>
      <c r="M157" s="135">
        <v>0</v>
      </c>
      <c r="N157" s="135">
        <v>0</v>
      </c>
      <c r="O157" s="135">
        <v>0</v>
      </c>
      <c r="P157" s="135">
        <v>0</v>
      </c>
      <c r="Q157" s="136">
        <f>SUM(E157:P157)</f>
        <v>0</v>
      </c>
      <c r="R157" s="137">
        <f>ROUND(Q157*1.05,0)</f>
        <v>0</v>
      </c>
      <c r="S157" s="137">
        <f>ROUND(R157*1.05,0)</f>
        <v>0</v>
      </c>
    </row>
    <row r="158" spans="1:19" s="133" customFormat="1" x14ac:dyDescent="0.2">
      <c r="A158" s="132"/>
      <c r="B158" s="133" t="s">
        <v>26</v>
      </c>
      <c r="C158" s="138">
        <v>0</v>
      </c>
      <c r="D158" s="138">
        <v>0</v>
      </c>
      <c r="E158" s="139">
        <v>0</v>
      </c>
      <c r="F158" s="139">
        <v>0</v>
      </c>
      <c r="G158" s="139">
        <v>0</v>
      </c>
      <c r="H158" s="139">
        <v>0</v>
      </c>
      <c r="I158" s="139">
        <v>0</v>
      </c>
      <c r="J158" s="139">
        <v>0</v>
      </c>
      <c r="K158" s="139">
        <v>0</v>
      </c>
      <c r="L158" s="139">
        <v>0</v>
      </c>
      <c r="M158" s="139">
        <v>0</v>
      </c>
      <c r="N158" s="139">
        <v>0</v>
      </c>
      <c r="O158" s="139">
        <v>0</v>
      </c>
      <c r="P158" s="139">
        <v>0</v>
      </c>
      <c r="Q158" s="140">
        <f>SUM(E158:P158)</f>
        <v>0</v>
      </c>
      <c r="R158" s="141">
        <f>ROUND(Q158*1.05,0)</f>
        <v>0</v>
      </c>
      <c r="S158" s="141">
        <f>ROUND(R158*1.05,0)</f>
        <v>0</v>
      </c>
    </row>
    <row r="159" spans="1:19" s="11" customFormat="1" x14ac:dyDescent="0.2">
      <c r="A159" s="117"/>
      <c r="B159" s="11" t="s">
        <v>27</v>
      </c>
      <c r="C159" s="164">
        <f t="shared" ref="C159:P159" si="36">SUM(C157:C158)</f>
        <v>0</v>
      </c>
      <c r="D159" s="164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99">
        <f>SUM(E159:P159)</f>
        <v>0</v>
      </c>
      <c r="R159" s="99">
        <f>SUM(R157:R158)</f>
        <v>0</v>
      </c>
      <c r="S159" s="99">
        <f>SUM(S157:S158)</f>
        <v>0</v>
      </c>
    </row>
    <row r="160" spans="1:19" x14ac:dyDescent="0.2">
      <c r="A160" s="94">
        <v>53801000</v>
      </c>
      <c r="B160" t="s">
        <v>135</v>
      </c>
      <c r="C160" s="134"/>
      <c r="D160" s="134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3" customFormat="1" x14ac:dyDescent="0.2">
      <c r="A161" s="132"/>
      <c r="B161" s="133" t="s">
        <v>26</v>
      </c>
      <c r="C161" s="134">
        <v>0</v>
      </c>
      <c r="D161" s="134">
        <v>0</v>
      </c>
      <c r="E161" s="135">
        <v>0</v>
      </c>
      <c r="F161" s="135">
        <v>0</v>
      </c>
      <c r="G161" s="135">
        <v>0</v>
      </c>
      <c r="H161" s="135">
        <v>0</v>
      </c>
      <c r="I161" s="135">
        <v>0</v>
      </c>
      <c r="J161" s="135">
        <v>0</v>
      </c>
      <c r="K161" s="135">
        <v>0</v>
      </c>
      <c r="L161" s="135">
        <v>0</v>
      </c>
      <c r="M161" s="135">
        <v>0</v>
      </c>
      <c r="N161" s="135">
        <v>0</v>
      </c>
      <c r="O161" s="135">
        <v>0</v>
      </c>
      <c r="P161" s="135">
        <v>0</v>
      </c>
      <c r="Q161" s="136">
        <f>SUM(E161:P161)</f>
        <v>0</v>
      </c>
      <c r="R161" s="137">
        <f>ROUND(Q161*1.05,0)</f>
        <v>0</v>
      </c>
      <c r="S161" s="137">
        <f>ROUND(R161*1.05,0)</f>
        <v>0</v>
      </c>
    </row>
    <row r="162" spans="1:19" s="133" customFormat="1" x14ac:dyDescent="0.2">
      <c r="A162" s="132"/>
      <c r="B162" s="133" t="s">
        <v>26</v>
      </c>
      <c r="C162" s="138">
        <v>0</v>
      </c>
      <c r="D162" s="138">
        <v>0</v>
      </c>
      <c r="E162" s="139">
        <v>0</v>
      </c>
      <c r="F162" s="139">
        <v>0</v>
      </c>
      <c r="G162" s="139">
        <v>0</v>
      </c>
      <c r="H162" s="139">
        <v>0</v>
      </c>
      <c r="I162" s="139">
        <v>0</v>
      </c>
      <c r="J162" s="139">
        <v>0</v>
      </c>
      <c r="K162" s="139">
        <v>0</v>
      </c>
      <c r="L162" s="139">
        <v>0</v>
      </c>
      <c r="M162" s="139">
        <v>0</v>
      </c>
      <c r="N162" s="139">
        <v>0</v>
      </c>
      <c r="O162" s="139">
        <v>0</v>
      </c>
      <c r="P162" s="139">
        <v>0</v>
      </c>
      <c r="Q162" s="140">
        <f>SUM(E162:P162)</f>
        <v>0</v>
      </c>
      <c r="R162" s="141">
        <f>ROUND(Q162*1.05,0)</f>
        <v>0</v>
      </c>
      <c r="S162" s="141">
        <f>ROUND(R162*1.05,0)</f>
        <v>0</v>
      </c>
    </row>
    <row r="163" spans="1:19" s="11" customFormat="1" x14ac:dyDescent="0.2">
      <c r="A163" s="117"/>
      <c r="B163" s="11" t="s">
        <v>27</v>
      </c>
      <c r="C163" s="164">
        <f t="shared" ref="C163:P163" si="37">SUM(C161:C162)</f>
        <v>0</v>
      </c>
      <c r="D163" s="164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99">
        <f>SUM(E163:P163)</f>
        <v>0</v>
      </c>
      <c r="R163" s="99">
        <f>SUM(R161:R162)</f>
        <v>0</v>
      </c>
      <c r="S163" s="99">
        <f>SUM(S161:S162)</f>
        <v>0</v>
      </c>
    </row>
    <row r="164" spans="1:19" x14ac:dyDescent="0.2">
      <c r="A164" s="94">
        <v>53900000</v>
      </c>
      <c r="B164" t="s">
        <v>136</v>
      </c>
      <c r="C164" s="134"/>
      <c r="D164" s="134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3" customFormat="1" x14ac:dyDescent="0.2">
      <c r="A165" s="132"/>
      <c r="B165" s="133" t="s">
        <v>26</v>
      </c>
      <c r="C165" s="134">
        <v>0</v>
      </c>
      <c r="D165" s="134">
        <v>0</v>
      </c>
      <c r="E165" s="135">
        <v>0</v>
      </c>
      <c r="F165" s="135">
        <v>0</v>
      </c>
      <c r="G165" s="135">
        <v>0</v>
      </c>
      <c r="H165" s="135">
        <v>0</v>
      </c>
      <c r="I165" s="135">
        <v>0</v>
      </c>
      <c r="J165" s="135">
        <v>0</v>
      </c>
      <c r="K165" s="135">
        <v>0</v>
      </c>
      <c r="L165" s="135">
        <v>0</v>
      </c>
      <c r="M165" s="135">
        <v>0</v>
      </c>
      <c r="N165" s="135">
        <v>0</v>
      </c>
      <c r="O165" s="135">
        <v>0</v>
      </c>
      <c r="P165" s="135">
        <v>0</v>
      </c>
      <c r="Q165" s="136">
        <f>SUM(E165:P165)</f>
        <v>0</v>
      </c>
      <c r="R165" s="137">
        <f>ROUND(Q165*1.05,0)</f>
        <v>0</v>
      </c>
      <c r="S165" s="137">
        <f>ROUND(R165*1.05,0)</f>
        <v>0</v>
      </c>
    </row>
    <row r="166" spans="1:19" s="133" customFormat="1" x14ac:dyDescent="0.2">
      <c r="A166" s="132"/>
      <c r="B166" s="133" t="s">
        <v>26</v>
      </c>
      <c r="C166" s="138">
        <v>0</v>
      </c>
      <c r="D166" s="138">
        <v>0</v>
      </c>
      <c r="E166" s="139">
        <v>0</v>
      </c>
      <c r="F166" s="139">
        <v>0</v>
      </c>
      <c r="G166" s="139">
        <v>0</v>
      </c>
      <c r="H166" s="139">
        <v>0</v>
      </c>
      <c r="I166" s="139">
        <v>0</v>
      </c>
      <c r="J166" s="139">
        <v>0</v>
      </c>
      <c r="K166" s="139">
        <v>0</v>
      </c>
      <c r="L166" s="139">
        <v>0</v>
      </c>
      <c r="M166" s="139">
        <v>0</v>
      </c>
      <c r="N166" s="139">
        <v>0</v>
      </c>
      <c r="O166" s="139">
        <v>0</v>
      </c>
      <c r="P166" s="139">
        <v>0</v>
      </c>
      <c r="Q166" s="140">
        <f>SUM(E166:P166)</f>
        <v>0</v>
      </c>
      <c r="R166" s="141">
        <f>ROUND(Q166*1.05,0)</f>
        <v>0</v>
      </c>
      <c r="S166" s="141">
        <f>ROUND(R166*1.05,0)</f>
        <v>0</v>
      </c>
    </row>
    <row r="167" spans="1:19" s="11" customFormat="1" x14ac:dyDescent="0.2">
      <c r="A167" s="117"/>
      <c r="B167" s="11" t="s">
        <v>27</v>
      </c>
      <c r="C167" s="164">
        <f t="shared" ref="C167:P167" si="38">SUM(C165:C166)</f>
        <v>0</v>
      </c>
      <c r="D167" s="164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99">
        <f>SUM(E167:P167)</f>
        <v>0</v>
      </c>
      <c r="R167" s="99">
        <f>SUM(R165:R166)</f>
        <v>0</v>
      </c>
      <c r="S167" s="99">
        <f>SUM(S165:S166)</f>
        <v>0</v>
      </c>
    </row>
    <row r="168" spans="1:19" x14ac:dyDescent="0.2">
      <c r="A168" s="94"/>
      <c r="C168" s="134"/>
      <c r="D168" s="134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1"/>
      <c r="B169" s="44" t="s">
        <v>130</v>
      </c>
      <c r="C169" s="166">
        <f>C71+C75+C79+C83+C87+C91+C95+C99+C103+C107+C111+C115+C119+C123+C127+C131+C135+C139+C143+C147+C151+C155+C159+C163+C167</f>
        <v>0</v>
      </c>
      <c r="D169" s="166">
        <f t="shared" ref="D169:S169" si="39">D71+D75+D79+D83+D87+D91+D95+D99+D103+D107+D111+D115+D119+D123+D127+D131+D135+D139+D143+D147+D151+D155+D159+D163+D167</f>
        <v>0</v>
      </c>
      <c r="E169" s="119">
        <f t="shared" si="39"/>
        <v>77500</v>
      </c>
      <c r="F169" s="119">
        <f t="shared" si="39"/>
        <v>77500</v>
      </c>
      <c r="G169" s="119">
        <f t="shared" si="39"/>
        <v>77500</v>
      </c>
      <c r="H169" s="119">
        <f t="shared" si="39"/>
        <v>77500</v>
      </c>
      <c r="I169" s="119">
        <f t="shared" si="39"/>
        <v>77500</v>
      </c>
      <c r="J169" s="119">
        <f t="shared" si="39"/>
        <v>80500</v>
      </c>
      <c r="K169" s="119">
        <f t="shared" si="39"/>
        <v>80500</v>
      </c>
      <c r="L169" s="119">
        <f t="shared" si="39"/>
        <v>80500</v>
      </c>
      <c r="M169" s="119">
        <f t="shared" si="39"/>
        <v>80500</v>
      </c>
      <c r="N169" s="119">
        <f t="shared" si="39"/>
        <v>80500</v>
      </c>
      <c r="O169" s="119">
        <f t="shared" si="39"/>
        <v>80500</v>
      </c>
      <c r="P169" s="119">
        <f t="shared" si="39"/>
        <v>80500</v>
      </c>
      <c r="Q169" s="118">
        <f t="shared" si="39"/>
        <v>951000</v>
      </c>
      <c r="R169" s="118">
        <f t="shared" si="39"/>
        <v>998550</v>
      </c>
      <c r="S169" s="118">
        <f t="shared" si="39"/>
        <v>1048478</v>
      </c>
    </row>
    <row r="170" spans="1:19" s="44" customFormat="1" ht="15.75" x14ac:dyDescent="0.25">
      <c r="A170" s="111"/>
      <c r="C170" s="168"/>
      <c r="D170" s="168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4"/>
      <c r="B171" s="11"/>
      <c r="C171" s="134"/>
      <c r="D171" s="13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0" t="s">
        <v>33</v>
      </c>
      <c r="B172" s="103"/>
      <c r="C172" s="134"/>
      <c r="D172" s="13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3" customFormat="1" x14ac:dyDescent="0.2">
      <c r="A173" s="132">
        <v>52502000</v>
      </c>
      <c r="B173" s="133" t="s">
        <v>35</v>
      </c>
      <c r="C173" s="137">
        <v>0</v>
      </c>
      <c r="D173" s="137">
        <v>0</v>
      </c>
      <c r="E173" s="143">
        <v>20000</v>
      </c>
      <c r="F173" s="143">
        <v>20000</v>
      </c>
      <c r="G173" s="143">
        <v>20000</v>
      </c>
      <c r="H173" s="143">
        <v>20000</v>
      </c>
      <c r="I173" s="143">
        <v>20000</v>
      </c>
      <c r="J173" s="143">
        <v>20000</v>
      </c>
      <c r="K173" s="143">
        <v>20000</v>
      </c>
      <c r="L173" s="143">
        <v>20000</v>
      </c>
      <c r="M173" s="143">
        <v>20000</v>
      </c>
      <c r="N173" s="143">
        <v>20000</v>
      </c>
      <c r="O173" s="143">
        <v>20000</v>
      </c>
      <c r="P173" s="143">
        <v>20000</v>
      </c>
      <c r="Q173" s="136">
        <f>SUM(E173:P173)</f>
        <v>240000</v>
      </c>
      <c r="R173" s="137">
        <f>ROUND(Q173*1.05,0)</f>
        <v>252000</v>
      </c>
      <c r="S173" s="137">
        <f>ROUND(R173*1.05,0)</f>
        <v>264600</v>
      </c>
    </row>
    <row r="174" spans="1:19" s="133" customFormat="1" x14ac:dyDescent="0.2">
      <c r="A174" s="132">
        <v>52502500</v>
      </c>
      <c r="B174" s="133" t="s">
        <v>34</v>
      </c>
      <c r="C174" s="137">
        <v>0</v>
      </c>
      <c r="D174" s="137">
        <v>0</v>
      </c>
      <c r="E174" s="143">
        <v>45000</v>
      </c>
      <c r="F174" s="143">
        <v>45000</v>
      </c>
      <c r="G174" s="143">
        <v>45000</v>
      </c>
      <c r="H174" s="143">
        <v>45000</v>
      </c>
      <c r="I174" s="143">
        <v>45000</v>
      </c>
      <c r="J174" s="143">
        <v>45000</v>
      </c>
      <c r="K174" s="143">
        <v>45000</v>
      </c>
      <c r="L174" s="143">
        <v>45000</v>
      </c>
      <c r="M174" s="143">
        <v>45000</v>
      </c>
      <c r="N174" s="143">
        <v>45000</v>
      </c>
      <c r="O174" s="143">
        <v>45000</v>
      </c>
      <c r="P174" s="143">
        <v>45000</v>
      </c>
      <c r="Q174" s="136">
        <f>SUM(E174:P174)</f>
        <v>540000</v>
      </c>
      <c r="R174" s="137">
        <f>ROUND(Q174*1.05,0)</f>
        <v>567000</v>
      </c>
      <c r="S174" s="137">
        <f>ROUND(R174*1.05,0)</f>
        <v>595350</v>
      </c>
    </row>
    <row r="175" spans="1:19" s="44" customFormat="1" ht="15.75" x14ac:dyDescent="0.25">
      <c r="A175" s="111"/>
      <c r="B175" s="44" t="s">
        <v>141</v>
      </c>
      <c r="C175" s="166">
        <f t="shared" ref="C175:S175" si="40">SUM(C173:C174)</f>
        <v>0</v>
      </c>
      <c r="D175" s="166">
        <f t="shared" si="40"/>
        <v>0</v>
      </c>
      <c r="E175" s="119">
        <f t="shared" si="40"/>
        <v>65000</v>
      </c>
      <c r="F175" s="119">
        <f t="shared" si="40"/>
        <v>65000</v>
      </c>
      <c r="G175" s="119">
        <f t="shared" si="40"/>
        <v>65000</v>
      </c>
      <c r="H175" s="119">
        <f t="shared" si="40"/>
        <v>65000</v>
      </c>
      <c r="I175" s="119">
        <f t="shared" si="40"/>
        <v>65000</v>
      </c>
      <c r="J175" s="119">
        <f t="shared" si="40"/>
        <v>65000</v>
      </c>
      <c r="K175" s="119">
        <f t="shared" si="40"/>
        <v>65000</v>
      </c>
      <c r="L175" s="119">
        <f t="shared" si="40"/>
        <v>65000</v>
      </c>
      <c r="M175" s="119">
        <f t="shared" si="40"/>
        <v>65000</v>
      </c>
      <c r="N175" s="119">
        <f t="shared" si="40"/>
        <v>65000</v>
      </c>
      <c r="O175" s="119">
        <f t="shared" si="40"/>
        <v>65000</v>
      </c>
      <c r="P175" s="119">
        <f t="shared" si="40"/>
        <v>65000</v>
      </c>
      <c r="Q175" s="118">
        <f t="shared" si="40"/>
        <v>780000</v>
      </c>
      <c r="R175" s="118">
        <f t="shared" si="40"/>
        <v>819000</v>
      </c>
      <c r="S175" s="70">
        <f t="shared" si="40"/>
        <v>859950</v>
      </c>
    </row>
    <row r="176" spans="1:19" x14ac:dyDescent="0.2">
      <c r="A176" s="94"/>
      <c r="C176" s="136"/>
      <c r="D176" s="136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3"/>
      <c r="B177" s="47" t="s">
        <v>36</v>
      </c>
      <c r="C177" s="169">
        <f t="shared" ref="C177:S177" si="41">+C24+C28+C32+C65+C169+C175</f>
        <v>2750000</v>
      </c>
      <c r="D177" s="169">
        <f t="shared" si="41"/>
        <v>2750000</v>
      </c>
      <c r="E177" s="6">
        <f t="shared" si="41"/>
        <v>522988</v>
      </c>
      <c r="F177" s="6">
        <f t="shared" si="41"/>
        <v>469497</v>
      </c>
      <c r="G177" s="6">
        <f t="shared" si="41"/>
        <v>469497</v>
      </c>
      <c r="H177" s="6">
        <f t="shared" si="41"/>
        <v>469497</v>
      </c>
      <c r="I177" s="6">
        <f t="shared" si="41"/>
        <v>469497</v>
      </c>
      <c r="J177" s="6">
        <f t="shared" si="41"/>
        <v>472497</v>
      </c>
      <c r="K177" s="6">
        <f t="shared" si="41"/>
        <v>472997</v>
      </c>
      <c r="L177" s="6">
        <f t="shared" si="41"/>
        <v>472997</v>
      </c>
      <c r="M177" s="6">
        <f t="shared" si="41"/>
        <v>456297</v>
      </c>
      <c r="N177" s="6">
        <f t="shared" si="41"/>
        <v>456297</v>
      </c>
      <c r="O177" s="6">
        <f t="shared" si="41"/>
        <v>456297</v>
      </c>
      <c r="P177" s="6">
        <f t="shared" si="41"/>
        <v>456297</v>
      </c>
      <c r="Q177" s="72">
        <f t="shared" si="41"/>
        <v>5644655</v>
      </c>
      <c r="R177" s="72">
        <f t="shared" si="41"/>
        <v>5840550.6749999998</v>
      </c>
      <c r="S177" s="72">
        <f t="shared" si="41"/>
        <v>6092476.4500000002</v>
      </c>
    </row>
    <row r="178" spans="1:19" ht="15.75" thickTop="1" x14ac:dyDescent="0.2">
      <c r="C178" s="136"/>
      <c r="D178" s="136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4"/>
      <c r="D179" s="134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4"/>
      <c r="D180" s="134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6"/>
      <c r="D181" s="136"/>
      <c r="E181"/>
      <c r="F181"/>
      <c r="G181"/>
      <c r="H181"/>
      <c r="I181" s="148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6"/>
      <c r="D182" s="136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6"/>
      <c r="D183" s="136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3" customFormat="1" x14ac:dyDescent="0.2">
      <c r="A184" s="174"/>
      <c r="B184" s="143" t="s">
        <v>230</v>
      </c>
      <c r="C184" s="137">
        <v>110000</v>
      </c>
      <c r="D184" s="137">
        <v>110000</v>
      </c>
      <c r="E184" s="143">
        <v>9150</v>
      </c>
      <c r="F184" s="150">
        <f t="shared" ref="F184:F192" si="42">ROUND(+E184*1.0425,0)</f>
        <v>9539</v>
      </c>
      <c r="G184" s="150">
        <f t="shared" ref="G184:I193" si="43">+F184</f>
        <v>9539</v>
      </c>
      <c r="H184" s="150">
        <f t="shared" si="43"/>
        <v>9539</v>
      </c>
      <c r="I184" s="150">
        <f t="shared" si="43"/>
        <v>9539</v>
      </c>
      <c r="J184" s="150">
        <f t="shared" ref="J184:P192" si="44">+I184</f>
        <v>9539</v>
      </c>
      <c r="K184" s="150">
        <f t="shared" si="44"/>
        <v>9539</v>
      </c>
      <c r="L184" s="150">
        <f t="shared" si="44"/>
        <v>9539</v>
      </c>
      <c r="M184" s="150">
        <f t="shared" si="44"/>
        <v>9539</v>
      </c>
      <c r="N184" s="150">
        <f t="shared" si="44"/>
        <v>9539</v>
      </c>
      <c r="O184" s="150">
        <f t="shared" si="44"/>
        <v>9539</v>
      </c>
      <c r="P184" s="150">
        <f t="shared" si="44"/>
        <v>9539</v>
      </c>
      <c r="Q184" s="151">
        <f t="shared" ref="Q184:Q192" si="45">SUM(E184:P184)</f>
        <v>114079</v>
      </c>
      <c r="R184" s="137">
        <f t="shared" ref="R184:S193" si="46">ROUND(Q184*1.04,0)</f>
        <v>118642</v>
      </c>
      <c r="S184" s="137">
        <f t="shared" si="46"/>
        <v>123388</v>
      </c>
    </row>
    <row r="185" spans="1:19" s="143" customFormat="1" x14ac:dyDescent="0.2">
      <c r="A185" s="174"/>
      <c r="B185" s="143" t="s">
        <v>40</v>
      </c>
      <c r="C185" s="137">
        <v>110000</v>
      </c>
      <c r="D185" s="137">
        <v>110000</v>
      </c>
      <c r="E185" s="143">
        <v>9150</v>
      </c>
      <c r="F185" s="150">
        <f t="shared" si="42"/>
        <v>9539</v>
      </c>
      <c r="G185" s="150">
        <f t="shared" si="43"/>
        <v>9539</v>
      </c>
      <c r="H185" s="150">
        <f t="shared" si="43"/>
        <v>9539</v>
      </c>
      <c r="I185" s="150">
        <f t="shared" si="43"/>
        <v>9539</v>
      </c>
      <c r="J185" s="150">
        <f t="shared" si="44"/>
        <v>9539</v>
      </c>
      <c r="K185" s="150">
        <f t="shared" si="44"/>
        <v>9539</v>
      </c>
      <c r="L185" s="150">
        <f t="shared" si="44"/>
        <v>9539</v>
      </c>
      <c r="M185" s="150">
        <f t="shared" si="44"/>
        <v>9539</v>
      </c>
      <c r="N185" s="150">
        <f t="shared" si="44"/>
        <v>9539</v>
      </c>
      <c r="O185" s="150">
        <f t="shared" si="44"/>
        <v>9539</v>
      </c>
      <c r="P185" s="150">
        <f t="shared" si="44"/>
        <v>9539</v>
      </c>
      <c r="Q185" s="151">
        <f t="shared" si="45"/>
        <v>114079</v>
      </c>
      <c r="R185" s="137">
        <f t="shared" si="46"/>
        <v>118642</v>
      </c>
      <c r="S185" s="137">
        <f t="shared" si="46"/>
        <v>123388</v>
      </c>
    </row>
    <row r="186" spans="1:19" s="143" customFormat="1" x14ac:dyDescent="0.2">
      <c r="A186" s="174"/>
      <c r="B186" s="143" t="s">
        <v>41</v>
      </c>
      <c r="C186" s="137">
        <v>110000</v>
      </c>
      <c r="D186" s="137">
        <v>110000</v>
      </c>
      <c r="E186" s="143">
        <v>9150</v>
      </c>
      <c r="F186" s="150">
        <f t="shared" si="42"/>
        <v>9539</v>
      </c>
      <c r="G186" s="150">
        <f t="shared" si="43"/>
        <v>9539</v>
      </c>
      <c r="H186" s="150">
        <f t="shared" si="43"/>
        <v>9539</v>
      </c>
      <c r="I186" s="150">
        <f t="shared" si="43"/>
        <v>9539</v>
      </c>
      <c r="J186" s="150">
        <f t="shared" si="44"/>
        <v>9539</v>
      </c>
      <c r="K186" s="150">
        <f t="shared" si="44"/>
        <v>9539</v>
      </c>
      <c r="L186" s="150">
        <f t="shared" si="44"/>
        <v>9539</v>
      </c>
      <c r="M186" s="150">
        <f t="shared" si="44"/>
        <v>9539</v>
      </c>
      <c r="N186" s="150">
        <f t="shared" si="44"/>
        <v>9539</v>
      </c>
      <c r="O186" s="150">
        <f t="shared" si="44"/>
        <v>9539</v>
      </c>
      <c r="P186" s="150">
        <f t="shared" si="44"/>
        <v>9539</v>
      </c>
      <c r="Q186" s="151">
        <f t="shared" si="45"/>
        <v>114079</v>
      </c>
      <c r="R186" s="137">
        <f t="shared" si="46"/>
        <v>118642</v>
      </c>
      <c r="S186" s="137">
        <f t="shared" si="46"/>
        <v>123388</v>
      </c>
    </row>
    <row r="187" spans="1:19" s="143" customFormat="1" x14ac:dyDescent="0.2">
      <c r="A187" s="174"/>
      <c r="B187" s="143" t="s">
        <v>42</v>
      </c>
      <c r="C187" s="137">
        <v>110000</v>
      </c>
      <c r="D187" s="137">
        <v>110000</v>
      </c>
      <c r="E187" s="143">
        <v>9150</v>
      </c>
      <c r="F187" s="150">
        <f t="shared" si="42"/>
        <v>9539</v>
      </c>
      <c r="G187" s="150">
        <f t="shared" si="43"/>
        <v>9539</v>
      </c>
      <c r="H187" s="150">
        <f t="shared" si="43"/>
        <v>9539</v>
      </c>
      <c r="I187" s="150">
        <f t="shared" si="43"/>
        <v>9539</v>
      </c>
      <c r="J187" s="150">
        <f t="shared" si="44"/>
        <v>9539</v>
      </c>
      <c r="K187" s="150">
        <f t="shared" si="44"/>
        <v>9539</v>
      </c>
      <c r="L187" s="150">
        <f t="shared" si="44"/>
        <v>9539</v>
      </c>
      <c r="M187" s="150">
        <f t="shared" si="44"/>
        <v>9539</v>
      </c>
      <c r="N187" s="150">
        <f t="shared" si="44"/>
        <v>9539</v>
      </c>
      <c r="O187" s="150">
        <f t="shared" si="44"/>
        <v>9539</v>
      </c>
      <c r="P187" s="150">
        <f t="shared" si="44"/>
        <v>9539</v>
      </c>
      <c r="Q187" s="151">
        <f t="shared" si="45"/>
        <v>114079</v>
      </c>
      <c r="R187" s="137">
        <f t="shared" si="46"/>
        <v>118642</v>
      </c>
      <c r="S187" s="137">
        <f t="shared" si="46"/>
        <v>123388</v>
      </c>
    </row>
    <row r="188" spans="1:19" s="143" customFormat="1" x14ac:dyDescent="0.2">
      <c r="A188" s="174"/>
      <c r="B188" s="143" t="s">
        <v>43</v>
      </c>
      <c r="C188" s="137">
        <v>110000</v>
      </c>
      <c r="D188" s="137">
        <v>110000</v>
      </c>
      <c r="E188" s="143">
        <v>9150</v>
      </c>
      <c r="F188" s="150">
        <f t="shared" si="42"/>
        <v>9539</v>
      </c>
      <c r="G188" s="150">
        <f t="shared" si="43"/>
        <v>9539</v>
      </c>
      <c r="H188" s="150">
        <f t="shared" si="43"/>
        <v>9539</v>
      </c>
      <c r="I188" s="150">
        <f t="shared" si="43"/>
        <v>9539</v>
      </c>
      <c r="J188" s="150">
        <f t="shared" si="44"/>
        <v>9539</v>
      </c>
      <c r="K188" s="150">
        <f t="shared" si="44"/>
        <v>9539</v>
      </c>
      <c r="L188" s="150">
        <f t="shared" si="44"/>
        <v>9539</v>
      </c>
      <c r="M188" s="150">
        <f t="shared" si="44"/>
        <v>9539</v>
      </c>
      <c r="N188" s="150">
        <f t="shared" si="44"/>
        <v>9539</v>
      </c>
      <c r="O188" s="150">
        <f t="shared" si="44"/>
        <v>9539</v>
      </c>
      <c r="P188" s="150">
        <f t="shared" si="44"/>
        <v>9539</v>
      </c>
      <c r="Q188" s="151">
        <f t="shared" si="45"/>
        <v>114079</v>
      </c>
      <c r="R188" s="137">
        <f t="shared" si="46"/>
        <v>118642</v>
      </c>
      <c r="S188" s="137">
        <f t="shared" si="46"/>
        <v>123388</v>
      </c>
    </row>
    <row r="189" spans="1:19" s="143" customFormat="1" x14ac:dyDescent="0.2">
      <c r="A189" s="174"/>
      <c r="B189" s="143" t="s">
        <v>44</v>
      </c>
      <c r="C189" s="137">
        <v>110000</v>
      </c>
      <c r="D189" s="137">
        <v>110000</v>
      </c>
      <c r="E189" s="143">
        <v>9150</v>
      </c>
      <c r="F189" s="150">
        <f t="shared" si="42"/>
        <v>9539</v>
      </c>
      <c r="G189" s="150">
        <f t="shared" si="43"/>
        <v>9539</v>
      </c>
      <c r="H189" s="150">
        <f t="shared" si="43"/>
        <v>9539</v>
      </c>
      <c r="I189" s="150">
        <f t="shared" si="43"/>
        <v>9539</v>
      </c>
      <c r="J189" s="150">
        <f t="shared" si="44"/>
        <v>9539</v>
      </c>
      <c r="K189" s="150">
        <f t="shared" si="44"/>
        <v>9539</v>
      </c>
      <c r="L189" s="150">
        <f t="shared" si="44"/>
        <v>9539</v>
      </c>
      <c r="M189" s="150">
        <f t="shared" si="44"/>
        <v>9539</v>
      </c>
      <c r="N189" s="150">
        <f t="shared" si="44"/>
        <v>9539</v>
      </c>
      <c r="O189" s="150">
        <f t="shared" si="44"/>
        <v>9539</v>
      </c>
      <c r="P189" s="150">
        <f t="shared" si="44"/>
        <v>9539</v>
      </c>
      <c r="Q189" s="151">
        <f t="shared" si="45"/>
        <v>114079</v>
      </c>
      <c r="R189" s="137">
        <f t="shared" si="46"/>
        <v>118642</v>
      </c>
      <c r="S189" s="137">
        <f t="shared" si="46"/>
        <v>123388</v>
      </c>
    </row>
    <row r="190" spans="1:19" s="143" customFormat="1" x14ac:dyDescent="0.2">
      <c r="A190" s="174"/>
      <c r="B190" s="143" t="s">
        <v>45</v>
      </c>
      <c r="C190" s="137">
        <v>110000</v>
      </c>
      <c r="D190" s="137">
        <v>110000</v>
      </c>
      <c r="E190" s="143">
        <v>9150</v>
      </c>
      <c r="F190" s="150">
        <f t="shared" si="42"/>
        <v>9539</v>
      </c>
      <c r="G190" s="150">
        <f t="shared" si="43"/>
        <v>9539</v>
      </c>
      <c r="H190" s="150">
        <f t="shared" si="43"/>
        <v>9539</v>
      </c>
      <c r="I190" s="150">
        <f t="shared" si="43"/>
        <v>9539</v>
      </c>
      <c r="J190" s="150">
        <f t="shared" si="44"/>
        <v>9539</v>
      </c>
      <c r="K190" s="150">
        <f t="shared" si="44"/>
        <v>9539</v>
      </c>
      <c r="L190" s="150">
        <f t="shared" si="44"/>
        <v>9539</v>
      </c>
      <c r="M190" s="150">
        <f t="shared" si="44"/>
        <v>9539</v>
      </c>
      <c r="N190" s="150">
        <f t="shared" si="44"/>
        <v>9539</v>
      </c>
      <c r="O190" s="150">
        <f t="shared" si="44"/>
        <v>9539</v>
      </c>
      <c r="P190" s="150">
        <f t="shared" si="44"/>
        <v>9539</v>
      </c>
      <c r="Q190" s="151">
        <f t="shared" si="45"/>
        <v>114079</v>
      </c>
      <c r="R190" s="137">
        <f t="shared" si="46"/>
        <v>118642</v>
      </c>
      <c r="S190" s="137">
        <f t="shared" si="46"/>
        <v>123388</v>
      </c>
    </row>
    <row r="191" spans="1:19" s="143" customFormat="1" x14ac:dyDescent="0.2">
      <c r="A191" s="174"/>
      <c r="B191" s="143" t="s">
        <v>46</v>
      </c>
      <c r="C191" s="137">
        <v>110000</v>
      </c>
      <c r="D191" s="137">
        <v>110000</v>
      </c>
      <c r="E191" s="143">
        <v>9150</v>
      </c>
      <c r="F191" s="150">
        <f t="shared" si="42"/>
        <v>9539</v>
      </c>
      <c r="G191" s="150">
        <f t="shared" si="43"/>
        <v>9539</v>
      </c>
      <c r="H191" s="150">
        <f t="shared" si="43"/>
        <v>9539</v>
      </c>
      <c r="I191" s="150">
        <f t="shared" si="43"/>
        <v>9539</v>
      </c>
      <c r="J191" s="150">
        <f t="shared" si="44"/>
        <v>9539</v>
      </c>
      <c r="K191" s="150">
        <f t="shared" si="44"/>
        <v>9539</v>
      </c>
      <c r="L191" s="150">
        <f t="shared" si="44"/>
        <v>9539</v>
      </c>
      <c r="M191" s="150">
        <f t="shared" si="44"/>
        <v>9539</v>
      </c>
      <c r="N191" s="150">
        <f t="shared" si="44"/>
        <v>9539</v>
      </c>
      <c r="O191" s="150">
        <f t="shared" si="44"/>
        <v>9539</v>
      </c>
      <c r="P191" s="150">
        <f t="shared" si="44"/>
        <v>9539</v>
      </c>
      <c r="Q191" s="151">
        <f t="shared" si="45"/>
        <v>114079</v>
      </c>
      <c r="R191" s="137">
        <f t="shared" si="46"/>
        <v>118642</v>
      </c>
      <c r="S191" s="137">
        <f t="shared" si="46"/>
        <v>123388</v>
      </c>
    </row>
    <row r="192" spans="1:19" s="143" customFormat="1" x14ac:dyDescent="0.2">
      <c r="A192" s="174"/>
      <c r="B192" s="143" t="s">
        <v>47</v>
      </c>
      <c r="C192" s="137">
        <v>110000</v>
      </c>
      <c r="D192" s="137">
        <v>110000</v>
      </c>
      <c r="E192" s="143">
        <v>9150</v>
      </c>
      <c r="F192" s="150">
        <f t="shared" si="42"/>
        <v>9539</v>
      </c>
      <c r="G192" s="150">
        <f t="shared" si="43"/>
        <v>9539</v>
      </c>
      <c r="H192" s="150">
        <f t="shared" si="43"/>
        <v>9539</v>
      </c>
      <c r="I192" s="150">
        <f t="shared" si="43"/>
        <v>9539</v>
      </c>
      <c r="J192" s="150">
        <f t="shared" si="44"/>
        <v>9539</v>
      </c>
      <c r="K192" s="150">
        <f t="shared" si="44"/>
        <v>9539</v>
      </c>
      <c r="L192" s="150">
        <f t="shared" si="44"/>
        <v>9539</v>
      </c>
      <c r="M192" s="150">
        <f t="shared" si="44"/>
        <v>9539</v>
      </c>
      <c r="N192" s="150">
        <f t="shared" si="44"/>
        <v>9539</v>
      </c>
      <c r="O192" s="150">
        <f t="shared" si="44"/>
        <v>9539</v>
      </c>
      <c r="P192" s="150">
        <f t="shared" si="44"/>
        <v>9539</v>
      </c>
      <c r="Q192" s="151">
        <f t="shared" si="45"/>
        <v>114079</v>
      </c>
      <c r="R192" s="137">
        <f t="shared" si="46"/>
        <v>118642</v>
      </c>
      <c r="S192" s="137">
        <f t="shared" si="46"/>
        <v>123388</v>
      </c>
    </row>
    <row r="193" spans="1:19" s="143" customFormat="1" x14ac:dyDescent="0.2">
      <c r="A193" s="174"/>
      <c r="B193" s="143" t="s">
        <v>48</v>
      </c>
      <c r="C193" s="137">
        <v>110000</v>
      </c>
      <c r="D193" s="137">
        <v>110000</v>
      </c>
      <c r="E193" s="143">
        <v>9150</v>
      </c>
      <c r="F193" s="150">
        <f t="shared" ref="F193:F242" si="47">ROUND(+E193*1.0425,0)</f>
        <v>9539</v>
      </c>
      <c r="G193" s="152">
        <f t="shared" si="43"/>
        <v>9539</v>
      </c>
      <c r="H193" s="152">
        <f t="shared" si="43"/>
        <v>9539</v>
      </c>
      <c r="I193" s="152">
        <f t="shared" si="43"/>
        <v>9539</v>
      </c>
      <c r="J193" s="152">
        <f t="shared" ref="J193:P193" si="48">+I193</f>
        <v>9539</v>
      </c>
      <c r="K193" s="152">
        <f t="shared" si="48"/>
        <v>9539</v>
      </c>
      <c r="L193" s="152">
        <f t="shared" si="48"/>
        <v>9539</v>
      </c>
      <c r="M193" s="152">
        <f t="shared" si="48"/>
        <v>9539</v>
      </c>
      <c r="N193" s="152">
        <f t="shared" si="48"/>
        <v>9539</v>
      </c>
      <c r="O193" s="152">
        <f t="shared" si="48"/>
        <v>9539</v>
      </c>
      <c r="P193" s="152">
        <f t="shared" si="48"/>
        <v>9539</v>
      </c>
      <c r="Q193" s="151">
        <f>SUM(E193:P193)</f>
        <v>114079</v>
      </c>
      <c r="R193" s="137">
        <f t="shared" si="46"/>
        <v>118642</v>
      </c>
      <c r="S193" s="137">
        <f t="shared" si="46"/>
        <v>123388</v>
      </c>
    </row>
    <row r="194" spans="1:19" s="143" customFormat="1" x14ac:dyDescent="0.2">
      <c r="A194" s="174"/>
      <c r="B194" s="143" t="s">
        <v>169</v>
      </c>
      <c r="C194" s="137">
        <v>110000</v>
      </c>
      <c r="D194" s="137">
        <v>110000</v>
      </c>
      <c r="E194" s="143">
        <v>9150</v>
      </c>
      <c r="F194" s="150">
        <f t="shared" si="47"/>
        <v>9539</v>
      </c>
      <c r="G194" s="152">
        <f t="shared" ref="G194:P194" si="49">+F194</f>
        <v>9539</v>
      </c>
      <c r="H194" s="152">
        <f t="shared" si="49"/>
        <v>9539</v>
      </c>
      <c r="I194" s="152">
        <f t="shared" si="49"/>
        <v>9539</v>
      </c>
      <c r="J194" s="152">
        <f t="shared" si="49"/>
        <v>9539</v>
      </c>
      <c r="K194" s="152">
        <f t="shared" si="49"/>
        <v>9539</v>
      </c>
      <c r="L194" s="152">
        <f t="shared" si="49"/>
        <v>9539</v>
      </c>
      <c r="M194" s="152">
        <f t="shared" si="49"/>
        <v>9539</v>
      </c>
      <c r="N194" s="152">
        <f t="shared" si="49"/>
        <v>9539</v>
      </c>
      <c r="O194" s="152">
        <f t="shared" si="49"/>
        <v>9539</v>
      </c>
      <c r="P194" s="152">
        <f t="shared" si="49"/>
        <v>9539</v>
      </c>
      <c r="Q194" s="151">
        <f t="shared" ref="Q194:Q203" si="50">SUM(E194:P194)</f>
        <v>114079</v>
      </c>
      <c r="R194" s="137">
        <f t="shared" ref="R194:S208" si="51">ROUND(Q194*1.04,0)</f>
        <v>118642</v>
      </c>
      <c r="S194" s="137">
        <f t="shared" si="51"/>
        <v>123388</v>
      </c>
    </row>
    <row r="195" spans="1:19" s="143" customFormat="1" x14ac:dyDescent="0.2">
      <c r="A195" s="174"/>
      <c r="B195" s="143" t="s">
        <v>170</v>
      </c>
      <c r="C195" s="137">
        <v>110000</v>
      </c>
      <c r="D195" s="137">
        <v>110000</v>
      </c>
      <c r="E195" s="143">
        <v>9150</v>
      </c>
      <c r="F195" s="150">
        <f t="shared" si="47"/>
        <v>9539</v>
      </c>
      <c r="G195" s="152">
        <f t="shared" ref="G195:P195" si="52">+F195</f>
        <v>9539</v>
      </c>
      <c r="H195" s="152">
        <f t="shared" si="52"/>
        <v>9539</v>
      </c>
      <c r="I195" s="152">
        <f t="shared" si="52"/>
        <v>9539</v>
      </c>
      <c r="J195" s="152">
        <f t="shared" si="52"/>
        <v>9539</v>
      </c>
      <c r="K195" s="152">
        <f t="shared" si="52"/>
        <v>9539</v>
      </c>
      <c r="L195" s="152">
        <f t="shared" si="52"/>
        <v>9539</v>
      </c>
      <c r="M195" s="152">
        <f t="shared" si="52"/>
        <v>9539</v>
      </c>
      <c r="N195" s="152">
        <f t="shared" si="52"/>
        <v>9539</v>
      </c>
      <c r="O195" s="152">
        <f t="shared" si="52"/>
        <v>9539</v>
      </c>
      <c r="P195" s="152">
        <f t="shared" si="52"/>
        <v>9539</v>
      </c>
      <c r="Q195" s="151">
        <f t="shared" si="50"/>
        <v>114079</v>
      </c>
      <c r="R195" s="137">
        <f t="shared" si="51"/>
        <v>118642</v>
      </c>
      <c r="S195" s="137">
        <f t="shared" si="51"/>
        <v>123388</v>
      </c>
    </row>
    <row r="196" spans="1:19" s="143" customFormat="1" x14ac:dyDescent="0.2">
      <c r="A196" s="174"/>
      <c r="B196" s="143" t="s">
        <v>171</v>
      </c>
      <c r="C196" s="137">
        <v>110000</v>
      </c>
      <c r="D196" s="137">
        <v>110000</v>
      </c>
      <c r="E196" s="143">
        <v>9150</v>
      </c>
      <c r="F196" s="150">
        <f t="shared" si="47"/>
        <v>9539</v>
      </c>
      <c r="G196" s="152">
        <f t="shared" ref="G196:P196" si="53">+F196</f>
        <v>9539</v>
      </c>
      <c r="H196" s="152">
        <f t="shared" si="53"/>
        <v>9539</v>
      </c>
      <c r="I196" s="152">
        <f t="shared" si="53"/>
        <v>9539</v>
      </c>
      <c r="J196" s="152">
        <f t="shared" si="53"/>
        <v>9539</v>
      </c>
      <c r="K196" s="152">
        <f t="shared" si="53"/>
        <v>9539</v>
      </c>
      <c r="L196" s="152">
        <f t="shared" si="53"/>
        <v>9539</v>
      </c>
      <c r="M196" s="152">
        <f t="shared" si="53"/>
        <v>9539</v>
      </c>
      <c r="N196" s="152">
        <f t="shared" si="53"/>
        <v>9539</v>
      </c>
      <c r="O196" s="152">
        <f t="shared" si="53"/>
        <v>9539</v>
      </c>
      <c r="P196" s="152">
        <f t="shared" si="53"/>
        <v>9539</v>
      </c>
      <c r="Q196" s="151">
        <f t="shared" si="50"/>
        <v>114079</v>
      </c>
      <c r="R196" s="137">
        <f t="shared" si="51"/>
        <v>118642</v>
      </c>
      <c r="S196" s="137">
        <f t="shared" si="51"/>
        <v>123388</v>
      </c>
    </row>
    <row r="197" spans="1:19" s="143" customFormat="1" x14ac:dyDescent="0.2">
      <c r="A197" s="174"/>
      <c r="B197" s="143" t="s">
        <v>172</v>
      </c>
      <c r="C197" s="137">
        <v>110000</v>
      </c>
      <c r="D197" s="137">
        <v>110000</v>
      </c>
      <c r="E197" s="143">
        <v>9150</v>
      </c>
      <c r="F197" s="150">
        <f t="shared" si="47"/>
        <v>9539</v>
      </c>
      <c r="G197" s="152">
        <f t="shared" ref="G197:P197" si="54">+F197</f>
        <v>9539</v>
      </c>
      <c r="H197" s="152">
        <f t="shared" si="54"/>
        <v>9539</v>
      </c>
      <c r="I197" s="152">
        <f t="shared" si="54"/>
        <v>9539</v>
      </c>
      <c r="J197" s="152">
        <f t="shared" si="54"/>
        <v>9539</v>
      </c>
      <c r="K197" s="152">
        <f t="shared" si="54"/>
        <v>9539</v>
      </c>
      <c r="L197" s="152">
        <f t="shared" si="54"/>
        <v>9539</v>
      </c>
      <c r="M197" s="152">
        <f t="shared" si="54"/>
        <v>9539</v>
      </c>
      <c r="N197" s="152">
        <f t="shared" si="54"/>
        <v>9539</v>
      </c>
      <c r="O197" s="152">
        <f t="shared" si="54"/>
        <v>9539</v>
      </c>
      <c r="P197" s="152">
        <f t="shared" si="54"/>
        <v>9539</v>
      </c>
      <c r="Q197" s="151">
        <f t="shared" si="50"/>
        <v>114079</v>
      </c>
      <c r="R197" s="137">
        <f t="shared" si="51"/>
        <v>118642</v>
      </c>
      <c r="S197" s="137">
        <f t="shared" si="51"/>
        <v>123388</v>
      </c>
    </row>
    <row r="198" spans="1:19" s="143" customFormat="1" x14ac:dyDescent="0.2">
      <c r="A198" s="174"/>
      <c r="B198" s="143" t="s">
        <v>173</v>
      </c>
      <c r="C198" s="137">
        <v>110000</v>
      </c>
      <c r="D198" s="137">
        <v>110000</v>
      </c>
      <c r="E198" s="143">
        <v>9150</v>
      </c>
      <c r="F198" s="150">
        <f t="shared" si="47"/>
        <v>9539</v>
      </c>
      <c r="G198" s="152">
        <f t="shared" ref="G198:P198" si="55">+F198</f>
        <v>9539</v>
      </c>
      <c r="H198" s="152">
        <f t="shared" si="55"/>
        <v>9539</v>
      </c>
      <c r="I198" s="152">
        <f t="shared" si="55"/>
        <v>9539</v>
      </c>
      <c r="J198" s="152">
        <f t="shared" si="55"/>
        <v>9539</v>
      </c>
      <c r="K198" s="152">
        <f t="shared" si="55"/>
        <v>9539</v>
      </c>
      <c r="L198" s="152">
        <f t="shared" si="55"/>
        <v>9539</v>
      </c>
      <c r="M198" s="152">
        <f t="shared" si="55"/>
        <v>9539</v>
      </c>
      <c r="N198" s="152">
        <f t="shared" si="55"/>
        <v>9539</v>
      </c>
      <c r="O198" s="152">
        <f t="shared" si="55"/>
        <v>9539</v>
      </c>
      <c r="P198" s="152">
        <f t="shared" si="55"/>
        <v>9539</v>
      </c>
      <c r="Q198" s="151">
        <f t="shared" si="50"/>
        <v>114079</v>
      </c>
      <c r="R198" s="137">
        <f t="shared" si="51"/>
        <v>118642</v>
      </c>
      <c r="S198" s="137">
        <f t="shared" si="51"/>
        <v>123388</v>
      </c>
    </row>
    <row r="199" spans="1:19" s="143" customFormat="1" x14ac:dyDescent="0.2">
      <c r="A199" s="174"/>
      <c r="B199" s="143" t="s">
        <v>174</v>
      </c>
      <c r="C199" s="137">
        <v>110000</v>
      </c>
      <c r="D199" s="137">
        <v>110000</v>
      </c>
      <c r="E199" s="143">
        <v>9150</v>
      </c>
      <c r="F199" s="150">
        <f t="shared" si="47"/>
        <v>9539</v>
      </c>
      <c r="G199" s="152">
        <f t="shared" ref="G199:P199" si="56">+F199</f>
        <v>9539</v>
      </c>
      <c r="H199" s="152">
        <f t="shared" si="56"/>
        <v>9539</v>
      </c>
      <c r="I199" s="152">
        <f t="shared" si="56"/>
        <v>9539</v>
      </c>
      <c r="J199" s="152">
        <f t="shared" si="56"/>
        <v>9539</v>
      </c>
      <c r="K199" s="152">
        <f t="shared" si="56"/>
        <v>9539</v>
      </c>
      <c r="L199" s="152">
        <f t="shared" si="56"/>
        <v>9539</v>
      </c>
      <c r="M199" s="152">
        <f t="shared" si="56"/>
        <v>9539</v>
      </c>
      <c r="N199" s="152">
        <f t="shared" si="56"/>
        <v>9539</v>
      </c>
      <c r="O199" s="152">
        <f t="shared" si="56"/>
        <v>9539</v>
      </c>
      <c r="P199" s="152">
        <f t="shared" si="56"/>
        <v>9539</v>
      </c>
      <c r="Q199" s="151">
        <f t="shared" si="50"/>
        <v>114079</v>
      </c>
      <c r="R199" s="137">
        <f t="shared" si="51"/>
        <v>118642</v>
      </c>
      <c r="S199" s="137">
        <f t="shared" si="51"/>
        <v>123388</v>
      </c>
    </row>
    <row r="200" spans="1:19" s="143" customFormat="1" x14ac:dyDescent="0.2">
      <c r="A200" s="174"/>
      <c r="B200" s="143" t="s">
        <v>175</v>
      </c>
      <c r="C200" s="137">
        <v>110000</v>
      </c>
      <c r="D200" s="137">
        <v>110000</v>
      </c>
      <c r="E200" s="143">
        <v>9150</v>
      </c>
      <c r="F200" s="150">
        <f t="shared" si="47"/>
        <v>9539</v>
      </c>
      <c r="G200" s="152">
        <f t="shared" ref="G200:P200" si="57">+F200</f>
        <v>9539</v>
      </c>
      <c r="H200" s="152">
        <f t="shared" si="57"/>
        <v>9539</v>
      </c>
      <c r="I200" s="152">
        <f t="shared" si="57"/>
        <v>9539</v>
      </c>
      <c r="J200" s="152">
        <f t="shared" si="57"/>
        <v>9539</v>
      </c>
      <c r="K200" s="152">
        <f t="shared" si="57"/>
        <v>9539</v>
      </c>
      <c r="L200" s="152">
        <f t="shared" si="57"/>
        <v>9539</v>
      </c>
      <c r="M200" s="152">
        <f t="shared" si="57"/>
        <v>9539</v>
      </c>
      <c r="N200" s="152">
        <f t="shared" si="57"/>
        <v>9539</v>
      </c>
      <c r="O200" s="152">
        <f t="shared" si="57"/>
        <v>9539</v>
      </c>
      <c r="P200" s="152">
        <f t="shared" si="57"/>
        <v>9539</v>
      </c>
      <c r="Q200" s="151">
        <f t="shared" si="50"/>
        <v>114079</v>
      </c>
      <c r="R200" s="137">
        <f t="shared" si="51"/>
        <v>118642</v>
      </c>
      <c r="S200" s="137">
        <f t="shared" si="51"/>
        <v>123388</v>
      </c>
    </row>
    <row r="201" spans="1:19" s="143" customFormat="1" x14ac:dyDescent="0.2">
      <c r="A201" s="174"/>
      <c r="B201" s="143" t="s">
        <v>176</v>
      </c>
      <c r="C201" s="137">
        <v>110000</v>
      </c>
      <c r="D201" s="137">
        <v>110000</v>
      </c>
      <c r="E201" s="143">
        <v>9150</v>
      </c>
      <c r="F201" s="150">
        <f t="shared" si="47"/>
        <v>9539</v>
      </c>
      <c r="G201" s="152">
        <f t="shared" ref="G201:P201" si="58">+F201</f>
        <v>9539</v>
      </c>
      <c r="H201" s="152">
        <f t="shared" si="58"/>
        <v>9539</v>
      </c>
      <c r="I201" s="152">
        <f t="shared" si="58"/>
        <v>9539</v>
      </c>
      <c r="J201" s="152">
        <f t="shared" si="58"/>
        <v>9539</v>
      </c>
      <c r="K201" s="152">
        <f t="shared" si="58"/>
        <v>9539</v>
      </c>
      <c r="L201" s="152">
        <f t="shared" si="58"/>
        <v>9539</v>
      </c>
      <c r="M201" s="152">
        <f t="shared" si="58"/>
        <v>9539</v>
      </c>
      <c r="N201" s="152">
        <f t="shared" si="58"/>
        <v>9539</v>
      </c>
      <c r="O201" s="152">
        <f t="shared" si="58"/>
        <v>9539</v>
      </c>
      <c r="P201" s="152">
        <f t="shared" si="58"/>
        <v>9539</v>
      </c>
      <c r="Q201" s="151">
        <f t="shared" si="50"/>
        <v>114079</v>
      </c>
      <c r="R201" s="137">
        <f t="shared" si="51"/>
        <v>118642</v>
      </c>
      <c r="S201" s="137">
        <f t="shared" si="51"/>
        <v>123388</v>
      </c>
    </row>
    <row r="202" spans="1:19" s="143" customFormat="1" x14ac:dyDescent="0.2">
      <c r="A202" s="174"/>
      <c r="B202" s="143" t="s">
        <v>177</v>
      </c>
      <c r="C202" s="137">
        <v>110000</v>
      </c>
      <c r="D202" s="137">
        <v>110000</v>
      </c>
      <c r="E202" s="143">
        <v>9150</v>
      </c>
      <c r="F202" s="150">
        <f t="shared" si="47"/>
        <v>9539</v>
      </c>
      <c r="G202" s="152">
        <f t="shared" ref="G202:P202" si="59">+F202</f>
        <v>9539</v>
      </c>
      <c r="H202" s="152">
        <f t="shared" si="59"/>
        <v>9539</v>
      </c>
      <c r="I202" s="152">
        <f t="shared" si="59"/>
        <v>9539</v>
      </c>
      <c r="J202" s="152">
        <f t="shared" si="59"/>
        <v>9539</v>
      </c>
      <c r="K202" s="152">
        <f t="shared" si="59"/>
        <v>9539</v>
      </c>
      <c r="L202" s="152">
        <f t="shared" si="59"/>
        <v>9539</v>
      </c>
      <c r="M202" s="152">
        <f t="shared" si="59"/>
        <v>9539</v>
      </c>
      <c r="N202" s="152">
        <f t="shared" si="59"/>
        <v>9539</v>
      </c>
      <c r="O202" s="152">
        <f t="shared" si="59"/>
        <v>9539</v>
      </c>
      <c r="P202" s="152">
        <f t="shared" si="59"/>
        <v>9539</v>
      </c>
      <c r="Q202" s="151">
        <f t="shared" si="50"/>
        <v>114079</v>
      </c>
      <c r="R202" s="137">
        <f t="shared" si="51"/>
        <v>118642</v>
      </c>
      <c r="S202" s="137">
        <f t="shared" si="51"/>
        <v>123388</v>
      </c>
    </row>
    <row r="203" spans="1:19" s="143" customFormat="1" x14ac:dyDescent="0.2">
      <c r="A203" s="174"/>
      <c r="B203" s="143" t="s">
        <v>178</v>
      </c>
      <c r="C203" s="137">
        <v>110000</v>
      </c>
      <c r="D203" s="137">
        <v>110000</v>
      </c>
      <c r="E203" s="143">
        <v>9150</v>
      </c>
      <c r="F203" s="150">
        <f t="shared" si="47"/>
        <v>9539</v>
      </c>
      <c r="G203" s="152">
        <f t="shared" ref="G203:P203" si="60">+F203</f>
        <v>9539</v>
      </c>
      <c r="H203" s="152">
        <f t="shared" si="60"/>
        <v>9539</v>
      </c>
      <c r="I203" s="152">
        <f t="shared" si="60"/>
        <v>9539</v>
      </c>
      <c r="J203" s="152">
        <f t="shared" si="60"/>
        <v>9539</v>
      </c>
      <c r="K203" s="152">
        <f t="shared" si="60"/>
        <v>9539</v>
      </c>
      <c r="L203" s="152">
        <f t="shared" si="60"/>
        <v>9539</v>
      </c>
      <c r="M203" s="152">
        <f t="shared" si="60"/>
        <v>9539</v>
      </c>
      <c r="N203" s="152">
        <f t="shared" si="60"/>
        <v>9539</v>
      </c>
      <c r="O203" s="152">
        <f t="shared" si="60"/>
        <v>9539</v>
      </c>
      <c r="P203" s="152">
        <f t="shared" si="60"/>
        <v>9539</v>
      </c>
      <c r="Q203" s="151">
        <f t="shared" si="50"/>
        <v>114079</v>
      </c>
      <c r="R203" s="137">
        <f t="shared" si="51"/>
        <v>118642</v>
      </c>
      <c r="S203" s="137">
        <f t="shared" si="51"/>
        <v>123388</v>
      </c>
    </row>
    <row r="204" spans="1:19" s="143" customFormat="1" x14ac:dyDescent="0.2">
      <c r="A204" s="174"/>
      <c r="B204" s="143" t="s">
        <v>179</v>
      </c>
      <c r="C204" s="137">
        <v>110000</v>
      </c>
      <c r="D204" s="137">
        <v>110000</v>
      </c>
      <c r="E204" s="143">
        <v>9150</v>
      </c>
      <c r="F204" s="150">
        <f t="shared" si="47"/>
        <v>9539</v>
      </c>
      <c r="G204" s="152">
        <f t="shared" ref="G204:P204" si="61">+F204</f>
        <v>9539</v>
      </c>
      <c r="H204" s="152">
        <f t="shared" si="61"/>
        <v>9539</v>
      </c>
      <c r="I204" s="152">
        <f t="shared" si="61"/>
        <v>9539</v>
      </c>
      <c r="J204" s="152">
        <f t="shared" si="61"/>
        <v>9539</v>
      </c>
      <c r="K204" s="152">
        <f t="shared" si="61"/>
        <v>9539</v>
      </c>
      <c r="L204" s="152">
        <f t="shared" si="61"/>
        <v>9539</v>
      </c>
      <c r="M204" s="152">
        <f t="shared" si="61"/>
        <v>9539</v>
      </c>
      <c r="N204" s="152">
        <f t="shared" si="61"/>
        <v>9539</v>
      </c>
      <c r="O204" s="152">
        <f t="shared" si="61"/>
        <v>9539</v>
      </c>
      <c r="P204" s="152">
        <f t="shared" si="61"/>
        <v>9539</v>
      </c>
      <c r="Q204" s="151">
        <f>SUM(E204:P204)</f>
        <v>114079</v>
      </c>
      <c r="R204" s="137">
        <f t="shared" si="51"/>
        <v>118642</v>
      </c>
      <c r="S204" s="137">
        <f t="shared" si="51"/>
        <v>123388</v>
      </c>
    </row>
    <row r="205" spans="1:19" s="143" customFormat="1" x14ac:dyDescent="0.2">
      <c r="A205" s="174"/>
      <c r="B205" s="143" t="s">
        <v>180</v>
      </c>
      <c r="C205" s="137">
        <v>110000</v>
      </c>
      <c r="D205" s="137">
        <v>110000</v>
      </c>
      <c r="E205" s="143">
        <v>9150</v>
      </c>
      <c r="F205" s="150">
        <f t="shared" si="47"/>
        <v>9539</v>
      </c>
      <c r="G205" s="152">
        <f t="shared" ref="G205:P205" si="62">+F205</f>
        <v>9539</v>
      </c>
      <c r="H205" s="152">
        <f t="shared" si="62"/>
        <v>9539</v>
      </c>
      <c r="I205" s="152">
        <f t="shared" si="62"/>
        <v>9539</v>
      </c>
      <c r="J205" s="152">
        <f t="shared" si="62"/>
        <v>9539</v>
      </c>
      <c r="K205" s="152">
        <f t="shared" si="62"/>
        <v>9539</v>
      </c>
      <c r="L205" s="152">
        <f t="shared" si="62"/>
        <v>9539</v>
      </c>
      <c r="M205" s="152">
        <f t="shared" si="62"/>
        <v>9539</v>
      </c>
      <c r="N205" s="152">
        <f t="shared" si="62"/>
        <v>9539</v>
      </c>
      <c r="O205" s="152">
        <f t="shared" si="62"/>
        <v>9539</v>
      </c>
      <c r="P205" s="152">
        <f t="shared" si="62"/>
        <v>9539</v>
      </c>
      <c r="Q205" s="151">
        <f>SUM(E205:P205)</f>
        <v>114079</v>
      </c>
      <c r="R205" s="137">
        <f t="shared" si="51"/>
        <v>118642</v>
      </c>
      <c r="S205" s="137">
        <f t="shared" si="51"/>
        <v>123388</v>
      </c>
    </row>
    <row r="206" spans="1:19" s="143" customFormat="1" x14ac:dyDescent="0.2">
      <c r="A206" s="174"/>
      <c r="B206" s="143" t="s">
        <v>181</v>
      </c>
      <c r="C206" s="137">
        <v>110000</v>
      </c>
      <c r="D206" s="137">
        <v>110000</v>
      </c>
      <c r="E206" s="143">
        <v>9150</v>
      </c>
      <c r="F206" s="150">
        <f t="shared" si="47"/>
        <v>9539</v>
      </c>
      <c r="G206" s="152">
        <f t="shared" ref="G206:P206" si="63">+F206</f>
        <v>9539</v>
      </c>
      <c r="H206" s="152">
        <f t="shared" si="63"/>
        <v>9539</v>
      </c>
      <c r="I206" s="152">
        <f t="shared" si="63"/>
        <v>9539</v>
      </c>
      <c r="J206" s="152">
        <f t="shared" si="63"/>
        <v>9539</v>
      </c>
      <c r="K206" s="152">
        <f t="shared" si="63"/>
        <v>9539</v>
      </c>
      <c r="L206" s="152">
        <f t="shared" si="63"/>
        <v>9539</v>
      </c>
      <c r="M206" s="152">
        <f t="shared" si="63"/>
        <v>9539</v>
      </c>
      <c r="N206" s="152">
        <f t="shared" si="63"/>
        <v>9539</v>
      </c>
      <c r="O206" s="152">
        <f t="shared" si="63"/>
        <v>9539</v>
      </c>
      <c r="P206" s="152">
        <f t="shared" si="63"/>
        <v>9539</v>
      </c>
      <c r="Q206" s="151">
        <f>SUM(E206:P206)</f>
        <v>114079</v>
      </c>
      <c r="R206" s="137">
        <f t="shared" si="51"/>
        <v>118642</v>
      </c>
      <c r="S206" s="137">
        <f t="shared" si="51"/>
        <v>123388</v>
      </c>
    </row>
    <row r="207" spans="1:19" s="143" customFormat="1" x14ac:dyDescent="0.2">
      <c r="A207" s="174"/>
      <c r="B207" s="143" t="s">
        <v>182</v>
      </c>
      <c r="C207" s="137">
        <v>110000</v>
      </c>
      <c r="D207" s="137">
        <v>110000</v>
      </c>
      <c r="E207" s="143">
        <v>9150</v>
      </c>
      <c r="F207" s="150">
        <f t="shared" si="47"/>
        <v>9539</v>
      </c>
      <c r="G207" s="152">
        <f t="shared" ref="G207:P207" si="64">+F207</f>
        <v>9539</v>
      </c>
      <c r="H207" s="152">
        <f t="shared" si="64"/>
        <v>9539</v>
      </c>
      <c r="I207" s="152">
        <f t="shared" si="64"/>
        <v>9539</v>
      </c>
      <c r="J207" s="152">
        <f t="shared" si="64"/>
        <v>9539</v>
      </c>
      <c r="K207" s="152">
        <f t="shared" si="64"/>
        <v>9539</v>
      </c>
      <c r="L207" s="152">
        <f t="shared" si="64"/>
        <v>9539</v>
      </c>
      <c r="M207" s="152">
        <f t="shared" si="64"/>
        <v>9539</v>
      </c>
      <c r="N207" s="152">
        <f t="shared" si="64"/>
        <v>9539</v>
      </c>
      <c r="O207" s="152">
        <f t="shared" si="64"/>
        <v>9539</v>
      </c>
      <c r="P207" s="152">
        <f t="shared" si="64"/>
        <v>9539</v>
      </c>
      <c r="Q207" s="151">
        <f>SUM(E207:P207)</f>
        <v>114079</v>
      </c>
      <c r="R207" s="137">
        <f t="shared" si="51"/>
        <v>118642</v>
      </c>
      <c r="S207" s="137">
        <f t="shared" si="51"/>
        <v>123388</v>
      </c>
    </row>
    <row r="208" spans="1:19" s="143" customFormat="1" x14ac:dyDescent="0.2">
      <c r="A208" s="174"/>
      <c r="B208" s="143" t="s">
        <v>183</v>
      </c>
      <c r="C208" s="137">
        <v>110000</v>
      </c>
      <c r="D208" s="137">
        <v>110000</v>
      </c>
      <c r="E208" s="143">
        <v>9150</v>
      </c>
      <c r="F208" s="150">
        <f t="shared" si="47"/>
        <v>9539</v>
      </c>
      <c r="G208" s="152">
        <f t="shared" ref="G208:P208" si="65">+F208</f>
        <v>9539</v>
      </c>
      <c r="H208" s="152">
        <f t="shared" si="65"/>
        <v>9539</v>
      </c>
      <c r="I208" s="152">
        <f t="shared" si="65"/>
        <v>9539</v>
      </c>
      <c r="J208" s="152">
        <f t="shared" si="65"/>
        <v>9539</v>
      </c>
      <c r="K208" s="152">
        <f t="shared" si="65"/>
        <v>9539</v>
      </c>
      <c r="L208" s="152">
        <f t="shared" si="65"/>
        <v>9539</v>
      </c>
      <c r="M208" s="152">
        <f t="shared" si="65"/>
        <v>9539</v>
      </c>
      <c r="N208" s="152">
        <f t="shared" si="65"/>
        <v>9539</v>
      </c>
      <c r="O208" s="152">
        <f t="shared" si="65"/>
        <v>9539</v>
      </c>
      <c r="P208" s="152">
        <f t="shared" si="65"/>
        <v>9539</v>
      </c>
      <c r="Q208" s="151">
        <f>SUM(E208:P208)</f>
        <v>114079</v>
      </c>
      <c r="R208" s="137">
        <f t="shared" si="51"/>
        <v>118642</v>
      </c>
      <c r="S208" s="137">
        <f t="shared" si="51"/>
        <v>123388</v>
      </c>
    </row>
    <row r="209" spans="1:19" s="143" customFormat="1" x14ac:dyDescent="0.2">
      <c r="A209" s="174"/>
      <c r="B209" s="143" t="s">
        <v>227</v>
      </c>
      <c r="C209" s="137">
        <v>110000</v>
      </c>
      <c r="D209" s="137">
        <v>110000</v>
      </c>
      <c r="E209" s="143">
        <v>9150</v>
      </c>
      <c r="F209" s="150">
        <f t="shared" si="47"/>
        <v>9539</v>
      </c>
      <c r="G209" s="152">
        <f t="shared" ref="G209:P209" si="66">+F209</f>
        <v>9539</v>
      </c>
      <c r="H209" s="152">
        <f t="shared" si="66"/>
        <v>9539</v>
      </c>
      <c r="I209" s="152">
        <f t="shared" si="66"/>
        <v>9539</v>
      </c>
      <c r="J209" s="152">
        <f t="shared" si="66"/>
        <v>9539</v>
      </c>
      <c r="K209" s="152">
        <f t="shared" si="66"/>
        <v>9539</v>
      </c>
      <c r="L209" s="152">
        <f t="shared" si="66"/>
        <v>9539</v>
      </c>
      <c r="M209" s="152">
        <f t="shared" si="66"/>
        <v>9539</v>
      </c>
      <c r="N209" s="152">
        <f t="shared" si="66"/>
        <v>9539</v>
      </c>
      <c r="O209" s="152">
        <f t="shared" si="66"/>
        <v>9539</v>
      </c>
      <c r="P209" s="152">
        <f t="shared" si="66"/>
        <v>9539</v>
      </c>
      <c r="Q209" s="151">
        <f t="shared" ref="Q209:Q242" si="67">SUM(E209:P209)</f>
        <v>114079</v>
      </c>
      <c r="R209" s="137"/>
      <c r="S209" s="137"/>
    </row>
    <row r="210" spans="1:19" s="143" customFormat="1" x14ac:dyDescent="0.2">
      <c r="A210" s="174"/>
      <c r="B210" s="143" t="s">
        <v>228</v>
      </c>
      <c r="C210" s="137">
        <v>110000</v>
      </c>
      <c r="D210" s="137">
        <v>110000</v>
      </c>
      <c r="E210" s="143">
        <v>9150</v>
      </c>
      <c r="F210" s="150">
        <f t="shared" si="47"/>
        <v>9539</v>
      </c>
      <c r="G210" s="152">
        <f t="shared" ref="G210:P210" si="68">+F210</f>
        <v>9539</v>
      </c>
      <c r="H210" s="152">
        <f t="shared" si="68"/>
        <v>9539</v>
      </c>
      <c r="I210" s="152">
        <f t="shared" si="68"/>
        <v>9539</v>
      </c>
      <c r="J210" s="152">
        <f t="shared" si="68"/>
        <v>9539</v>
      </c>
      <c r="K210" s="152">
        <f t="shared" si="68"/>
        <v>9539</v>
      </c>
      <c r="L210" s="152">
        <f t="shared" si="68"/>
        <v>9539</v>
      </c>
      <c r="M210" s="152">
        <f t="shared" si="68"/>
        <v>9539</v>
      </c>
      <c r="N210" s="152">
        <f t="shared" si="68"/>
        <v>9539</v>
      </c>
      <c r="O210" s="152">
        <f t="shared" si="68"/>
        <v>9539</v>
      </c>
      <c r="P210" s="152">
        <f t="shared" si="68"/>
        <v>9539</v>
      </c>
      <c r="Q210" s="151">
        <f t="shared" si="67"/>
        <v>114079</v>
      </c>
      <c r="R210" s="137"/>
      <c r="S210" s="137"/>
    </row>
    <row r="211" spans="1:19" s="143" customFormat="1" x14ac:dyDescent="0.2">
      <c r="A211" s="174"/>
      <c r="B211" s="143" t="s">
        <v>229</v>
      </c>
      <c r="C211" s="137">
        <v>110000</v>
      </c>
      <c r="D211" s="137">
        <v>110000</v>
      </c>
      <c r="E211" s="143">
        <v>9150</v>
      </c>
      <c r="F211" s="150">
        <f t="shared" si="47"/>
        <v>9539</v>
      </c>
      <c r="G211" s="152">
        <f t="shared" ref="G211:P211" si="69">+F211</f>
        <v>9539</v>
      </c>
      <c r="H211" s="152">
        <f t="shared" si="69"/>
        <v>9539</v>
      </c>
      <c r="I211" s="152">
        <f t="shared" si="69"/>
        <v>9539</v>
      </c>
      <c r="J211" s="152">
        <f t="shared" si="69"/>
        <v>9539</v>
      </c>
      <c r="K211" s="152">
        <f t="shared" si="69"/>
        <v>9539</v>
      </c>
      <c r="L211" s="152">
        <f t="shared" si="69"/>
        <v>9539</v>
      </c>
      <c r="M211" s="152">
        <f t="shared" si="69"/>
        <v>9539</v>
      </c>
      <c r="N211" s="152">
        <f t="shared" si="69"/>
        <v>9539</v>
      </c>
      <c r="O211" s="152">
        <f t="shared" si="69"/>
        <v>9539</v>
      </c>
      <c r="P211" s="152">
        <f t="shared" si="69"/>
        <v>9539</v>
      </c>
      <c r="Q211" s="151">
        <f t="shared" si="67"/>
        <v>114079</v>
      </c>
      <c r="R211" s="137"/>
      <c r="S211" s="137"/>
    </row>
    <row r="212" spans="1:19" s="143" customFormat="1" x14ac:dyDescent="0.2">
      <c r="A212" s="174"/>
      <c r="B212" s="143" t="s">
        <v>231</v>
      </c>
      <c r="C212" s="137">
        <v>110000</v>
      </c>
      <c r="D212" s="137">
        <v>110000</v>
      </c>
      <c r="E212" s="143">
        <v>9150</v>
      </c>
      <c r="F212" s="150">
        <f t="shared" si="47"/>
        <v>9539</v>
      </c>
      <c r="G212" s="152">
        <f t="shared" ref="G212:P212" si="70">+F212</f>
        <v>9539</v>
      </c>
      <c r="H212" s="152">
        <f t="shared" si="70"/>
        <v>9539</v>
      </c>
      <c r="I212" s="152">
        <f t="shared" si="70"/>
        <v>9539</v>
      </c>
      <c r="J212" s="152">
        <f t="shared" si="70"/>
        <v>9539</v>
      </c>
      <c r="K212" s="152">
        <f t="shared" si="70"/>
        <v>9539</v>
      </c>
      <c r="L212" s="152">
        <f t="shared" si="70"/>
        <v>9539</v>
      </c>
      <c r="M212" s="152">
        <f t="shared" si="70"/>
        <v>9539</v>
      </c>
      <c r="N212" s="152">
        <f t="shared" si="70"/>
        <v>9539</v>
      </c>
      <c r="O212" s="152">
        <f t="shared" si="70"/>
        <v>9539</v>
      </c>
      <c r="P212" s="152">
        <f t="shared" si="70"/>
        <v>9539</v>
      </c>
      <c r="Q212" s="151">
        <f t="shared" si="67"/>
        <v>114079</v>
      </c>
      <c r="R212" s="137"/>
      <c r="S212" s="137"/>
    </row>
    <row r="213" spans="1:19" s="143" customFormat="1" x14ac:dyDescent="0.2">
      <c r="A213" s="174"/>
      <c r="B213" s="143" t="s">
        <v>232</v>
      </c>
      <c r="C213" s="137">
        <v>140000</v>
      </c>
      <c r="D213" s="137">
        <v>140000</v>
      </c>
      <c r="E213" s="143">
        <v>11600</v>
      </c>
      <c r="F213" s="150">
        <f t="shared" si="47"/>
        <v>12093</v>
      </c>
      <c r="G213" s="152">
        <f t="shared" ref="G213:P213" si="71">+F213</f>
        <v>12093</v>
      </c>
      <c r="H213" s="152">
        <f t="shared" si="71"/>
        <v>12093</v>
      </c>
      <c r="I213" s="152">
        <f t="shared" si="71"/>
        <v>12093</v>
      </c>
      <c r="J213" s="152">
        <f t="shared" si="71"/>
        <v>12093</v>
      </c>
      <c r="K213" s="152">
        <f t="shared" si="71"/>
        <v>12093</v>
      </c>
      <c r="L213" s="152">
        <f t="shared" si="71"/>
        <v>12093</v>
      </c>
      <c r="M213" s="152">
        <f t="shared" si="71"/>
        <v>12093</v>
      </c>
      <c r="N213" s="152">
        <f t="shared" si="71"/>
        <v>12093</v>
      </c>
      <c r="O213" s="152">
        <f t="shared" si="71"/>
        <v>12093</v>
      </c>
      <c r="P213" s="152">
        <f t="shared" si="71"/>
        <v>12093</v>
      </c>
      <c r="Q213" s="151">
        <f t="shared" si="67"/>
        <v>144623</v>
      </c>
      <c r="R213" s="137"/>
      <c r="S213" s="137"/>
    </row>
    <row r="214" spans="1:19" s="143" customFormat="1" x14ac:dyDescent="0.2">
      <c r="A214" s="174"/>
      <c r="B214" s="143" t="s">
        <v>232</v>
      </c>
      <c r="C214" s="137">
        <v>140000</v>
      </c>
      <c r="D214" s="137">
        <v>140000</v>
      </c>
      <c r="E214" s="143">
        <v>11600</v>
      </c>
      <c r="F214" s="150">
        <f t="shared" si="47"/>
        <v>12093</v>
      </c>
      <c r="G214" s="152">
        <f t="shared" ref="G214:P214" si="72">+F214</f>
        <v>12093</v>
      </c>
      <c r="H214" s="152">
        <f t="shared" si="72"/>
        <v>12093</v>
      </c>
      <c r="I214" s="152">
        <f t="shared" si="72"/>
        <v>12093</v>
      </c>
      <c r="J214" s="152">
        <f t="shared" si="72"/>
        <v>12093</v>
      </c>
      <c r="K214" s="152">
        <f t="shared" si="72"/>
        <v>12093</v>
      </c>
      <c r="L214" s="152">
        <f t="shared" si="72"/>
        <v>12093</v>
      </c>
      <c r="M214" s="152">
        <f t="shared" si="72"/>
        <v>12093</v>
      </c>
      <c r="N214" s="152">
        <f t="shared" si="72"/>
        <v>12093</v>
      </c>
      <c r="O214" s="152">
        <f t="shared" si="72"/>
        <v>12093</v>
      </c>
      <c r="P214" s="152">
        <f t="shared" si="72"/>
        <v>12093</v>
      </c>
      <c r="Q214" s="151">
        <f t="shared" si="67"/>
        <v>144623</v>
      </c>
      <c r="R214" s="137"/>
      <c r="S214" s="137"/>
    </row>
    <row r="215" spans="1:19" s="143" customFormat="1" x14ac:dyDescent="0.2">
      <c r="A215" s="174"/>
      <c r="B215" s="143" t="s">
        <v>232</v>
      </c>
      <c r="C215" s="137">
        <v>140000</v>
      </c>
      <c r="D215" s="137">
        <v>140000</v>
      </c>
      <c r="E215" s="143">
        <v>11600</v>
      </c>
      <c r="F215" s="150">
        <f t="shared" si="47"/>
        <v>12093</v>
      </c>
      <c r="G215" s="152">
        <f t="shared" ref="G215:P215" si="73">+F215</f>
        <v>12093</v>
      </c>
      <c r="H215" s="152">
        <f t="shared" si="73"/>
        <v>12093</v>
      </c>
      <c r="I215" s="152">
        <f t="shared" si="73"/>
        <v>12093</v>
      </c>
      <c r="J215" s="152">
        <f t="shared" si="73"/>
        <v>12093</v>
      </c>
      <c r="K215" s="152">
        <f t="shared" si="73"/>
        <v>12093</v>
      </c>
      <c r="L215" s="152">
        <f t="shared" si="73"/>
        <v>12093</v>
      </c>
      <c r="M215" s="152">
        <f t="shared" si="73"/>
        <v>12093</v>
      </c>
      <c r="N215" s="152">
        <f t="shared" si="73"/>
        <v>12093</v>
      </c>
      <c r="O215" s="152">
        <f t="shared" si="73"/>
        <v>12093</v>
      </c>
      <c r="P215" s="152">
        <f t="shared" si="73"/>
        <v>12093</v>
      </c>
      <c r="Q215" s="151">
        <f t="shared" si="67"/>
        <v>144623</v>
      </c>
      <c r="R215" s="137"/>
      <c r="S215" s="137"/>
    </row>
    <row r="216" spans="1:19" s="143" customFormat="1" x14ac:dyDescent="0.2">
      <c r="A216" s="174"/>
      <c r="B216" s="143" t="s">
        <v>232</v>
      </c>
      <c r="C216" s="137">
        <v>140000</v>
      </c>
      <c r="D216" s="137">
        <v>140000</v>
      </c>
      <c r="E216" s="143">
        <v>11600</v>
      </c>
      <c r="F216" s="150">
        <f t="shared" si="47"/>
        <v>12093</v>
      </c>
      <c r="G216" s="152">
        <f t="shared" ref="G216:P216" si="74">+F216</f>
        <v>12093</v>
      </c>
      <c r="H216" s="152">
        <f t="shared" si="74"/>
        <v>12093</v>
      </c>
      <c r="I216" s="152">
        <f t="shared" si="74"/>
        <v>12093</v>
      </c>
      <c r="J216" s="152">
        <f t="shared" si="74"/>
        <v>12093</v>
      </c>
      <c r="K216" s="152">
        <f t="shared" si="74"/>
        <v>12093</v>
      </c>
      <c r="L216" s="152">
        <f t="shared" si="74"/>
        <v>12093</v>
      </c>
      <c r="M216" s="152">
        <f t="shared" si="74"/>
        <v>12093</v>
      </c>
      <c r="N216" s="152">
        <f t="shared" si="74"/>
        <v>12093</v>
      </c>
      <c r="O216" s="152">
        <f t="shared" si="74"/>
        <v>12093</v>
      </c>
      <c r="P216" s="152">
        <f t="shared" si="74"/>
        <v>12093</v>
      </c>
      <c r="Q216" s="151">
        <f t="shared" si="67"/>
        <v>144623</v>
      </c>
      <c r="R216" s="137"/>
      <c r="S216" s="137"/>
    </row>
    <row r="217" spans="1:19" s="143" customFormat="1" x14ac:dyDescent="0.2">
      <c r="A217" s="174"/>
      <c r="B217" s="143" t="s">
        <v>232</v>
      </c>
      <c r="C217" s="137">
        <v>140000</v>
      </c>
      <c r="D217" s="137">
        <v>140000</v>
      </c>
      <c r="E217" s="143">
        <v>11600</v>
      </c>
      <c r="F217" s="150">
        <f t="shared" si="47"/>
        <v>12093</v>
      </c>
      <c r="G217" s="152">
        <f t="shared" ref="G217:P217" si="75">+F217</f>
        <v>12093</v>
      </c>
      <c r="H217" s="152">
        <f t="shared" si="75"/>
        <v>12093</v>
      </c>
      <c r="I217" s="152">
        <f t="shared" si="75"/>
        <v>12093</v>
      </c>
      <c r="J217" s="152">
        <f t="shared" si="75"/>
        <v>12093</v>
      </c>
      <c r="K217" s="152">
        <f t="shared" si="75"/>
        <v>12093</v>
      </c>
      <c r="L217" s="152">
        <f t="shared" si="75"/>
        <v>12093</v>
      </c>
      <c r="M217" s="152">
        <f t="shared" si="75"/>
        <v>12093</v>
      </c>
      <c r="N217" s="152">
        <f t="shared" si="75"/>
        <v>12093</v>
      </c>
      <c r="O217" s="152">
        <f t="shared" si="75"/>
        <v>12093</v>
      </c>
      <c r="P217" s="152">
        <f t="shared" si="75"/>
        <v>12093</v>
      </c>
      <c r="Q217" s="151">
        <f t="shared" si="67"/>
        <v>144623</v>
      </c>
      <c r="R217" s="137"/>
      <c r="S217" s="137"/>
    </row>
    <row r="218" spans="1:19" s="143" customFormat="1" x14ac:dyDescent="0.2">
      <c r="A218" s="174"/>
      <c r="B218" s="143" t="s">
        <v>233</v>
      </c>
      <c r="C218" s="137">
        <v>160000</v>
      </c>
      <c r="D218" s="137">
        <v>160000</v>
      </c>
      <c r="E218" s="143">
        <v>13300</v>
      </c>
      <c r="F218" s="150">
        <f t="shared" si="47"/>
        <v>13865</v>
      </c>
      <c r="G218" s="152">
        <f t="shared" ref="G218:P218" si="76">+F218</f>
        <v>13865</v>
      </c>
      <c r="H218" s="152">
        <f t="shared" si="76"/>
        <v>13865</v>
      </c>
      <c r="I218" s="152">
        <f t="shared" si="76"/>
        <v>13865</v>
      </c>
      <c r="J218" s="152">
        <f t="shared" si="76"/>
        <v>13865</v>
      </c>
      <c r="K218" s="152">
        <f t="shared" si="76"/>
        <v>13865</v>
      </c>
      <c r="L218" s="152">
        <f t="shared" si="76"/>
        <v>13865</v>
      </c>
      <c r="M218" s="152">
        <f t="shared" si="76"/>
        <v>13865</v>
      </c>
      <c r="N218" s="152">
        <f t="shared" si="76"/>
        <v>13865</v>
      </c>
      <c r="O218" s="152">
        <f t="shared" si="76"/>
        <v>13865</v>
      </c>
      <c r="P218" s="152">
        <f t="shared" si="76"/>
        <v>13865</v>
      </c>
      <c r="Q218" s="151">
        <f t="shared" si="67"/>
        <v>165815</v>
      </c>
      <c r="R218" s="137"/>
      <c r="S218" s="137"/>
    </row>
    <row r="219" spans="1:19" s="143" customFormat="1" x14ac:dyDescent="0.2">
      <c r="A219" s="174"/>
      <c r="B219" s="143" t="s">
        <v>234</v>
      </c>
      <c r="C219" s="137">
        <v>160000</v>
      </c>
      <c r="D219" s="137">
        <v>160000</v>
      </c>
      <c r="E219" s="143">
        <v>13300</v>
      </c>
      <c r="F219" s="150">
        <f t="shared" si="47"/>
        <v>13865</v>
      </c>
      <c r="G219" s="152">
        <f t="shared" ref="G219:P219" si="77">+F219</f>
        <v>13865</v>
      </c>
      <c r="H219" s="152">
        <f t="shared" si="77"/>
        <v>13865</v>
      </c>
      <c r="I219" s="152">
        <f t="shared" si="77"/>
        <v>13865</v>
      </c>
      <c r="J219" s="152">
        <f t="shared" si="77"/>
        <v>13865</v>
      </c>
      <c r="K219" s="152">
        <f t="shared" si="77"/>
        <v>13865</v>
      </c>
      <c r="L219" s="152">
        <f t="shared" si="77"/>
        <v>13865</v>
      </c>
      <c r="M219" s="152">
        <f t="shared" si="77"/>
        <v>13865</v>
      </c>
      <c r="N219" s="152">
        <f t="shared" si="77"/>
        <v>13865</v>
      </c>
      <c r="O219" s="152">
        <f t="shared" si="77"/>
        <v>13865</v>
      </c>
      <c r="P219" s="152">
        <f t="shared" si="77"/>
        <v>13865</v>
      </c>
      <c r="Q219" s="151">
        <f t="shared" si="67"/>
        <v>165815</v>
      </c>
      <c r="R219" s="137"/>
      <c r="S219" s="137"/>
    </row>
    <row r="220" spans="1:19" s="143" customFormat="1" x14ac:dyDescent="0.2">
      <c r="A220" s="174"/>
      <c r="B220" s="143" t="s">
        <v>235</v>
      </c>
      <c r="C220" s="137">
        <v>160000</v>
      </c>
      <c r="D220" s="137">
        <v>160000</v>
      </c>
      <c r="E220" s="143">
        <v>13300</v>
      </c>
      <c r="F220" s="150">
        <f t="shared" si="47"/>
        <v>13865</v>
      </c>
      <c r="G220" s="152">
        <f t="shared" ref="G220:P220" si="78">+F220</f>
        <v>13865</v>
      </c>
      <c r="H220" s="152">
        <f t="shared" si="78"/>
        <v>13865</v>
      </c>
      <c r="I220" s="152">
        <f t="shared" si="78"/>
        <v>13865</v>
      </c>
      <c r="J220" s="152">
        <f t="shared" si="78"/>
        <v>13865</v>
      </c>
      <c r="K220" s="152">
        <f t="shared" si="78"/>
        <v>13865</v>
      </c>
      <c r="L220" s="152">
        <f t="shared" si="78"/>
        <v>13865</v>
      </c>
      <c r="M220" s="152">
        <f t="shared" si="78"/>
        <v>13865</v>
      </c>
      <c r="N220" s="152">
        <f t="shared" si="78"/>
        <v>13865</v>
      </c>
      <c r="O220" s="152">
        <f t="shared" si="78"/>
        <v>13865</v>
      </c>
      <c r="P220" s="152">
        <f t="shared" si="78"/>
        <v>13865</v>
      </c>
      <c r="Q220" s="151">
        <f t="shared" si="67"/>
        <v>165815</v>
      </c>
      <c r="R220" s="137"/>
      <c r="S220" s="137"/>
    </row>
    <row r="221" spans="1:19" s="143" customFormat="1" x14ac:dyDescent="0.2">
      <c r="A221" s="174"/>
      <c r="B221" s="143" t="s">
        <v>236</v>
      </c>
      <c r="C221" s="137">
        <v>160000</v>
      </c>
      <c r="D221" s="137">
        <v>160000</v>
      </c>
      <c r="E221" s="143">
        <v>13300</v>
      </c>
      <c r="F221" s="150">
        <f t="shared" si="47"/>
        <v>13865</v>
      </c>
      <c r="G221" s="152">
        <f t="shared" ref="G221:P221" si="79">+F221</f>
        <v>13865</v>
      </c>
      <c r="H221" s="152">
        <f t="shared" si="79"/>
        <v>13865</v>
      </c>
      <c r="I221" s="152">
        <f t="shared" si="79"/>
        <v>13865</v>
      </c>
      <c r="J221" s="152">
        <f t="shared" si="79"/>
        <v>13865</v>
      </c>
      <c r="K221" s="152">
        <f t="shared" si="79"/>
        <v>13865</v>
      </c>
      <c r="L221" s="152">
        <f t="shared" si="79"/>
        <v>13865</v>
      </c>
      <c r="M221" s="152">
        <f t="shared" si="79"/>
        <v>13865</v>
      </c>
      <c r="N221" s="152">
        <f t="shared" si="79"/>
        <v>13865</v>
      </c>
      <c r="O221" s="152">
        <f t="shared" si="79"/>
        <v>13865</v>
      </c>
      <c r="P221" s="152">
        <f t="shared" si="79"/>
        <v>13865</v>
      </c>
      <c r="Q221" s="151">
        <f t="shared" si="67"/>
        <v>165815</v>
      </c>
      <c r="R221" s="137"/>
      <c r="S221" s="137"/>
    </row>
    <row r="222" spans="1:19" s="143" customFormat="1" x14ac:dyDescent="0.2">
      <c r="A222" s="174"/>
      <c r="B222" s="143" t="s">
        <v>237</v>
      </c>
      <c r="C222" s="137">
        <v>160000</v>
      </c>
      <c r="D222" s="137">
        <v>160000</v>
      </c>
      <c r="E222" s="143">
        <v>13300</v>
      </c>
      <c r="F222" s="150">
        <f t="shared" si="47"/>
        <v>13865</v>
      </c>
      <c r="G222" s="152">
        <f t="shared" ref="G222:P222" si="80">+F222</f>
        <v>13865</v>
      </c>
      <c r="H222" s="152">
        <f t="shared" si="80"/>
        <v>13865</v>
      </c>
      <c r="I222" s="152">
        <f t="shared" si="80"/>
        <v>13865</v>
      </c>
      <c r="J222" s="152">
        <f t="shared" si="80"/>
        <v>13865</v>
      </c>
      <c r="K222" s="152">
        <f t="shared" si="80"/>
        <v>13865</v>
      </c>
      <c r="L222" s="152">
        <f t="shared" si="80"/>
        <v>13865</v>
      </c>
      <c r="M222" s="152">
        <f t="shared" si="80"/>
        <v>13865</v>
      </c>
      <c r="N222" s="152">
        <f t="shared" si="80"/>
        <v>13865</v>
      </c>
      <c r="O222" s="152">
        <f t="shared" si="80"/>
        <v>13865</v>
      </c>
      <c r="P222" s="152">
        <f t="shared" si="80"/>
        <v>13865</v>
      </c>
      <c r="Q222" s="151">
        <f t="shared" si="67"/>
        <v>165815</v>
      </c>
      <c r="R222" s="137"/>
      <c r="S222" s="137"/>
    </row>
    <row r="223" spans="1:19" s="143" customFormat="1" x14ac:dyDescent="0.2">
      <c r="A223" s="174"/>
      <c r="B223" s="143" t="s">
        <v>238</v>
      </c>
      <c r="C223" s="137">
        <v>400000</v>
      </c>
      <c r="D223" s="137">
        <v>400000</v>
      </c>
      <c r="E223" s="143">
        <v>33300</v>
      </c>
      <c r="F223" s="150">
        <f t="shared" si="47"/>
        <v>34715</v>
      </c>
      <c r="G223" s="152">
        <f t="shared" ref="G223:P223" si="81">+F223</f>
        <v>34715</v>
      </c>
      <c r="H223" s="152">
        <f t="shared" si="81"/>
        <v>34715</v>
      </c>
      <c r="I223" s="152">
        <f t="shared" si="81"/>
        <v>34715</v>
      </c>
      <c r="J223" s="152">
        <f t="shared" si="81"/>
        <v>34715</v>
      </c>
      <c r="K223" s="152">
        <f t="shared" si="81"/>
        <v>34715</v>
      </c>
      <c r="L223" s="152">
        <f t="shared" si="81"/>
        <v>34715</v>
      </c>
      <c r="M223" s="152">
        <f t="shared" si="81"/>
        <v>34715</v>
      </c>
      <c r="N223" s="152">
        <f t="shared" si="81"/>
        <v>34715</v>
      </c>
      <c r="O223" s="152">
        <f t="shared" si="81"/>
        <v>34715</v>
      </c>
      <c r="P223" s="152">
        <f t="shared" si="81"/>
        <v>34715</v>
      </c>
      <c r="Q223" s="151">
        <f t="shared" si="67"/>
        <v>415165</v>
      </c>
      <c r="R223" s="137"/>
      <c r="S223" s="137"/>
    </row>
    <row r="224" spans="1:19" s="143" customFormat="1" x14ac:dyDescent="0.2">
      <c r="A224" s="174"/>
      <c r="B224" s="143" t="s">
        <v>239</v>
      </c>
      <c r="C224" s="137">
        <v>80000</v>
      </c>
      <c r="D224" s="137">
        <v>80000</v>
      </c>
      <c r="E224" s="143">
        <v>6660</v>
      </c>
      <c r="F224" s="150">
        <f t="shared" si="47"/>
        <v>6943</v>
      </c>
      <c r="G224" s="152">
        <f t="shared" ref="G224:P224" si="82">+F224</f>
        <v>6943</v>
      </c>
      <c r="H224" s="152">
        <f t="shared" si="82"/>
        <v>6943</v>
      </c>
      <c r="I224" s="152">
        <f t="shared" si="82"/>
        <v>6943</v>
      </c>
      <c r="J224" s="152">
        <f t="shared" si="82"/>
        <v>6943</v>
      </c>
      <c r="K224" s="152">
        <f t="shared" si="82"/>
        <v>6943</v>
      </c>
      <c r="L224" s="152">
        <f t="shared" si="82"/>
        <v>6943</v>
      </c>
      <c r="M224" s="152">
        <f t="shared" si="82"/>
        <v>6943</v>
      </c>
      <c r="N224" s="152">
        <f t="shared" si="82"/>
        <v>6943</v>
      </c>
      <c r="O224" s="152">
        <f t="shared" si="82"/>
        <v>6943</v>
      </c>
      <c r="P224" s="152">
        <f t="shared" si="82"/>
        <v>6943</v>
      </c>
      <c r="Q224" s="151">
        <f t="shared" si="67"/>
        <v>83033</v>
      </c>
      <c r="R224" s="137"/>
      <c r="S224" s="137"/>
    </row>
    <row r="225" spans="1:19" s="143" customFormat="1" x14ac:dyDescent="0.2">
      <c r="A225" s="174"/>
      <c r="B225" s="143" t="s">
        <v>240</v>
      </c>
      <c r="C225" s="137">
        <v>80000</v>
      </c>
      <c r="D225" s="137">
        <v>80000</v>
      </c>
      <c r="E225" s="143">
        <v>6660</v>
      </c>
      <c r="F225" s="150">
        <f t="shared" si="47"/>
        <v>6943</v>
      </c>
      <c r="G225" s="152">
        <f t="shared" ref="G225:P225" si="83">+F225</f>
        <v>6943</v>
      </c>
      <c r="H225" s="152">
        <f t="shared" si="83"/>
        <v>6943</v>
      </c>
      <c r="I225" s="152">
        <f t="shared" si="83"/>
        <v>6943</v>
      </c>
      <c r="J225" s="152">
        <f t="shared" si="83"/>
        <v>6943</v>
      </c>
      <c r="K225" s="152">
        <f t="shared" si="83"/>
        <v>6943</v>
      </c>
      <c r="L225" s="152">
        <f t="shared" si="83"/>
        <v>6943</v>
      </c>
      <c r="M225" s="152">
        <f t="shared" si="83"/>
        <v>6943</v>
      </c>
      <c r="N225" s="152">
        <f t="shared" si="83"/>
        <v>6943</v>
      </c>
      <c r="O225" s="152">
        <f t="shared" si="83"/>
        <v>6943</v>
      </c>
      <c r="P225" s="152">
        <f t="shared" si="83"/>
        <v>6943</v>
      </c>
      <c r="Q225" s="151">
        <f t="shared" si="67"/>
        <v>83033</v>
      </c>
      <c r="R225" s="137"/>
      <c r="S225" s="137"/>
    </row>
    <row r="226" spans="1:19" s="143" customFormat="1" x14ac:dyDescent="0.2">
      <c r="A226" s="174"/>
      <c r="B226" s="143" t="s">
        <v>241</v>
      </c>
      <c r="C226" s="137">
        <v>80000</v>
      </c>
      <c r="D226" s="137">
        <v>80000</v>
      </c>
      <c r="E226" s="143">
        <v>6660</v>
      </c>
      <c r="F226" s="150">
        <f t="shared" si="47"/>
        <v>6943</v>
      </c>
      <c r="G226" s="152">
        <f t="shared" ref="G226:P226" si="84">+F226</f>
        <v>6943</v>
      </c>
      <c r="H226" s="152">
        <f t="shared" si="84"/>
        <v>6943</v>
      </c>
      <c r="I226" s="152">
        <f t="shared" si="84"/>
        <v>6943</v>
      </c>
      <c r="J226" s="152">
        <f t="shared" si="84"/>
        <v>6943</v>
      </c>
      <c r="K226" s="152">
        <f t="shared" si="84"/>
        <v>6943</v>
      </c>
      <c r="L226" s="152">
        <f t="shared" si="84"/>
        <v>6943</v>
      </c>
      <c r="M226" s="152">
        <f t="shared" si="84"/>
        <v>6943</v>
      </c>
      <c r="N226" s="152">
        <f t="shared" si="84"/>
        <v>6943</v>
      </c>
      <c r="O226" s="152">
        <f t="shared" si="84"/>
        <v>6943</v>
      </c>
      <c r="P226" s="152">
        <f t="shared" si="84"/>
        <v>6943</v>
      </c>
      <c r="Q226" s="151">
        <f t="shared" si="67"/>
        <v>83033</v>
      </c>
      <c r="R226" s="137"/>
      <c r="S226" s="137"/>
    </row>
    <row r="227" spans="1:19" s="143" customFormat="1" x14ac:dyDescent="0.2">
      <c r="A227" s="174"/>
      <c r="B227" s="143" t="s">
        <v>242</v>
      </c>
      <c r="C227" s="137">
        <v>80000</v>
      </c>
      <c r="D227" s="137">
        <v>80000</v>
      </c>
      <c r="E227" s="143">
        <v>6660</v>
      </c>
      <c r="F227" s="150">
        <f t="shared" si="47"/>
        <v>6943</v>
      </c>
      <c r="G227" s="152">
        <f t="shared" ref="G227:P227" si="85">+F227</f>
        <v>6943</v>
      </c>
      <c r="H227" s="152">
        <f t="shared" si="85"/>
        <v>6943</v>
      </c>
      <c r="I227" s="152">
        <f t="shared" si="85"/>
        <v>6943</v>
      </c>
      <c r="J227" s="152">
        <f t="shared" si="85"/>
        <v>6943</v>
      </c>
      <c r="K227" s="152">
        <f t="shared" si="85"/>
        <v>6943</v>
      </c>
      <c r="L227" s="152">
        <f t="shared" si="85"/>
        <v>6943</v>
      </c>
      <c r="M227" s="152">
        <f t="shared" si="85"/>
        <v>6943</v>
      </c>
      <c r="N227" s="152">
        <f t="shared" si="85"/>
        <v>6943</v>
      </c>
      <c r="O227" s="152">
        <f t="shared" si="85"/>
        <v>6943</v>
      </c>
      <c r="P227" s="152">
        <f t="shared" si="85"/>
        <v>6943</v>
      </c>
      <c r="Q227" s="151">
        <f t="shared" si="67"/>
        <v>83033</v>
      </c>
      <c r="R227" s="137"/>
      <c r="S227" s="137"/>
    </row>
    <row r="228" spans="1:19" s="143" customFormat="1" x14ac:dyDescent="0.2">
      <c r="A228" s="174"/>
      <c r="B228" s="143" t="s">
        <v>243</v>
      </c>
      <c r="C228" s="137">
        <v>80000</v>
      </c>
      <c r="D228" s="137">
        <v>80000</v>
      </c>
      <c r="E228" s="143">
        <v>6660</v>
      </c>
      <c r="F228" s="150">
        <f t="shared" si="47"/>
        <v>6943</v>
      </c>
      <c r="G228" s="152">
        <f t="shared" ref="G228:P228" si="86">+F228</f>
        <v>6943</v>
      </c>
      <c r="H228" s="152">
        <f t="shared" si="86"/>
        <v>6943</v>
      </c>
      <c r="I228" s="152">
        <f t="shared" si="86"/>
        <v>6943</v>
      </c>
      <c r="J228" s="152">
        <f t="shared" si="86"/>
        <v>6943</v>
      </c>
      <c r="K228" s="152">
        <f t="shared" si="86"/>
        <v>6943</v>
      </c>
      <c r="L228" s="152">
        <f t="shared" si="86"/>
        <v>6943</v>
      </c>
      <c r="M228" s="152">
        <f t="shared" si="86"/>
        <v>6943</v>
      </c>
      <c r="N228" s="152">
        <f t="shared" si="86"/>
        <v>6943</v>
      </c>
      <c r="O228" s="152">
        <f t="shared" si="86"/>
        <v>6943</v>
      </c>
      <c r="P228" s="152">
        <f t="shared" si="86"/>
        <v>6943</v>
      </c>
      <c r="Q228" s="151">
        <f t="shared" si="67"/>
        <v>83033</v>
      </c>
      <c r="R228" s="137"/>
      <c r="S228" s="137"/>
    </row>
    <row r="229" spans="1:19" s="143" customFormat="1" x14ac:dyDescent="0.2">
      <c r="A229" s="174"/>
      <c r="B229" s="143" t="s">
        <v>244</v>
      </c>
      <c r="C229" s="137">
        <v>80000</v>
      </c>
      <c r="D229" s="137">
        <v>80000</v>
      </c>
      <c r="E229" s="143">
        <v>6660</v>
      </c>
      <c r="F229" s="150">
        <f t="shared" si="47"/>
        <v>6943</v>
      </c>
      <c r="G229" s="152">
        <f t="shared" ref="G229:P229" si="87">+F229</f>
        <v>6943</v>
      </c>
      <c r="H229" s="152">
        <f t="shared" si="87"/>
        <v>6943</v>
      </c>
      <c r="I229" s="152">
        <f t="shared" si="87"/>
        <v>6943</v>
      </c>
      <c r="J229" s="152">
        <f t="shared" si="87"/>
        <v>6943</v>
      </c>
      <c r="K229" s="152">
        <f t="shared" si="87"/>
        <v>6943</v>
      </c>
      <c r="L229" s="152">
        <f t="shared" si="87"/>
        <v>6943</v>
      </c>
      <c r="M229" s="152">
        <f t="shared" si="87"/>
        <v>6943</v>
      </c>
      <c r="N229" s="152">
        <f t="shared" si="87"/>
        <v>6943</v>
      </c>
      <c r="O229" s="152">
        <f t="shared" si="87"/>
        <v>6943</v>
      </c>
      <c r="P229" s="152">
        <f t="shared" si="87"/>
        <v>6943</v>
      </c>
      <c r="Q229" s="151">
        <f t="shared" si="67"/>
        <v>83033</v>
      </c>
      <c r="R229" s="137"/>
      <c r="S229" s="137"/>
    </row>
    <row r="230" spans="1:19" s="143" customFormat="1" x14ac:dyDescent="0.2">
      <c r="A230" s="174"/>
      <c r="B230" s="143" t="s">
        <v>245</v>
      </c>
      <c r="C230" s="137">
        <v>80000</v>
      </c>
      <c r="D230" s="137">
        <v>80000</v>
      </c>
      <c r="E230" s="143">
        <v>6660</v>
      </c>
      <c r="F230" s="150">
        <f t="shared" si="47"/>
        <v>6943</v>
      </c>
      <c r="G230" s="152">
        <f t="shared" ref="G230:P230" si="88">+F230</f>
        <v>6943</v>
      </c>
      <c r="H230" s="152">
        <f t="shared" si="88"/>
        <v>6943</v>
      </c>
      <c r="I230" s="152">
        <f t="shared" si="88"/>
        <v>6943</v>
      </c>
      <c r="J230" s="152">
        <f t="shared" si="88"/>
        <v>6943</v>
      </c>
      <c r="K230" s="152">
        <f t="shared" si="88"/>
        <v>6943</v>
      </c>
      <c r="L230" s="152">
        <f t="shared" si="88"/>
        <v>6943</v>
      </c>
      <c r="M230" s="152">
        <f t="shared" si="88"/>
        <v>6943</v>
      </c>
      <c r="N230" s="152">
        <f t="shared" si="88"/>
        <v>6943</v>
      </c>
      <c r="O230" s="152">
        <f t="shared" si="88"/>
        <v>6943</v>
      </c>
      <c r="P230" s="152">
        <f t="shared" si="88"/>
        <v>6943</v>
      </c>
      <c r="Q230" s="151">
        <f t="shared" si="67"/>
        <v>83033</v>
      </c>
      <c r="R230" s="137"/>
      <c r="S230" s="137"/>
    </row>
    <row r="231" spans="1:19" s="143" customFormat="1" x14ac:dyDescent="0.2">
      <c r="A231" s="174"/>
      <c r="B231" s="143" t="s">
        <v>246</v>
      </c>
      <c r="C231" s="137">
        <v>80000</v>
      </c>
      <c r="D231" s="137">
        <v>80000</v>
      </c>
      <c r="E231" s="143">
        <v>6660</v>
      </c>
      <c r="F231" s="150">
        <f t="shared" si="47"/>
        <v>6943</v>
      </c>
      <c r="G231" s="152">
        <f t="shared" ref="G231:P231" si="89">+F231</f>
        <v>6943</v>
      </c>
      <c r="H231" s="152">
        <f t="shared" si="89"/>
        <v>6943</v>
      </c>
      <c r="I231" s="152">
        <f t="shared" si="89"/>
        <v>6943</v>
      </c>
      <c r="J231" s="152">
        <f t="shared" si="89"/>
        <v>6943</v>
      </c>
      <c r="K231" s="152">
        <f t="shared" si="89"/>
        <v>6943</v>
      </c>
      <c r="L231" s="152">
        <f t="shared" si="89"/>
        <v>6943</v>
      </c>
      <c r="M231" s="152">
        <f t="shared" si="89"/>
        <v>6943</v>
      </c>
      <c r="N231" s="152">
        <f t="shared" si="89"/>
        <v>6943</v>
      </c>
      <c r="O231" s="152">
        <f t="shared" si="89"/>
        <v>6943</v>
      </c>
      <c r="P231" s="152">
        <f t="shared" si="89"/>
        <v>6943</v>
      </c>
      <c r="Q231" s="151">
        <f t="shared" si="67"/>
        <v>83033</v>
      </c>
      <c r="R231" s="137"/>
      <c r="S231" s="137"/>
    </row>
    <row r="232" spans="1:19" s="143" customFormat="1" x14ac:dyDescent="0.2">
      <c r="A232" s="174"/>
      <c r="B232" s="143" t="s">
        <v>247</v>
      </c>
      <c r="C232" s="137">
        <v>50000</v>
      </c>
      <c r="D232" s="137">
        <v>50000</v>
      </c>
      <c r="E232" s="143">
        <v>4160</v>
      </c>
      <c r="F232" s="150">
        <f t="shared" si="47"/>
        <v>4337</v>
      </c>
      <c r="G232" s="152">
        <f t="shared" ref="G232:P232" si="90">+F232</f>
        <v>4337</v>
      </c>
      <c r="H232" s="152">
        <f t="shared" si="90"/>
        <v>4337</v>
      </c>
      <c r="I232" s="152">
        <f t="shared" si="90"/>
        <v>4337</v>
      </c>
      <c r="J232" s="152">
        <f t="shared" si="90"/>
        <v>4337</v>
      </c>
      <c r="K232" s="152">
        <f t="shared" si="90"/>
        <v>4337</v>
      </c>
      <c r="L232" s="152">
        <f t="shared" si="90"/>
        <v>4337</v>
      </c>
      <c r="M232" s="152">
        <f t="shared" si="90"/>
        <v>4337</v>
      </c>
      <c r="N232" s="152">
        <f t="shared" si="90"/>
        <v>4337</v>
      </c>
      <c r="O232" s="152">
        <f t="shared" si="90"/>
        <v>4337</v>
      </c>
      <c r="P232" s="152">
        <f t="shared" si="90"/>
        <v>4337</v>
      </c>
      <c r="Q232" s="151">
        <f t="shared" si="67"/>
        <v>51867</v>
      </c>
      <c r="R232" s="137"/>
      <c r="S232" s="137"/>
    </row>
    <row r="233" spans="1:19" s="143" customFormat="1" x14ac:dyDescent="0.2">
      <c r="A233" s="174"/>
      <c r="B233" s="143" t="s">
        <v>248</v>
      </c>
      <c r="C233" s="137">
        <v>50000</v>
      </c>
      <c r="D233" s="137">
        <v>50000</v>
      </c>
      <c r="E233" s="143">
        <v>4160</v>
      </c>
      <c r="F233" s="150">
        <f t="shared" si="47"/>
        <v>4337</v>
      </c>
      <c r="G233" s="152">
        <f t="shared" ref="G233:P233" si="91">+F233</f>
        <v>4337</v>
      </c>
      <c r="H233" s="152">
        <f t="shared" si="91"/>
        <v>4337</v>
      </c>
      <c r="I233" s="152">
        <f t="shared" si="91"/>
        <v>4337</v>
      </c>
      <c r="J233" s="152">
        <f t="shared" si="91"/>
        <v>4337</v>
      </c>
      <c r="K233" s="152">
        <f t="shared" si="91"/>
        <v>4337</v>
      </c>
      <c r="L233" s="152">
        <f t="shared" si="91"/>
        <v>4337</v>
      </c>
      <c r="M233" s="152">
        <f t="shared" si="91"/>
        <v>4337</v>
      </c>
      <c r="N233" s="152">
        <f t="shared" si="91"/>
        <v>4337</v>
      </c>
      <c r="O233" s="152">
        <f t="shared" si="91"/>
        <v>4337</v>
      </c>
      <c r="P233" s="152">
        <f t="shared" si="91"/>
        <v>4337</v>
      </c>
      <c r="Q233" s="151">
        <f t="shared" si="67"/>
        <v>51867</v>
      </c>
      <c r="R233" s="137"/>
      <c r="S233" s="137"/>
    </row>
    <row r="234" spans="1:19" s="143" customFormat="1" x14ac:dyDescent="0.2">
      <c r="A234" s="174"/>
      <c r="B234" s="143" t="s">
        <v>249</v>
      </c>
      <c r="C234" s="137">
        <v>50000</v>
      </c>
      <c r="D234" s="137">
        <v>50000</v>
      </c>
      <c r="E234" s="143">
        <v>4160</v>
      </c>
      <c r="F234" s="150">
        <f t="shared" si="47"/>
        <v>4337</v>
      </c>
      <c r="G234" s="152">
        <f t="shared" ref="G234:P234" si="92">+F234</f>
        <v>4337</v>
      </c>
      <c r="H234" s="152">
        <f t="shared" si="92"/>
        <v>4337</v>
      </c>
      <c r="I234" s="152">
        <f t="shared" si="92"/>
        <v>4337</v>
      </c>
      <c r="J234" s="152">
        <f t="shared" si="92"/>
        <v>4337</v>
      </c>
      <c r="K234" s="152">
        <f t="shared" si="92"/>
        <v>4337</v>
      </c>
      <c r="L234" s="152">
        <f t="shared" si="92"/>
        <v>4337</v>
      </c>
      <c r="M234" s="152">
        <f t="shared" si="92"/>
        <v>4337</v>
      </c>
      <c r="N234" s="152">
        <f t="shared" si="92"/>
        <v>4337</v>
      </c>
      <c r="O234" s="152">
        <f t="shared" si="92"/>
        <v>4337</v>
      </c>
      <c r="P234" s="152">
        <f t="shared" si="92"/>
        <v>4337</v>
      </c>
      <c r="Q234" s="151">
        <f t="shared" si="67"/>
        <v>51867</v>
      </c>
      <c r="R234" s="137"/>
      <c r="S234" s="137"/>
    </row>
    <row r="235" spans="1:19" s="143" customFormat="1" x14ac:dyDescent="0.2">
      <c r="A235" s="174"/>
      <c r="B235" s="143" t="s">
        <v>250</v>
      </c>
      <c r="C235" s="137">
        <v>55000</v>
      </c>
      <c r="D235" s="137">
        <v>55000</v>
      </c>
      <c r="E235" s="143">
        <v>4580</v>
      </c>
      <c r="F235" s="150">
        <f t="shared" si="47"/>
        <v>4775</v>
      </c>
      <c r="G235" s="152">
        <f t="shared" ref="G235:P235" si="93">+F235</f>
        <v>4775</v>
      </c>
      <c r="H235" s="152">
        <f t="shared" si="93"/>
        <v>4775</v>
      </c>
      <c r="I235" s="152">
        <f t="shared" si="93"/>
        <v>4775</v>
      </c>
      <c r="J235" s="152">
        <f t="shared" si="93"/>
        <v>4775</v>
      </c>
      <c r="K235" s="152">
        <f t="shared" si="93"/>
        <v>4775</v>
      </c>
      <c r="L235" s="152">
        <f t="shared" si="93"/>
        <v>4775</v>
      </c>
      <c r="M235" s="152">
        <f t="shared" si="93"/>
        <v>4775</v>
      </c>
      <c r="N235" s="152">
        <f t="shared" si="93"/>
        <v>4775</v>
      </c>
      <c r="O235" s="152">
        <f t="shared" si="93"/>
        <v>4775</v>
      </c>
      <c r="P235" s="152">
        <f t="shared" si="93"/>
        <v>4775</v>
      </c>
      <c r="Q235" s="151">
        <f t="shared" si="67"/>
        <v>57105</v>
      </c>
      <c r="R235" s="137"/>
      <c r="S235" s="137"/>
    </row>
    <row r="236" spans="1:19" s="143" customFormat="1" x14ac:dyDescent="0.2">
      <c r="A236" s="174"/>
      <c r="B236" s="143" t="s">
        <v>251</v>
      </c>
      <c r="C236" s="137">
        <v>50000</v>
      </c>
      <c r="D236" s="137">
        <v>50000</v>
      </c>
      <c r="E236" s="143">
        <v>4160</v>
      </c>
      <c r="F236" s="150">
        <f t="shared" si="47"/>
        <v>4337</v>
      </c>
      <c r="G236" s="152">
        <f t="shared" ref="G236:P236" si="94">+F236</f>
        <v>4337</v>
      </c>
      <c r="H236" s="152">
        <f t="shared" si="94"/>
        <v>4337</v>
      </c>
      <c r="I236" s="152">
        <f t="shared" si="94"/>
        <v>4337</v>
      </c>
      <c r="J236" s="152">
        <f t="shared" si="94"/>
        <v>4337</v>
      </c>
      <c r="K236" s="152">
        <f t="shared" si="94"/>
        <v>4337</v>
      </c>
      <c r="L236" s="152">
        <f t="shared" si="94"/>
        <v>4337</v>
      </c>
      <c r="M236" s="152">
        <f t="shared" si="94"/>
        <v>4337</v>
      </c>
      <c r="N236" s="152">
        <f t="shared" si="94"/>
        <v>4337</v>
      </c>
      <c r="O236" s="152">
        <f t="shared" si="94"/>
        <v>4337</v>
      </c>
      <c r="P236" s="152">
        <f t="shared" si="94"/>
        <v>4337</v>
      </c>
      <c r="Q236" s="151">
        <f t="shared" si="67"/>
        <v>51867</v>
      </c>
      <c r="R236" s="137"/>
      <c r="S236" s="137"/>
    </row>
    <row r="237" spans="1:19" s="143" customFormat="1" x14ac:dyDescent="0.2">
      <c r="A237" s="174"/>
      <c r="B237" s="143" t="s">
        <v>252</v>
      </c>
      <c r="C237" s="137">
        <v>45000</v>
      </c>
      <c r="D237" s="137">
        <v>45000</v>
      </c>
      <c r="E237" s="143">
        <v>3750</v>
      </c>
      <c r="F237" s="150">
        <f t="shared" si="47"/>
        <v>3909</v>
      </c>
      <c r="G237" s="152">
        <f t="shared" ref="G237:P237" si="95">+F237</f>
        <v>3909</v>
      </c>
      <c r="H237" s="152">
        <f t="shared" si="95"/>
        <v>3909</v>
      </c>
      <c r="I237" s="152">
        <f t="shared" si="95"/>
        <v>3909</v>
      </c>
      <c r="J237" s="152">
        <f t="shared" si="95"/>
        <v>3909</v>
      </c>
      <c r="K237" s="152">
        <f t="shared" si="95"/>
        <v>3909</v>
      </c>
      <c r="L237" s="152">
        <f t="shared" si="95"/>
        <v>3909</v>
      </c>
      <c r="M237" s="152">
        <f t="shared" si="95"/>
        <v>3909</v>
      </c>
      <c r="N237" s="152">
        <f t="shared" si="95"/>
        <v>3909</v>
      </c>
      <c r="O237" s="152">
        <f t="shared" si="95"/>
        <v>3909</v>
      </c>
      <c r="P237" s="152">
        <f t="shared" si="95"/>
        <v>3909</v>
      </c>
      <c r="Q237" s="151">
        <f t="shared" si="67"/>
        <v>46749</v>
      </c>
      <c r="R237" s="137"/>
      <c r="S237" s="137"/>
    </row>
    <row r="238" spans="1:19" s="143" customFormat="1" x14ac:dyDescent="0.2">
      <c r="A238" s="174"/>
      <c r="B238" s="143" t="s">
        <v>253</v>
      </c>
      <c r="C238" s="137">
        <v>45000</v>
      </c>
      <c r="D238" s="137">
        <v>45000</v>
      </c>
      <c r="E238" s="143">
        <v>3750</v>
      </c>
      <c r="F238" s="150">
        <f t="shared" si="47"/>
        <v>3909</v>
      </c>
      <c r="G238" s="152">
        <f t="shared" ref="G238:P238" si="96">+F238</f>
        <v>3909</v>
      </c>
      <c r="H238" s="152">
        <f t="shared" si="96"/>
        <v>3909</v>
      </c>
      <c r="I238" s="152">
        <f t="shared" si="96"/>
        <v>3909</v>
      </c>
      <c r="J238" s="152">
        <f t="shared" si="96"/>
        <v>3909</v>
      </c>
      <c r="K238" s="152">
        <f t="shared" si="96"/>
        <v>3909</v>
      </c>
      <c r="L238" s="152">
        <f t="shared" si="96"/>
        <v>3909</v>
      </c>
      <c r="M238" s="152">
        <f t="shared" si="96"/>
        <v>3909</v>
      </c>
      <c r="N238" s="152">
        <f t="shared" si="96"/>
        <v>3909</v>
      </c>
      <c r="O238" s="152">
        <f t="shared" si="96"/>
        <v>3909</v>
      </c>
      <c r="P238" s="152">
        <f t="shared" si="96"/>
        <v>3909</v>
      </c>
      <c r="Q238" s="151">
        <f t="shared" si="67"/>
        <v>46749</v>
      </c>
      <c r="R238" s="137"/>
      <c r="S238" s="137"/>
    </row>
    <row r="239" spans="1:19" s="143" customFormat="1" x14ac:dyDescent="0.2">
      <c r="A239" s="174"/>
      <c r="B239" s="143" t="s">
        <v>254</v>
      </c>
      <c r="C239" s="137">
        <v>35000</v>
      </c>
      <c r="D239" s="137">
        <v>35000</v>
      </c>
      <c r="E239" s="143">
        <v>2900</v>
      </c>
      <c r="F239" s="150">
        <f t="shared" si="47"/>
        <v>3023</v>
      </c>
      <c r="G239" s="152">
        <f t="shared" ref="G239:P239" si="97">+F239</f>
        <v>3023</v>
      </c>
      <c r="H239" s="152">
        <f t="shared" si="97"/>
        <v>3023</v>
      </c>
      <c r="I239" s="152">
        <f t="shared" si="97"/>
        <v>3023</v>
      </c>
      <c r="J239" s="152">
        <f t="shared" si="97"/>
        <v>3023</v>
      </c>
      <c r="K239" s="152">
        <f t="shared" si="97"/>
        <v>3023</v>
      </c>
      <c r="L239" s="152">
        <f t="shared" si="97"/>
        <v>3023</v>
      </c>
      <c r="M239" s="152">
        <f t="shared" si="97"/>
        <v>3023</v>
      </c>
      <c r="N239" s="152">
        <f t="shared" si="97"/>
        <v>3023</v>
      </c>
      <c r="O239" s="152">
        <f t="shared" si="97"/>
        <v>3023</v>
      </c>
      <c r="P239" s="152">
        <f t="shared" si="97"/>
        <v>3023</v>
      </c>
      <c r="Q239" s="151">
        <f t="shared" si="67"/>
        <v>36153</v>
      </c>
      <c r="R239" s="137"/>
      <c r="S239" s="137"/>
    </row>
    <row r="240" spans="1:19" s="143" customFormat="1" x14ac:dyDescent="0.2">
      <c r="A240" s="174"/>
      <c r="B240" s="143" t="s">
        <v>255</v>
      </c>
      <c r="C240" s="137">
        <v>35000</v>
      </c>
      <c r="D240" s="137">
        <v>35000</v>
      </c>
      <c r="E240" s="143">
        <v>2900</v>
      </c>
      <c r="F240" s="150">
        <f t="shared" si="47"/>
        <v>3023</v>
      </c>
      <c r="G240" s="152">
        <f t="shared" ref="G240:P240" si="98">+F240</f>
        <v>3023</v>
      </c>
      <c r="H240" s="152">
        <f t="shared" si="98"/>
        <v>3023</v>
      </c>
      <c r="I240" s="152">
        <f t="shared" si="98"/>
        <v>3023</v>
      </c>
      <c r="J240" s="152">
        <f t="shared" si="98"/>
        <v>3023</v>
      </c>
      <c r="K240" s="152">
        <f t="shared" si="98"/>
        <v>3023</v>
      </c>
      <c r="L240" s="152">
        <f t="shared" si="98"/>
        <v>3023</v>
      </c>
      <c r="M240" s="152">
        <f t="shared" si="98"/>
        <v>3023</v>
      </c>
      <c r="N240" s="152">
        <f t="shared" si="98"/>
        <v>3023</v>
      </c>
      <c r="O240" s="152">
        <f t="shared" si="98"/>
        <v>3023</v>
      </c>
      <c r="P240" s="152">
        <f t="shared" si="98"/>
        <v>3023</v>
      </c>
      <c r="Q240" s="151">
        <f t="shared" si="67"/>
        <v>36153</v>
      </c>
      <c r="R240" s="137"/>
      <c r="S240" s="137"/>
    </row>
    <row r="241" spans="1:19" s="143" customFormat="1" x14ac:dyDescent="0.2">
      <c r="A241" s="174"/>
      <c r="B241" s="143" t="s">
        <v>256</v>
      </c>
      <c r="C241" s="137">
        <v>35000</v>
      </c>
      <c r="D241" s="137">
        <v>35000</v>
      </c>
      <c r="E241" s="143">
        <v>2900</v>
      </c>
      <c r="F241" s="150">
        <f t="shared" si="47"/>
        <v>3023</v>
      </c>
      <c r="G241" s="152">
        <f t="shared" ref="G241:P241" si="99">+F241</f>
        <v>3023</v>
      </c>
      <c r="H241" s="152">
        <f t="shared" si="99"/>
        <v>3023</v>
      </c>
      <c r="I241" s="152">
        <f t="shared" si="99"/>
        <v>3023</v>
      </c>
      <c r="J241" s="152">
        <f t="shared" si="99"/>
        <v>3023</v>
      </c>
      <c r="K241" s="152">
        <f t="shared" si="99"/>
        <v>3023</v>
      </c>
      <c r="L241" s="152">
        <f t="shared" si="99"/>
        <v>3023</v>
      </c>
      <c r="M241" s="152">
        <f t="shared" si="99"/>
        <v>3023</v>
      </c>
      <c r="N241" s="152">
        <f t="shared" si="99"/>
        <v>3023</v>
      </c>
      <c r="O241" s="152">
        <f t="shared" si="99"/>
        <v>3023</v>
      </c>
      <c r="P241" s="152">
        <f t="shared" si="99"/>
        <v>3023</v>
      </c>
      <c r="Q241" s="151">
        <f t="shared" si="67"/>
        <v>36153</v>
      </c>
      <c r="R241" s="137"/>
      <c r="S241" s="137"/>
    </row>
    <row r="242" spans="1:19" s="143" customFormat="1" x14ac:dyDescent="0.2">
      <c r="A242" s="174"/>
      <c r="B242" s="143" t="s">
        <v>257</v>
      </c>
      <c r="C242" s="137">
        <v>50000</v>
      </c>
      <c r="D242" s="137">
        <v>50000</v>
      </c>
      <c r="E242" s="143">
        <v>4160</v>
      </c>
      <c r="F242" s="150">
        <f t="shared" si="47"/>
        <v>4337</v>
      </c>
      <c r="G242" s="152">
        <f t="shared" ref="G242:P242" si="100">+F242</f>
        <v>4337</v>
      </c>
      <c r="H242" s="152">
        <f t="shared" si="100"/>
        <v>4337</v>
      </c>
      <c r="I242" s="152">
        <f t="shared" si="100"/>
        <v>4337</v>
      </c>
      <c r="J242" s="152">
        <f t="shared" si="100"/>
        <v>4337</v>
      </c>
      <c r="K242" s="152">
        <f t="shared" si="100"/>
        <v>4337</v>
      </c>
      <c r="L242" s="152">
        <f t="shared" si="100"/>
        <v>4337</v>
      </c>
      <c r="M242" s="152">
        <f t="shared" si="100"/>
        <v>4337</v>
      </c>
      <c r="N242" s="152">
        <f t="shared" si="100"/>
        <v>4337</v>
      </c>
      <c r="O242" s="152">
        <f t="shared" si="100"/>
        <v>4337</v>
      </c>
      <c r="P242" s="152">
        <f t="shared" si="100"/>
        <v>4337</v>
      </c>
      <c r="Q242" s="151">
        <f t="shared" si="67"/>
        <v>51867</v>
      </c>
      <c r="R242" s="137"/>
      <c r="S242" s="137"/>
    </row>
    <row r="243" spans="1:19" x14ac:dyDescent="0.2">
      <c r="B243" t="s">
        <v>16</v>
      </c>
      <c r="C243" s="170">
        <f>SUM(C184:C208)</f>
        <v>2750000</v>
      </c>
      <c r="D243" s="170">
        <f>SUM(D184:D208)</f>
        <v>2750000</v>
      </c>
      <c r="E243" s="100">
        <f>SUM(E184:E208)</f>
        <v>228750</v>
      </c>
      <c r="F243" s="100">
        <f t="shared" ref="F243:P243" si="101">SUM(F184:F208)</f>
        <v>238475</v>
      </c>
      <c r="G243" s="100">
        <f t="shared" si="101"/>
        <v>238475</v>
      </c>
      <c r="H243" s="100">
        <f t="shared" si="101"/>
        <v>238475</v>
      </c>
      <c r="I243" s="100">
        <f t="shared" si="101"/>
        <v>238475</v>
      </c>
      <c r="J243" s="100">
        <f t="shared" si="101"/>
        <v>238475</v>
      </c>
      <c r="K243" s="100">
        <f t="shared" si="101"/>
        <v>238475</v>
      </c>
      <c r="L243" s="100">
        <f t="shared" si="101"/>
        <v>238475</v>
      </c>
      <c r="M243" s="100">
        <f t="shared" si="101"/>
        <v>238475</v>
      </c>
      <c r="N243" s="100">
        <f t="shared" si="101"/>
        <v>238475</v>
      </c>
      <c r="O243" s="100">
        <f t="shared" si="101"/>
        <v>238475</v>
      </c>
      <c r="P243" s="100">
        <f t="shared" si="101"/>
        <v>238475</v>
      </c>
      <c r="Q243" s="105">
        <f>SUM(Q184:Q208)</f>
        <v>2851975</v>
      </c>
      <c r="R243" s="105">
        <f>SUM(R184:R208)</f>
        <v>2966050</v>
      </c>
      <c r="S243" s="105">
        <f>SUM(S184:S208)</f>
        <v>3084700</v>
      </c>
    </row>
    <row r="244" spans="1:19" ht="14.25" customHeight="1" x14ac:dyDescent="0.2">
      <c r="B244" s="24"/>
      <c r="E244" s="24"/>
      <c r="F244"/>
      <c r="G244"/>
      <c r="H244"/>
      <c r="I244"/>
      <c r="J244"/>
      <c r="K244"/>
      <c r="L244"/>
      <c r="M244"/>
      <c r="N244"/>
      <c r="O244"/>
      <c r="P244"/>
      <c r="Q244" s="66"/>
      <c r="R244" s="66"/>
      <c r="S244" s="66"/>
    </row>
    <row r="245" spans="1:19" ht="15.75" x14ac:dyDescent="0.25">
      <c r="B245" s="7" t="s">
        <v>49</v>
      </c>
      <c r="C245" s="136"/>
      <c r="D245" s="136"/>
      <c r="E245"/>
      <c r="F245"/>
      <c r="G245"/>
      <c r="H245"/>
      <c r="I245"/>
      <c r="J245"/>
      <c r="K245"/>
      <c r="L245"/>
      <c r="M245"/>
      <c r="N245"/>
      <c r="O245"/>
      <c r="P245"/>
      <c r="Q245" s="66"/>
      <c r="R245" s="66"/>
      <c r="S245" s="66"/>
    </row>
    <row r="246" spans="1:19" s="11" customFormat="1" x14ac:dyDescent="0.2">
      <c r="A246" s="114"/>
      <c r="B246" s="11" t="str">
        <f>+B184</f>
        <v>Employee 1                       Manager</v>
      </c>
      <c r="C246" s="164"/>
      <c r="D246" s="164"/>
      <c r="E246" s="11">
        <f>+E184</f>
        <v>9150</v>
      </c>
      <c r="F246" s="11">
        <f t="shared" ref="F246:P246" si="102">+F184+E246</f>
        <v>18689</v>
      </c>
      <c r="G246" s="11">
        <f t="shared" si="102"/>
        <v>28228</v>
      </c>
      <c r="H246" s="11">
        <f t="shared" si="102"/>
        <v>37767</v>
      </c>
      <c r="I246" s="11">
        <f t="shared" si="102"/>
        <v>47306</v>
      </c>
      <c r="J246" s="11">
        <f t="shared" si="102"/>
        <v>56845</v>
      </c>
      <c r="K246" s="11">
        <f t="shared" si="102"/>
        <v>66384</v>
      </c>
      <c r="L246" s="11">
        <f t="shared" si="102"/>
        <v>75923</v>
      </c>
      <c r="M246" s="11">
        <f t="shared" si="102"/>
        <v>85462</v>
      </c>
      <c r="N246" s="11">
        <f t="shared" si="102"/>
        <v>95001</v>
      </c>
      <c r="O246" s="11">
        <f t="shared" si="102"/>
        <v>104540</v>
      </c>
      <c r="P246" s="11">
        <f t="shared" si="102"/>
        <v>114079</v>
      </c>
      <c r="Q246" s="99"/>
      <c r="R246" s="99"/>
      <c r="S246" s="99"/>
    </row>
    <row r="247" spans="1:19" s="11" customFormat="1" x14ac:dyDescent="0.2">
      <c r="A247" s="114"/>
      <c r="B247" s="11" t="str">
        <f>+B185</f>
        <v>Employee 2</v>
      </c>
      <c r="C247" s="164"/>
      <c r="D247" s="164"/>
      <c r="E247" s="11">
        <f>+E185</f>
        <v>9150</v>
      </c>
      <c r="F247" s="11">
        <f t="shared" ref="F247:P247" si="103">+F185+E247</f>
        <v>18689</v>
      </c>
      <c r="G247" s="11">
        <f t="shared" si="103"/>
        <v>28228</v>
      </c>
      <c r="H247" s="11">
        <f t="shared" si="103"/>
        <v>37767</v>
      </c>
      <c r="I247" s="11">
        <f t="shared" si="103"/>
        <v>47306</v>
      </c>
      <c r="J247" s="11">
        <f t="shared" si="103"/>
        <v>56845</v>
      </c>
      <c r="K247" s="11">
        <f t="shared" si="103"/>
        <v>66384</v>
      </c>
      <c r="L247" s="11">
        <f t="shared" si="103"/>
        <v>75923</v>
      </c>
      <c r="M247" s="11">
        <f t="shared" si="103"/>
        <v>85462</v>
      </c>
      <c r="N247" s="11">
        <f t="shared" si="103"/>
        <v>95001</v>
      </c>
      <c r="O247" s="11">
        <f t="shared" si="103"/>
        <v>104540</v>
      </c>
      <c r="P247" s="11">
        <f t="shared" si="103"/>
        <v>114079</v>
      </c>
      <c r="Q247" s="99"/>
      <c r="R247" s="99"/>
      <c r="S247" s="99"/>
    </row>
    <row r="248" spans="1:19" s="11" customFormat="1" x14ac:dyDescent="0.2">
      <c r="A248" s="114"/>
      <c r="B248" s="11" t="str">
        <f>+B186</f>
        <v>Employee 3</v>
      </c>
      <c r="C248" s="164"/>
      <c r="D248" s="164"/>
      <c r="E248" s="11">
        <f t="shared" ref="E248:E270" si="104">+E186</f>
        <v>9150</v>
      </c>
      <c r="F248" s="11">
        <f t="shared" ref="F248:P248" si="105">+F186+E248</f>
        <v>18689</v>
      </c>
      <c r="G248" s="11">
        <f t="shared" si="105"/>
        <v>28228</v>
      </c>
      <c r="H248" s="11">
        <f t="shared" si="105"/>
        <v>37767</v>
      </c>
      <c r="I248" s="11">
        <f t="shared" si="105"/>
        <v>47306</v>
      </c>
      <c r="J248" s="11">
        <f t="shared" si="105"/>
        <v>56845</v>
      </c>
      <c r="K248" s="11">
        <f t="shared" si="105"/>
        <v>66384</v>
      </c>
      <c r="L248" s="11">
        <f t="shared" si="105"/>
        <v>75923</v>
      </c>
      <c r="M248" s="11">
        <f t="shared" si="105"/>
        <v>85462</v>
      </c>
      <c r="N248" s="11">
        <f t="shared" si="105"/>
        <v>95001</v>
      </c>
      <c r="O248" s="11">
        <f t="shared" si="105"/>
        <v>104540</v>
      </c>
      <c r="P248" s="11">
        <f t="shared" si="105"/>
        <v>114079</v>
      </c>
      <c r="Q248" s="99"/>
      <c r="R248" s="99"/>
      <c r="S248" s="99"/>
    </row>
    <row r="249" spans="1:19" s="11" customFormat="1" x14ac:dyDescent="0.2">
      <c r="A249" s="114"/>
      <c r="B249" s="150" t="s">
        <v>42</v>
      </c>
      <c r="C249" s="164"/>
      <c r="D249" s="164"/>
      <c r="E249" s="11">
        <f t="shared" si="104"/>
        <v>9150</v>
      </c>
      <c r="F249" s="11">
        <f t="shared" ref="F249:P249" si="106">+F187+E249</f>
        <v>18689</v>
      </c>
      <c r="G249" s="11">
        <f t="shared" si="106"/>
        <v>28228</v>
      </c>
      <c r="H249" s="11">
        <f t="shared" si="106"/>
        <v>37767</v>
      </c>
      <c r="I249" s="11">
        <f t="shared" si="106"/>
        <v>47306</v>
      </c>
      <c r="J249" s="11">
        <f t="shared" si="106"/>
        <v>56845</v>
      </c>
      <c r="K249" s="11">
        <f t="shared" si="106"/>
        <v>66384</v>
      </c>
      <c r="L249" s="11">
        <f t="shared" si="106"/>
        <v>75923</v>
      </c>
      <c r="M249" s="11">
        <f t="shared" si="106"/>
        <v>85462</v>
      </c>
      <c r="N249" s="11">
        <f t="shared" si="106"/>
        <v>95001</v>
      </c>
      <c r="O249" s="11">
        <f t="shared" si="106"/>
        <v>104540</v>
      </c>
      <c r="P249" s="11">
        <f t="shared" si="106"/>
        <v>114079</v>
      </c>
      <c r="Q249" s="99"/>
      <c r="R249" s="99"/>
      <c r="S249" s="99"/>
    </row>
    <row r="250" spans="1:19" s="11" customFormat="1" x14ac:dyDescent="0.2">
      <c r="A250" s="114"/>
      <c r="B250" s="150" t="s">
        <v>43</v>
      </c>
      <c r="C250" s="164"/>
      <c r="D250" s="164"/>
      <c r="E250" s="11">
        <f t="shared" si="104"/>
        <v>9150</v>
      </c>
      <c r="F250" s="11">
        <f t="shared" ref="F250:P250" si="107">+F188+E250</f>
        <v>18689</v>
      </c>
      <c r="G250" s="11">
        <f t="shared" si="107"/>
        <v>28228</v>
      </c>
      <c r="H250" s="11">
        <f t="shared" si="107"/>
        <v>37767</v>
      </c>
      <c r="I250" s="11">
        <f t="shared" si="107"/>
        <v>47306</v>
      </c>
      <c r="J250" s="11">
        <f t="shared" si="107"/>
        <v>56845</v>
      </c>
      <c r="K250" s="11">
        <f t="shared" si="107"/>
        <v>66384</v>
      </c>
      <c r="L250" s="11">
        <f t="shared" si="107"/>
        <v>75923</v>
      </c>
      <c r="M250" s="11">
        <f t="shared" si="107"/>
        <v>85462</v>
      </c>
      <c r="N250" s="11">
        <f t="shared" si="107"/>
        <v>95001</v>
      </c>
      <c r="O250" s="11">
        <f t="shared" si="107"/>
        <v>104540</v>
      </c>
      <c r="P250" s="11">
        <f t="shared" si="107"/>
        <v>114079</v>
      </c>
      <c r="Q250" s="99"/>
      <c r="R250" s="99"/>
      <c r="S250" s="99"/>
    </row>
    <row r="251" spans="1:19" s="11" customFormat="1" x14ac:dyDescent="0.2">
      <c r="A251" s="114"/>
      <c r="B251" s="150" t="s">
        <v>44</v>
      </c>
      <c r="C251" s="164"/>
      <c r="D251" s="164"/>
      <c r="E251" s="11">
        <f t="shared" si="104"/>
        <v>9150</v>
      </c>
      <c r="F251" s="11">
        <f t="shared" ref="F251:P251" si="108">+F189+E251</f>
        <v>18689</v>
      </c>
      <c r="G251" s="11">
        <f t="shared" si="108"/>
        <v>28228</v>
      </c>
      <c r="H251" s="11">
        <f t="shared" si="108"/>
        <v>37767</v>
      </c>
      <c r="I251" s="11">
        <f t="shared" si="108"/>
        <v>47306</v>
      </c>
      <c r="J251" s="11">
        <f t="shared" si="108"/>
        <v>56845</v>
      </c>
      <c r="K251" s="11">
        <f t="shared" si="108"/>
        <v>66384</v>
      </c>
      <c r="L251" s="11">
        <f t="shared" si="108"/>
        <v>75923</v>
      </c>
      <c r="M251" s="11">
        <f t="shared" si="108"/>
        <v>85462</v>
      </c>
      <c r="N251" s="11">
        <f t="shared" si="108"/>
        <v>95001</v>
      </c>
      <c r="O251" s="11">
        <f t="shared" si="108"/>
        <v>104540</v>
      </c>
      <c r="P251" s="11">
        <f t="shared" si="108"/>
        <v>114079</v>
      </c>
      <c r="Q251" s="99"/>
      <c r="R251" s="99"/>
      <c r="S251" s="99"/>
    </row>
    <row r="252" spans="1:19" s="11" customFormat="1" x14ac:dyDescent="0.2">
      <c r="A252" s="114"/>
      <c r="B252" s="150" t="s">
        <v>45</v>
      </c>
      <c r="C252" s="164"/>
      <c r="D252" s="164"/>
      <c r="E252" s="11">
        <f t="shared" si="104"/>
        <v>9150</v>
      </c>
      <c r="F252" s="11">
        <f t="shared" ref="F252:P252" si="109">+F190+E252</f>
        <v>18689</v>
      </c>
      <c r="G252" s="11">
        <f t="shared" si="109"/>
        <v>28228</v>
      </c>
      <c r="H252" s="11">
        <f t="shared" si="109"/>
        <v>37767</v>
      </c>
      <c r="I252" s="11">
        <f t="shared" si="109"/>
        <v>47306</v>
      </c>
      <c r="J252" s="11">
        <f t="shared" si="109"/>
        <v>56845</v>
      </c>
      <c r="K252" s="11">
        <f t="shared" si="109"/>
        <v>66384</v>
      </c>
      <c r="L252" s="11">
        <f t="shared" si="109"/>
        <v>75923</v>
      </c>
      <c r="M252" s="11">
        <f t="shared" si="109"/>
        <v>85462</v>
      </c>
      <c r="N252" s="11">
        <f t="shared" si="109"/>
        <v>95001</v>
      </c>
      <c r="O252" s="11">
        <f t="shared" si="109"/>
        <v>104540</v>
      </c>
      <c r="P252" s="11">
        <f t="shared" si="109"/>
        <v>114079</v>
      </c>
      <c r="Q252" s="99"/>
      <c r="R252" s="99"/>
      <c r="S252" s="99"/>
    </row>
    <row r="253" spans="1:19" s="11" customFormat="1" x14ac:dyDescent="0.2">
      <c r="A253" s="114"/>
      <c r="B253" s="150" t="s">
        <v>46</v>
      </c>
      <c r="C253" s="164"/>
      <c r="D253" s="164"/>
      <c r="E253" s="11">
        <f t="shared" si="104"/>
        <v>9150</v>
      </c>
      <c r="F253" s="11">
        <f t="shared" ref="F253:P253" si="110">+F191+E253</f>
        <v>18689</v>
      </c>
      <c r="G253" s="11">
        <f t="shared" si="110"/>
        <v>28228</v>
      </c>
      <c r="H253" s="11">
        <f t="shared" si="110"/>
        <v>37767</v>
      </c>
      <c r="I253" s="11">
        <f t="shared" si="110"/>
        <v>47306</v>
      </c>
      <c r="J253" s="11">
        <f t="shared" si="110"/>
        <v>56845</v>
      </c>
      <c r="K253" s="11">
        <f t="shared" si="110"/>
        <v>66384</v>
      </c>
      <c r="L253" s="11">
        <f t="shared" si="110"/>
        <v>75923</v>
      </c>
      <c r="M253" s="11">
        <f t="shared" si="110"/>
        <v>85462</v>
      </c>
      <c r="N253" s="11">
        <f t="shared" si="110"/>
        <v>95001</v>
      </c>
      <c r="O253" s="11">
        <f t="shared" si="110"/>
        <v>104540</v>
      </c>
      <c r="P253" s="11">
        <f t="shared" si="110"/>
        <v>114079</v>
      </c>
      <c r="Q253" s="99"/>
      <c r="R253" s="99"/>
      <c r="S253" s="99"/>
    </row>
    <row r="254" spans="1:19" s="11" customFormat="1" x14ac:dyDescent="0.2">
      <c r="A254" s="114"/>
      <c r="B254" s="150" t="s">
        <v>47</v>
      </c>
      <c r="C254" s="164"/>
      <c r="D254" s="164"/>
      <c r="E254" s="11">
        <f t="shared" si="104"/>
        <v>9150</v>
      </c>
      <c r="F254" s="11">
        <f t="shared" ref="F254:P254" si="111">+F192+E254</f>
        <v>18689</v>
      </c>
      <c r="G254" s="11">
        <f t="shared" si="111"/>
        <v>28228</v>
      </c>
      <c r="H254" s="11">
        <f t="shared" si="111"/>
        <v>37767</v>
      </c>
      <c r="I254" s="11">
        <f t="shared" si="111"/>
        <v>47306</v>
      </c>
      <c r="J254" s="11">
        <f t="shared" si="111"/>
        <v>56845</v>
      </c>
      <c r="K254" s="11">
        <f t="shared" si="111"/>
        <v>66384</v>
      </c>
      <c r="L254" s="11">
        <f t="shared" si="111"/>
        <v>75923</v>
      </c>
      <c r="M254" s="11">
        <f t="shared" si="111"/>
        <v>85462</v>
      </c>
      <c r="N254" s="11">
        <f t="shared" si="111"/>
        <v>95001</v>
      </c>
      <c r="O254" s="11">
        <f t="shared" si="111"/>
        <v>104540</v>
      </c>
      <c r="P254" s="11">
        <f t="shared" si="111"/>
        <v>114079</v>
      </c>
      <c r="Q254" s="99"/>
      <c r="R254" s="99"/>
      <c r="S254" s="99"/>
    </row>
    <row r="255" spans="1:19" s="11" customFormat="1" x14ac:dyDescent="0.2">
      <c r="A255" s="114"/>
      <c r="B255" s="150" t="s">
        <v>48</v>
      </c>
      <c r="C255" s="164"/>
      <c r="D255" s="164"/>
      <c r="E255" s="11">
        <f t="shared" si="104"/>
        <v>9150</v>
      </c>
      <c r="F255" s="11">
        <f t="shared" ref="F255:P255" si="112">+F193+E255</f>
        <v>18689</v>
      </c>
      <c r="G255" s="11">
        <f t="shared" si="112"/>
        <v>28228</v>
      </c>
      <c r="H255" s="11">
        <f t="shared" si="112"/>
        <v>37767</v>
      </c>
      <c r="I255" s="11">
        <f t="shared" si="112"/>
        <v>47306</v>
      </c>
      <c r="J255" s="11">
        <f t="shared" si="112"/>
        <v>56845</v>
      </c>
      <c r="K255" s="11">
        <f t="shared" si="112"/>
        <v>66384</v>
      </c>
      <c r="L255" s="11">
        <f t="shared" si="112"/>
        <v>75923</v>
      </c>
      <c r="M255" s="11">
        <f t="shared" si="112"/>
        <v>85462</v>
      </c>
      <c r="N255" s="11">
        <f t="shared" si="112"/>
        <v>95001</v>
      </c>
      <c r="O255" s="11">
        <f t="shared" si="112"/>
        <v>104540</v>
      </c>
      <c r="P255" s="11">
        <f t="shared" si="112"/>
        <v>114079</v>
      </c>
      <c r="Q255" s="99"/>
      <c r="R255" s="99"/>
      <c r="S255" s="99"/>
    </row>
    <row r="256" spans="1:19" s="11" customFormat="1" x14ac:dyDescent="0.2">
      <c r="A256" s="114"/>
      <c r="B256" s="150" t="s">
        <v>169</v>
      </c>
      <c r="C256" s="164"/>
      <c r="D256" s="164"/>
      <c r="E256" s="11">
        <f t="shared" si="104"/>
        <v>9150</v>
      </c>
      <c r="F256" s="11">
        <f t="shared" ref="F256:P256" si="113">+F194+E256</f>
        <v>18689</v>
      </c>
      <c r="G256" s="11">
        <f t="shared" si="113"/>
        <v>28228</v>
      </c>
      <c r="H256" s="11">
        <f t="shared" si="113"/>
        <v>37767</v>
      </c>
      <c r="I256" s="11">
        <f t="shared" si="113"/>
        <v>47306</v>
      </c>
      <c r="J256" s="11">
        <f t="shared" si="113"/>
        <v>56845</v>
      </c>
      <c r="K256" s="11">
        <f t="shared" si="113"/>
        <v>66384</v>
      </c>
      <c r="L256" s="11">
        <f t="shared" si="113"/>
        <v>75923</v>
      </c>
      <c r="M256" s="11">
        <f t="shared" si="113"/>
        <v>85462</v>
      </c>
      <c r="N256" s="11">
        <f t="shared" si="113"/>
        <v>95001</v>
      </c>
      <c r="O256" s="11">
        <f t="shared" si="113"/>
        <v>104540</v>
      </c>
      <c r="P256" s="11">
        <f t="shared" si="113"/>
        <v>114079</v>
      </c>
      <c r="Q256" s="99"/>
      <c r="R256" s="99"/>
      <c r="S256" s="99"/>
    </row>
    <row r="257" spans="1:19" s="11" customFormat="1" x14ac:dyDescent="0.2">
      <c r="A257" s="114"/>
      <c r="B257" s="150" t="s">
        <v>170</v>
      </c>
      <c r="C257" s="164"/>
      <c r="D257" s="164"/>
      <c r="E257" s="11">
        <f t="shared" si="104"/>
        <v>9150</v>
      </c>
      <c r="F257" s="11">
        <f t="shared" ref="F257:P257" si="114">+F195+E257</f>
        <v>18689</v>
      </c>
      <c r="G257" s="11">
        <f t="shared" si="114"/>
        <v>28228</v>
      </c>
      <c r="H257" s="11">
        <f t="shared" si="114"/>
        <v>37767</v>
      </c>
      <c r="I257" s="11">
        <f t="shared" si="114"/>
        <v>47306</v>
      </c>
      <c r="J257" s="11">
        <f t="shared" si="114"/>
        <v>56845</v>
      </c>
      <c r="K257" s="11">
        <f t="shared" si="114"/>
        <v>66384</v>
      </c>
      <c r="L257" s="11">
        <f t="shared" si="114"/>
        <v>75923</v>
      </c>
      <c r="M257" s="11">
        <f t="shared" si="114"/>
        <v>85462</v>
      </c>
      <c r="N257" s="11">
        <f t="shared" si="114"/>
        <v>95001</v>
      </c>
      <c r="O257" s="11">
        <f t="shared" si="114"/>
        <v>104540</v>
      </c>
      <c r="P257" s="11">
        <f t="shared" si="114"/>
        <v>114079</v>
      </c>
      <c r="Q257" s="99"/>
      <c r="R257" s="99"/>
      <c r="S257" s="99"/>
    </row>
    <row r="258" spans="1:19" s="11" customFormat="1" x14ac:dyDescent="0.2">
      <c r="A258" s="114"/>
      <c r="B258" s="150" t="s">
        <v>171</v>
      </c>
      <c r="C258" s="164"/>
      <c r="D258" s="164"/>
      <c r="E258" s="11">
        <f t="shared" si="104"/>
        <v>9150</v>
      </c>
      <c r="F258" s="11">
        <f t="shared" ref="F258:P258" si="115">+F196+E258</f>
        <v>18689</v>
      </c>
      <c r="G258" s="11">
        <f t="shared" si="115"/>
        <v>28228</v>
      </c>
      <c r="H258" s="11">
        <f t="shared" si="115"/>
        <v>37767</v>
      </c>
      <c r="I258" s="11">
        <f t="shared" si="115"/>
        <v>47306</v>
      </c>
      <c r="J258" s="11">
        <f t="shared" si="115"/>
        <v>56845</v>
      </c>
      <c r="K258" s="11">
        <f t="shared" si="115"/>
        <v>66384</v>
      </c>
      <c r="L258" s="11">
        <f t="shared" si="115"/>
        <v>75923</v>
      </c>
      <c r="M258" s="11">
        <f t="shared" si="115"/>
        <v>85462</v>
      </c>
      <c r="N258" s="11">
        <f t="shared" si="115"/>
        <v>95001</v>
      </c>
      <c r="O258" s="11">
        <f t="shared" si="115"/>
        <v>104540</v>
      </c>
      <c r="P258" s="11">
        <f t="shared" si="115"/>
        <v>114079</v>
      </c>
      <c r="Q258" s="99"/>
      <c r="R258" s="99"/>
      <c r="S258" s="99"/>
    </row>
    <row r="259" spans="1:19" s="11" customFormat="1" x14ac:dyDescent="0.2">
      <c r="A259" s="114"/>
      <c r="B259" s="150" t="s">
        <v>172</v>
      </c>
      <c r="C259" s="164"/>
      <c r="D259" s="164"/>
      <c r="E259" s="11">
        <f t="shared" si="104"/>
        <v>9150</v>
      </c>
      <c r="F259" s="11">
        <f t="shared" ref="F259:P259" si="116">+F197+E259</f>
        <v>18689</v>
      </c>
      <c r="G259" s="11">
        <f t="shared" si="116"/>
        <v>28228</v>
      </c>
      <c r="H259" s="11">
        <f t="shared" si="116"/>
        <v>37767</v>
      </c>
      <c r="I259" s="11">
        <f t="shared" si="116"/>
        <v>47306</v>
      </c>
      <c r="J259" s="11">
        <f t="shared" si="116"/>
        <v>56845</v>
      </c>
      <c r="K259" s="11">
        <f t="shared" si="116"/>
        <v>66384</v>
      </c>
      <c r="L259" s="11">
        <f t="shared" si="116"/>
        <v>75923</v>
      </c>
      <c r="M259" s="11">
        <f t="shared" si="116"/>
        <v>85462</v>
      </c>
      <c r="N259" s="11">
        <f t="shared" si="116"/>
        <v>95001</v>
      </c>
      <c r="O259" s="11">
        <f t="shared" si="116"/>
        <v>104540</v>
      </c>
      <c r="P259" s="11">
        <f t="shared" si="116"/>
        <v>114079</v>
      </c>
      <c r="Q259" s="99"/>
      <c r="R259" s="99"/>
      <c r="S259" s="99"/>
    </row>
    <row r="260" spans="1:19" s="11" customFormat="1" x14ac:dyDescent="0.2">
      <c r="A260" s="114"/>
      <c r="B260" s="150" t="s">
        <v>173</v>
      </c>
      <c r="C260" s="164"/>
      <c r="D260" s="164"/>
      <c r="E260" s="11">
        <f t="shared" si="104"/>
        <v>9150</v>
      </c>
      <c r="F260" s="11">
        <f t="shared" ref="F260:P260" si="117">+F198+E260</f>
        <v>18689</v>
      </c>
      <c r="G260" s="11">
        <f t="shared" si="117"/>
        <v>28228</v>
      </c>
      <c r="H260" s="11">
        <f t="shared" si="117"/>
        <v>37767</v>
      </c>
      <c r="I260" s="11">
        <f t="shared" si="117"/>
        <v>47306</v>
      </c>
      <c r="J260" s="11">
        <f t="shared" si="117"/>
        <v>56845</v>
      </c>
      <c r="K260" s="11">
        <f t="shared" si="117"/>
        <v>66384</v>
      </c>
      <c r="L260" s="11">
        <f t="shared" si="117"/>
        <v>75923</v>
      </c>
      <c r="M260" s="11">
        <f t="shared" si="117"/>
        <v>85462</v>
      </c>
      <c r="N260" s="11">
        <f t="shared" si="117"/>
        <v>95001</v>
      </c>
      <c r="O260" s="11">
        <f t="shared" si="117"/>
        <v>104540</v>
      </c>
      <c r="P260" s="11">
        <f t="shared" si="117"/>
        <v>114079</v>
      </c>
      <c r="Q260" s="99"/>
      <c r="R260" s="99"/>
      <c r="S260" s="99"/>
    </row>
    <row r="261" spans="1:19" s="11" customFormat="1" x14ac:dyDescent="0.2">
      <c r="A261" s="114"/>
      <c r="B261" s="150" t="s">
        <v>174</v>
      </c>
      <c r="C261" s="164"/>
      <c r="D261" s="164"/>
      <c r="E261" s="11">
        <f t="shared" si="104"/>
        <v>9150</v>
      </c>
      <c r="F261" s="11">
        <f t="shared" ref="F261:P261" si="118">+F199+E261</f>
        <v>18689</v>
      </c>
      <c r="G261" s="11">
        <f t="shared" si="118"/>
        <v>28228</v>
      </c>
      <c r="H261" s="11">
        <f t="shared" si="118"/>
        <v>37767</v>
      </c>
      <c r="I261" s="11">
        <f t="shared" si="118"/>
        <v>47306</v>
      </c>
      <c r="J261" s="11">
        <f t="shared" si="118"/>
        <v>56845</v>
      </c>
      <c r="K261" s="11">
        <f t="shared" si="118"/>
        <v>66384</v>
      </c>
      <c r="L261" s="11">
        <f t="shared" si="118"/>
        <v>75923</v>
      </c>
      <c r="M261" s="11">
        <f t="shared" si="118"/>
        <v>85462</v>
      </c>
      <c r="N261" s="11">
        <f t="shared" si="118"/>
        <v>95001</v>
      </c>
      <c r="O261" s="11">
        <f t="shared" si="118"/>
        <v>104540</v>
      </c>
      <c r="P261" s="11">
        <f t="shared" si="118"/>
        <v>114079</v>
      </c>
      <c r="Q261" s="99"/>
      <c r="R261" s="99"/>
      <c r="S261" s="99"/>
    </row>
    <row r="262" spans="1:19" s="11" customFormat="1" x14ac:dyDescent="0.2">
      <c r="A262" s="114"/>
      <c r="B262" s="150" t="s">
        <v>175</v>
      </c>
      <c r="C262" s="164"/>
      <c r="D262" s="164"/>
      <c r="E262" s="11">
        <f t="shared" si="104"/>
        <v>9150</v>
      </c>
      <c r="F262" s="11">
        <f t="shared" ref="F262:P262" si="119">+F200+E262</f>
        <v>18689</v>
      </c>
      <c r="G262" s="11">
        <f t="shared" si="119"/>
        <v>28228</v>
      </c>
      <c r="H262" s="11">
        <f t="shared" si="119"/>
        <v>37767</v>
      </c>
      <c r="I262" s="11">
        <f t="shared" si="119"/>
        <v>47306</v>
      </c>
      <c r="J262" s="11">
        <f t="shared" si="119"/>
        <v>56845</v>
      </c>
      <c r="K262" s="11">
        <f t="shared" si="119"/>
        <v>66384</v>
      </c>
      <c r="L262" s="11">
        <f t="shared" si="119"/>
        <v>75923</v>
      </c>
      <c r="M262" s="11">
        <f t="shared" si="119"/>
        <v>85462</v>
      </c>
      <c r="N262" s="11">
        <f t="shared" si="119"/>
        <v>95001</v>
      </c>
      <c r="O262" s="11">
        <f t="shared" si="119"/>
        <v>104540</v>
      </c>
      <c r="P262" s="11">
        <f t="shared" si="119"/>
        <v>114079</v>
      </c>
      <c r="Q262" s="99"/>
      <c r="R262" s="99"/>
      <c r="S262" s="99"/>
    </row>
    <row r="263" spans="1:19" s="11" customFormat="1" x14ac:dyDescent="0.2">
      <c r="A263" s="114"/>
      <c r="B263" s="150" t="s">
        <v>176</v>
      </c>
      <c r="C263" s="164"/>
      <c r="D263" s="164"/>
      <c r="E263" s="11">
        <f t="shared" si="104"/>
        <v>9150</v>
      </c>
      <c r="F263" s="11">
        <f t="shared" ref="F263:P263" si="120">+F201+E263</f>
        <v>18689</v>
      </c>
      <c r="G263" s="11">
        <f t="shared" si="120"/>
        <v>28228</v>
      </c>
      <c r="H263" s="11">
        <f t="shared" si="120"/>
        <v>37767</v>
      </c>
      <c r="I263" s="11">
        <f t="shared" si="120"/>
        <v>47306</v>
      </c>
      <c r="J263" s="11">
        <f t="shared" si="120"/>
        <v>56845</v>
      </c>
      <c r="K263" s="11">
        <f t="shared" si="120"/>
        <v>66384</v>
      </c>
      <c r="L263" s="11">
        <f t="shared" si="120"/>
        <v>75923</v>
      </c>
      <c r="M263" s="11">
        <f t="shared" si="120"/>
        <v>85462</v>
      </c>
      <c r="N263" s="11">
        <f t="shared" si="120"/>
        <v>95001</v>
      </c>
      <c r="O263" s="11">
        <f t="shared" si="120"/>
        <v>104540</v>
      </c>
      <c r="P263" s="11">
        <f t="shared" si="120"/>
        <v>114079</v>
      </c>
      <c r="Q263" s="99"/>
      <c r="R263" s="99"/>
      <c r="S263" s="99"/>
    </row>
    <row r="264" spans="1:19" s="11" customFormat="1" x14ac:dyDescent="0.2">
      <c r="A264" s="114"/>
      <c r="B264" s="150" t="s">
        <v>177</v>
      </c>
      <c r="C264" s="164"/>
      <c r="D264" s="164"/>
      <c r="E264" s="11">
        <f t="shared" si="104"/>
        <v>9150</v>
      </c>
      <c r="F264" s="11">
        <f t="shared" ref="F264:P264" si="121">+F202+E264</f>
        <v>18689</v>
      </c>
      <c r="G264" s="11">
        <f t="shared" si="121"/>
        <v>28228</v>
      </c>
      <c r="H264" s="11">
        <f t="shared" si="121"/>
        <v>37767</v>
      </c>
      <c r="I264" s="11">
        <f t="shared" si="121"/>
        <v>47306</v>
      </c>
      <c r="J264" s="11">
        <f t="shared" si="121"/>
        <v>56845</v>
      </c>
      <c r="K264" s="11">
        <f t="shared" si="121"/>
        <v>66384</v>
      </c>
      <c r="L264" s="11">
        <f t="shared" si="121"/>
        <v>75923</v>
      </c>
      <c r="M264" s="11">
        <f t="shared" si="121"/>
        <v>85462</v>
      </c>
      <c r="N264" s="11">
        <f t="shared" si="121"/>
        <v>95001</v>
      </c>
      <c r="O264" s="11">
        <f t="shared" si="121"/>
        <v>104540</v>
      </c>
      <c r="P264" s="11">
        <f t="shared" si="121"/>
        <v>114079</v>
      </c>
      <c r="Q264" s="99"/>
      <c r="R264" s="99"/>
      <c r="S264" s="99"/>
    </row>
    <row r="265" spans="1:19" s="11" customFormat="1" x14ac:dyDescent="0.2">
      <c r="A265" s="114"/>
      <c r="B265" s="150" t="s">
        <v>178</v>
      </c>
      <c r="C265" s="164"/>
      <c r="D265" s="164"/>
      <c r="E265" s="11">
        <f t="shared" si="104"/>
        <v>9150</v>
      </c>
      <c r="F265" s="11">
        <f t="shared" ref="F265:P265" si="122">+F203+E265</f>
        <v>18689</v>
      </c>
      <c r="G265" s="11">
        <f t="shared" si="122"/>
        <v>28228</v>
      </c>
      <c r="H265" s="11">
        <f t="shared" si="122"/>
        <v>37767</v>
      </c>
      <c r="I265" s="11">
        <f t="shared" si="122"/>
        <v>47306</v>
      </c>
      <c r="J265" s="11">
        <f t="shared" si="122"/>
        <v>56845</v>
      </c>
      <c r="K265" s="11">
        <f t="shared" si="122"/>
        <v>66384</v>
      </c>
      <c r="L265" s="11">
        <f t="shared" si="122"/>
        <v>75923</v>
      </c>
      <c r="M265" s="11">
        <f t="shared" si="122"/>
        <v>85462</v>
      </c>
      <c r="N265" s="11">
        <f t="shared" si="122"/>
        <v>95001</v>
      </c>
      <c r="O265" s="11">
        <f t="shared" si="122"/>
        <v>104540</v>
      </c>
      <c r="P265" s="11">
        <f t="shared" si="122"/>
        <v>114079</v>
      </c>
      <c r="Q265" s="99"/>
      <c r="R265" s="99"/>
      <c r="S265" s="99"/>
    </row>
    <row r="266" spans="1:19" s="11" customFormat="1" x14ac:dyDescent="0.2">
      <c r="A266" s="114"/>
      <c r="B266" s="150" t="s">
        <v>179</v>
      </c>
      <c r="C266" s="164"/>
      <c r="D266" s="164"/>
      <c r="E266" s="11">
        <f t="shared" si="104"/>
        <v>9150</v>
      </c>
      <c r="F266" s="11">
        <f t="shared" ref="F266:P266" si="123">+F204+E266</f>
        <v>18689</v>
      </c>
      <c r="G266" s="11">
        <f t="shared" si="123"/>
        <v>28228</v>
      </c>
      <c r="H266" s="11">
        <f t="shared" si="123"/>
        <v>37767</v>
      </c>
      <c r="I266" s="11">
        <f t="shared" si="123"/>
        <v>47306</v>
      </c>
      <c r="J266" s="11">
        <f t="shared" si="123"/>
        <v>56845</v>
      </c>
      <c r="K266" s="11">
        <f t="shared" si="123"/>
        <v>66384</v>
      </c>
      <c r="L266" s="11">
        <f t="shared" si="123"/>
        <v>75923</v>
      </c>
      <c r="M266" s="11">
        <f t="shared" si="123"/>
        <v>85462</v>
      </c>
      <c r="N266" s="11">
        <f t="shared" si="123"/>
        <v>95001</v>
      </c>
      <c r="O266" s="11">
        <f t="shared" si="123"/>
        <v>104540</v>
      </c>
      <c r="P266" s="11">
        <f t="shared" si="123"/>
        <v>114079</v>
      </c>
      <c r="Q266" s="99"/>
      <c r="R266" s="99"/>
      <c r="S266" s="99"/>
    </row>
    <row r="267" spans="1:19" s="11" customFormat="1" x14ac:dyDescent="0.2">
      <c r="A267" s="114"/>
      <c r="B267" s="150" t="s">
        <v>180</v>
      </c>
      <c r="C267" s="164"/>
      <c r="D267" s="164"/>
      <c r="E267" s="11">
        <f t="shared" si="104"/>
        <v>9150</v>
      </c>
      <c r="F267" s="11">
        <f t="shared" ref="F267:P267" si="124">+F205+E267</f>
        <v>18689</v>
      </c>
      <c r="G267" s="11">
        <f t="shared" si="124"/>
        <v>28228</v>
      </c>
      <c r="H267" s="11">
        <f t="shared" si="124"/>
        <v>37767</v>
      </c>
      <c r="I267" s="11">
        <f t="shared" si="124"/>
        <v>47306</v>
      </c>
      <c r="J267" s="11">
        <f t="shared" si="124"/>
        <v>56845</v>
      </c>
      <c r="K267" s="11">
        <f t="shared" si="124"/>
        <v>66384</v>
      </c>
      <c r="L267" s="11">
        <f t="shared" si="124"/>
        <v>75923</v>
      </c>
      <c r="M267" s="11">
        <f t="shared" si="124"/>
        <v>85462</v>
      </c>
      <c r="N267" s="11">
        <f t="shared" si="124"/>
        <v>95001</v>
      </c>
      <c r="O267" s="11">
        <f t="shared" si="124"/>
        <v>104540</v>
      </c>
      <c r="P267" s="11">
        <f t="shared" si="124"/>
        <v>114079</v>
      </c>
      <c r="Q267" s="99"/>
      <c r="R267" s="99"/>
      <c r="S267" s="99"/>
    </row>
    <row r="268" spans="1:19" s="11" customFormat="1" x14ac:dyDescent="0.2">
      <c r="A268" s="114"/>
      <c r="B268" s="150" t="s">
        <v>181</v>
      </c>
      <c r="C268" s="164"/>
      <c r="D268" s="164"/>
      <c r="E268" s="11">
        <f t="shared" si="104"/>
        <v>9150</v>
      </c>
      <c r="F268" s="11">
        <f t="shared" ref="F268:P268" si="125">+F206+E268</f>
        <v>18689</v>
      </c>
      <c r="G268" s="11">
        <f t="shared" si="125"/>
        <v>28228</v>
      </c>
      <c r="H268" s="11">
        <f t="shared" si="125"/>
        <v>37767</v>
      </c>
      <c r="I268" s="11">
        <f t="shared" si="125"/>
        <v>47306</v>
      </c>
      <c r="J268" s="11">
        <f t="shared" si="125"/>
        <v>56845</v>
      </c>
      <c r="K268" s="11">
        <f t="shared" si="125"/>
        <v>66384</v>
      </c>
      <c r="L268" s="11">
        <f t="shared" si="125"/>
        <v>75923</v>
      </c>
      <c r="M268" s="11">
        <f t="shared" si="125"/>
        <v>85462</v>
      </c>
      <c r="N268" s="11">
        <f t="shared" si="125"/>
        <v>95001</v>
      </c>
      <c r="O268" s="11">
        <f t="shared" si="125"/>
        <v>104540</v>
      </c>
      <c r="P268" s="11">
        <f t="shared" si="125"/>
        <v>114079</v>
      </c>
      <c r="Q268" s="99"/>
      <c r="R268" s="99"/>
      <c r="S268" s="99"/>
    </row>
    <row r="269" spans="1:19" s="11" customFormat="1" x14ac:dyDescent="0.2">
      <c r="A269" s="114"/>
      <c r="B269" s="150" t="s">
        <v>182</v>
      </c>
      <c r="C269" s="164"/>
      <c r="D269" s="164"/>
      <c r="E269" s="11">
        <f t="shared" si="104"/>
        <v>9150</v>
      </c>
      <c r="F269" s="11">
        <f t="shared" ref="F269:P269" si="126">+F207+E269</f>
        <v>18689</v>
      </c>
      <c r="G269" s="11">
        <f t="shared" si="126"/>
        <v>28228</v>
      </c>
      <c r="H269" s="11">
        <f t="shared" si="126"/>
        <v>37767</v>
      </c>
      <c r="I269" s="11">
        <f t="shared" si="126"/>
        <v>47306</v>
      </c>
      <c r="J269" s="11">
        <f t="shared" si="126"/>
        <v>56845</v>
      </c>
      <c r="K269" s="11">
        <f t="shared" si="126"/>
        <v>66384</v>
      </c>
      <c r="L269" s="11">
        <f t="shared" si="126"/>
        <v>75923</v>
      </c>
      <c r="M269" s="11">
        <f t="shared" si="126"/>
        <v>85462</v>
      </c>
      <c r="N269" s="11">
        <f t="shared" si="126"/>
        <v>95001</v>
      </c>
      <c r="O269" s="11">
        <f t="shared" si="126"/>
        <v>104540</v>
      </c>
      <c r="P269" s="11">
        <f t="shared" si="126"/>
        <v>114079</v>
      </c>
      <c r="Q269" s="99"/>
      <c r="R269" s="99"/>
      <c r="S269" s="99"/>
    </row>
    <row r="270" spans="1:19" s="11" customFormat="1" x14ac:dyDescent="0.2">
      <c r="A270" s="114"/>
      <c r="B270" s="150" t="s">
        <v>183</v>
      </c>
      <c r="C270" s="164"/>
      <c r="D270" s="164"/>
      <c r="E270" s="11">
        <f t="shared" si="104"/>
        <v>9150</v>
      </c>
      <c r="F270" s="11">
        <f t="shared" ref="F270:P270" si="127">+F208+E270</f>
        <v>18689</v>
      </c>
      <c r="G270" s="11">
        <f t="shared" si="127"/>
        <v>28228</v>
      </c>
      <c r="H270" s="11">
        <f t="shared" si="127"/>
        <v>37767</v>
      </c>
      <c r="I270" s="11">
        <f t="shared" si="127"/>
        <v>47306</v>
      </c>
      <c r="J270" s="11">
        <f t="shared" si="127"/>
        <v>56845</v>
      </c>
      <c r="K270" s="11">
        <f t="shared" si="127"/>
        <v>66384</v>
      </c>
      <c r="L270" s="11">
        <f t="shared" si="127"/>
        <v>75923</v>
      </c>
      <c r="M270" s="11">
        <f t="shared" si="127"/>
        <v>85462</v>
      </c>
      <c r="N270" s="11">
        <f t="shared" si="127"/>
        <v>95001</v>
      </c>
      <c r="O270" s="11">
        <f t="shared" si="127"/>
        <v>104540</v>
      </c>
      <c r="P270" s="11">
        <f t="shared" si="127"/>
        <v>114079</v>
      </c>
      <c r="Q270" s="99"/>
      <c r="R270" s="99"/>
      <c r="S270" s="99"/>
    </row>
    <row r="271" spans="1:19" s="11" customFormat="1" x14ac:dyDescent="0.2">
      <c r="A271" s="114"/>
      <c r="B271" s="150"/>
      <c r="C271" s="164"/>
      <c r="D271" s="164"/>
      <c r="Q271" s="99"/>
      <c r="R271" s="99"/>
      <c r="S271" s="99"/>
    </row>
    <row r="272" spans="1:19" ht="15.75" x14ac:dyDescent="0.25">
      <c r="B272" s="7" t="s">
        <v>50</v>
      </c>
      <c r="C272" s="136"/>
      <c r="D272" s="136"/>
      <c r="E272"/>
      <c r="F272"/>
      <c r="G272"/>
      <c r="H272"/>
      <c r="I272"/>
      <c r="J272"/>
      <c r="K272"/>
      <c r="L272"/>
      <c r="M272"/>
      <c r="N272"/>
      <c r="O272"/>
      <c r="P272"/>
      <c r="Q272" s="66"/>
      <c r="R272" s="66"/>
      <c r="S272" s="66"/>
    </row>
    <row r="273" spans="1:19" s="11" customFormat="1" x14ac:dyDescent="0.2">
      <c r="A273" s="114"/>
      <c r="B273" s="11" t="str">
        <f t="shared" ref="B273:B282" si="128">+B184</f>
        <v>Employee 1                       Manager</v>
      </c>
      <c r="C273" s="164">
        <f>IF(+C184&gt;65000,+(+(C184-65000)*0.02)+(65000*0.09),+C184*0.09)</f>
        <v>6750</v>
      </c>
      <c r="D273" s="164">
        <f>IF(+D184&gt;65000,+(+(D184-65000)*0.02)+(65000*0.09),+D184*0.09)</f>
        <v>6750</v>
      </c>
      <c r="E273" s="11">
        <f t="shared" ref="E273:P273" si="129">ROUND(IF(+E246&gt;78000,+E184*0.02,+E184*0.09),0)</f>
        <v>824</v>
      </c>
      <c r="F273" s="11">
        <f t="shared" si="129"/>
        <v>859</v>
      </c>
      <c r="G273" s="11">
        <f t="shared" si="129"/>
        <v>859</v>
      </c>
      <c r="H273" s="11">
        <f t="shared" si="129"/>
        <v>859</v>
      </c>
      <c r="I273" s="11">
        <f t="shared" si="129"/>
        <v>859</v>
      </c>
      <c r="J273" s="11">
        <f t="shared" si="129"/>
        <v>859</v>
      </c>
      <c r="K273" s="11">
        <f t="shared" si="129"/>
        <v>859</v>
      </c>
      <c r="L273" s="11">
        <f t="shared" si="129"/>
        <v>859</v>
      </c>
      <c r="M273" s="11">
        <f t="shared" si="129"/>
        <v>191</v>
      </c>
      <c r="N273" s="11">
        <f t="shared" si="129"/>
        <v>191</v>
      </c>
      <c r="O273" s="11">
        <f t="shared" si="129"/>
        <v>191</v>
      </c>
      <c r="P273" s="11">
        <f t="shared" si="129"/>
        <v>191</v>
      </c>
      <c r="Q273" s="99">
        <f>SUM(E273:P273)</f>
        <v>7601</v>
      </c>
      <c r="R273" s="99">
        <f t="shared" ref="R273:R296" si="130">ROUND(IF(+R184&gt;81000,+(+(R184-81000)*0.02)+(81000*0.09),+R184*0.09),0)</f>
        <v>8043</v>
      </c>
      <c r="S273" s="99">
        <f>ROUND(IF(+S184&gt;81000,+(+(S184-81000)*0.02)+(81000*0.09),+S184*0.09),0)</f>
        <v>8138</v>
      </c>
    </row>
    <row r="274" spans="1:19" s="11" customFormat="1" x14ac:dyDescent="0.2">
      <c r="A274" s="114"/>
      <c r="B274" s="11" t="str">
        <f t="shared" si="128"/>
        <v>Employee 2</v>
      </c>
      <c r="C274" s="164">
        <f t="shared" ref="C274:D282" si="131">IF(+C185&gt;65000,+(+(C185-65000)*0.02)+(65000*0.09),+C185*0.09)</f>
        <v>6750</v>
      </c>
      <c r="D274" s="164">
        <f t="shared" si="131"/>
        <v>6750</v>
      </c>
      <c r="E274" s="11">
        <f t="shared" ref="E274:P274" si="132">ROUND(IF(+E247&gt;78000,+E185*0.02,+E185*0.09),0)</f>
        <v>824</v>
      </c>
      <c r="F274" s="11">
        <f t="shared" si="132"/>
        <v>859</v>
      </c>
      <c r="G274" s="11">
        <f t="shared" si="132"/>
        <v>859</v>
      </c>
      <c r="H274" s="11">
        <f t="shared" si="132"/>
        <v>859</v>
      </c>
      <c r="I274" s="11">
        <f t="shared" si="132"/>
        <v>859</v>
      </c>
      <c r="J274" s="11">
        <f t="shared" si="132"/>
        <v>859</v>
      </c>
      <c r="K274" s="11">
        <f t="shared" si="132"/>
        <v>859</v>
      </c>
      <c r="L274" s="11">
        <f t="shared" si="132"/>
        <v>859</v>
      </c>
      <c r="M274" s="11">
        <f t="shared" si="132"/>
        <v>191</v>
      </c>
      <c r="N274" s="11">
        <f t="shared" si="132"/>
        <v>191</v>
      </c>
      <c r="O274" s="11">
        <f t="shared" si="132"/>
        <v>191</v>
      </c>
      <c r="P274" s="11">
        <f t="shared" si="132"/>
        <v>191</v>
      </c>
      <c r="Q274" s="99">
        <f>SUM(E274:P274)</f>
        <v>7601</v>
      </c>
      <c r="R274" s="99">
        <f t="shared" si="130"/>
        <v>8043</v>
      </c>
      <c r="S274" s="99">
        <f t="shared" ref="S274:S297" si="133">ROUND(IF(+S185&gt;81000,+(+(S185-81000)*0.02)+(81000*0.09),+S185*0.09),0)</f>
        <v>8138</v>
      </c>
    </row>
    <row r="275" spans="1:19" s="11" customFormat="1" x14ac:dyDescent="0.2">
      <c r="A275" s="114"/>
      <c r="B275" s="11" t="str">
        <f t="shared" si="128"/>
        <v>Employee 3</v>
      </c>
      <c r="C275" s="164">
        <f t="shared" si="131"/>
        <v>6750</v>
      </c>
      <c r="D275" s="164">
        <f t="shared" si="131"/>
        <v>6750</v>
      </c>
      <c r="E275" s="11">
        <f t="shared" ref="E275:P275" si="134">ROUND(IF(+E248&gt;78000,+E186*0.02,+E186*0.09),0)</f>
        <v>824</v>
      </c>
      <c r="F275" s="11">
        <f t="shared" si="134"/>
        <v>859</v>
      </c>
      <c r="G275" s="11">
        <f t="shared" si="134"/>
        <v>859</v>
      </c>
      <c r="H275" s="11">
        <f t="shared" si="134"/>
        <v>859</v>
      </c>
      <c r="I275" s="11">
        <f t="shared" si="134"/>
        <v>859</v>
      </c>
      <c r="J275" s="11">
        <f t="shared" si="134"/>
        <v>859</v>
      </c>
      <c r="K275" s="11">
        <f t="shared" si="134"/>
        <v>859</v>
      </c>
      <c r="L275" s="11">
        <f t="shared" si="134"/>
        <v>859</v>
      </c>
      <c r="M275" s="11">
        <f t="shared" si="134"/>
        <v>191</v>
      </c>
      <c r="N275" s="11">
        <f t="shared" si="134"/>
        <v>191</v>
      </c>
      <c r="O275" s="11">
        <f t="shared" si="134"/>
        <v>191</v>
      </c>
      <c r="P275" s="11">
        <f t="shared" si="134"/>
        <v>191</v>
      </c>
      <c r="Q275" s="99">
        <f>SUM(E275:P275)</f>
        <v>7601</v>
      </c>
      <c r="R275" s="99">
        <f t="shared" si="130"/>
        <v>8043</v>
      </c>
      <c r="S275" s="99">
        <f t="shared" si="133"/>
        <v>8138</v>
      </c>
    </row>
    <row r="276" spans="1:19" s="11" customFormat="1" x14ac:dyDescent="0.2">
      <c r="A276" s="114"/>
      <c r="B276" s="11" t="str">
        <f t="shared" si="128"/>
        <v>Employee 4</v>
      </c>
      <c r="C276" s="164">
        <f t="shared" si="131"/>
        <v>6750</v>
      </c>
      <c r="D276" s="164">
        <f t="shared" si="131"/>
        <v>6750</v>
      </c>
      <c r="E276" s="11">
        <f t="shared" ref="E276:P276" si="135">ROUND(IF(+E249&gt;78000,+E187*0.02,+E187*0.09),0)</f>
        <v>824</v>
      </c>
      <c r="F276" s="11">
        <f t="shared" si="135"/>
        <v>859</v>
      </c>
      <c r="G276" s="11">
        <f t="shared" si="135"/>
        <v>859</v>
      </c>
      <c r="H276" s="11">
        <f t="shared" si="135"/>
        <v>859</v>
      </c>
      <c r="I276" s="11">
        <f t="shared" si="135"/>
        <v>859</v>
      </c>
      <c r="J276" s="11">
        <f t="shared" si="135"/>
        <v>859</v>
      </c>
      <c r="K276" s="11">
        <f t="shared" si="135"/>
        <v>859</v>
      </c>
      <c r="L276" s="11">
        <f t="shared" si="135"/>
        <v>859</v>
      </c>
      <c r="M276" s="11">
        <f t="shared" si="135"/>
        <v>191</v>
      </c>
      <c r="N276" s="11">
        <f t="shared" si="135"/>
        <v>191</v>
      </c>
      <c r="O276" s="11">
        <f t="shared" si="135"/>
        <v>191</v>
      </c>
      <c r="P276" s="11">
        <f t="shared" si="135"/>
        <v>191</v>
      </c>
      <c r="Q276" s="99">
        <f t="shared" ref="Q276:Q281" si="136">SUM(E276:P276)</f>
        <v>7601</v>
      </c>
      <c r="R276" s="99">
        <f t="shared" si="130"/>
        <v>8043</v>
      </c>
      <c r="S276" s="99">
        <f t="shared" si="133"/>
        <v>8138</v>
      </c>
    </row>
    <row r="277" spans="1:19" s="11" customFormat="1" x14ac:dyDescent="0.2">
      <c r="A277" s="114"/>
      <c r="B277" s="11" t="str">
        <f t="shared" si="128"/>
        <v>Employee 5</v>
      </c>
      <c r="C277" s="164">
        <f t="shared" si="131"/>
        <v>6750</v>
      </c>
      <c r="D277" s="164">
        <f t="shared" si="131"/>
        <v>6750</v>
      </c>
      <c r="E277" s="11">
        <f t="shared" ref="E277:P277" si="137">ROUND(IF(+E250&gt;78000,+E188*0.02,+E188*0.09),0)</f>
        <v>824</v>
      </c>
      <c r="F277" s="11">
        <f t="shared" si="137"/>
        <v>859</v>
      </c>
      <c r="G277" s="11">
        <f t="shared" si="137"/>
        <v>859</v>
      </c>
      <c r="H277" s="11">
        <f t="shared" si="137"/>
        <v>859</v>
      </c>
      <c r="I277" s="11">
        <f t="shared" si="137"/>
        <v>859</v>
      </c>
      <c r="J277" s="11">
        <f t="shared" si="137"/>
        <v>859</v>
      </c>
      <c r="K277" s="11">
        <f t="shared" si="137"/>
        <v>859</v>
      </c>
      <c r="L277" s="11">
        <f t="shared" si="137"/>
        <v>859</v>
      </c>
      <c r="M277" s="11">
        <f t="shared" si="137"/>
        <v>191</v>
      </c>
      <c r="N277" s="11">
        <f t="shared" si="137"/>
        <v>191</v>
      </c>
      <c r="O277" s="11">
        <f t="shared" si="137"/>
        <v>191</v>
      </c>
      <c r="P277" s="11">
        <f t="shared" si="137"/>
        <v>191</v>
      </c>
      <c r="Q277" s="99">
        <f t="shared" si="136"/>
        <v>7601</v>
      </c>
      <c r="R277" s="99">
        <f t="shared" si="130"/>
        <v>8043</v>
      </c>
      <c r="S277" s="99">
        <f t="shared" si="133"/>
        <v>8138</v>
      </c>
    </row>
    <row r="278" spans="1:19" s="11" customFormat="1" x14ac:dyDescent="0.2">
      <c r="A278" s="114"/>
      <c r="B278" s="11" t="str">
        <f t="shared" si="128"/>
        <v>Employee 6</v>
      </c>
      <c r="C278" s="164">
        <f t="shared" si="131"/>
        <v>6750</v>
      </c>
      <c r="D278" s="164">
        <f t="shared" si="131"/>
        <v>6750</v>
      </c>
      <c r="E278" s="11">
        <f t="shared" ref="E278:P278" si="138">ROUND(IF(+E251&gt;78000,+E189*0.02,+E189*0.09),0)</f>
        <v>824</v>
      </c>
      <c r="F278" s="11">
        <f t="shared" si="138"/>
        <v>859</v>
      </c>
      <c r="G278" s="11">
        <f t="shared" si="138"/>
        <v>859</v>
      </c>
      <c r="H278" s="11">
        <f t="shared" si="138"/>
        <v>859</v>
      </c>
      <c r="I278" s="11">
        <f t="shared" si="138"/>
        <v>859</v>
      </c>
      <c r="J278" s="11">
        <f t="shared" si="138"/>
        <v>859</v>
      </c>
      <c r="K278" s="11">
        <f t="shared" si="138"/>
        <v>859</v>
      </c>
      <c r="L278" s="11">
        <f t="shared" si="138"/>
        <v>859</v>
      </c>
      <c r="M278" s="11">
        <f t="shared" si="138"/>
        <v>191</v>
      </c>
      <c r="N278" s="11">
        <f t="shared" si="138"/>
        <v>191</v>
      </c>
      <c r="O278" s="11">
        <f t="shared" si="138"/>
        <v>191</v>
      </c>
      <c r="P278" s="11">
        <f t="shared" si="138"/>
        <v>191</v>
      </c>
      <c r="Q278" s="99">
        <f t="shared" si="136"/>
        <v>7601</v>
      </c>
      <c r="R278" s="99">
        <f t="shared" si="130"/>
        <v>8043</v>
      </c>
      <c r="S278" s="99">
        <f t="shared" si="133"/>
        <v>8138</v>
      </c>
    </row>
    <row r="279" spans="1:19" s="11" customFormat="1" x14ac:dyDescent="0.2">
      <c r="A279" s="114"/>
      <c r="B279" s="11" t="str">
        <f t="shared" si="128"/>
        <v>Employee 7</v>
      </c>
      <c r="C279" s="164">
        <f t="shared" si="131"/>
        <v>6750</v>
      </c>
      <c r="D279" s="164">
        <f t="shared" si="131"/>
        <v>6750</v>
      </c>
      <c r="E279" s="11">
        <f t="shared" ref="E279:P279" si="139">ROUND(IF(+E252&gt;78000,+E190*0.02,+E190*0.09),0)</f>
        <v>824</v>
      </c>
      <c r="F279" s="11">
        <f t="shared" si="139"/>
        <v>859</v>
      </c>
      <c r="G279" s="11">
        <f t="shared" si="139"/>
        <v>859</v>
      </c>
      <c r="H279" s="11">
        <f t="shared" si="139"/>
        <v>859</v>
      </c>
      <c r="I279" s="11">
        <f t="shared" si="139"/>
        <v>859</v>
      </c>
      <c r="J279" s="11">
        <f t="shared" si="139"/>
        <v>859</v>
      </c>
      <c r="K279" s="11">
        <f t="shared" si="139"/>
        <v>859</v>
      </c>
      <c r="L279" s="11">
        <f t="shared" si="139"/>
        <v>859</v>
      </c>
      <c r="M279" s="11">
        <f t="shared" si="139"/>
        <v>191</v>
      </c>
      <c r="N279" s="11">
        <f t="shared" si="139"/>
        <v>191</v>
      </c>
      <c r="O279" s="11">
        <f t="shared" si="139"/>
        <v>191</v>
      </c>
      <c r="P279" s="11">
        <f t="shared" si="139"/>
        <v>191</v>
      </c>
      <c r="Q279" s="99">
        <f t="shared" si="136"/>
        <v>7601</v>
      </c>
      <c r="R279" s="99">
        <f t="shared" si="130"/>
        <v>8043</v>
      </c>
      <c r="S279" s="99">
        <f t="shared" si="133"/>
        <v>8138</v>
      </c>
    </row>
    <row r="280" spans="1:19" s="11" customFormat="1" x14ac:dyDescent="0.2">
      <c r="A280" s="114"/>
      <c r="B280" s="11" t="str">
        <f t="shared" si="128"/>
        <v>Employee 8</v>
      </c>
      <c r="C280" s="164">
        <f t="shared" si="131"/>
        <v>6750</v>
      </c>
      <c r="D280" s="164">
        <f t="shared" si="131"/>
        <v>6750</v>
      </c>
      <c r="E280" s="11">
        <f t="shared" ref="E280:P280" si="140">ROUND(IF(+E253&gt;78000,+E191*0.02,+E191*0.09),0)</f>
        <v>824</v>
      </c>
      <c r="F280" s="11">
        <f t="shared" si="140"/>
        <v>859</v>
      </c>
      <c r="G280" s="11">
        <f t="shared" si="140"/>
        <v>859</v>
      </c>
      <c r="H280" s="11">
        <f t="shared" si="140"/>
        <v>859</v>
      </c>
      <c r="I280" s="11">
        <f t="shared" si="140"/>
        <v>859</v>
      </c>
      <c r="J280" s="11">
        <f t="shared" si="140"/>
        <v>859</v>
      </c>
      <c r="K280" s="11">
        <f t="shared" si="140"/>
        <v>859</v>
      </c>
      <c r="L280" s="11">
        <f t="shared" si="140"/>
        <v>859</v>
      </c>
      <c r="M280" s="11">
        <f t="shared" si="140"/>
        <v>191</v>
      </c>
      <c r="N280" s="11">
        <f t="shared" si="140"/>
        <v>191</v>
      </c>
      <c r="O280" s="11">
        <f t="shared" si="140"/>
        <v>191</v>
      </c>
      <c r="P280" s="11">
        <f t="shared" si="140"/>
        <v>191</v>
      </c>
      <c r="Q280" s="99">
        <f t="shared" si="136"/>
        <v>7601</v>
      </c>
      <c r="R280" s="99">
        <f t="shared" si="130"/>
        <v>8043</v>
      </c>
      <c r="S280" s="99">
        <f t="shared" si="133"/>
        <v>8138</v>
      </c>
    </row>
    <row r="281" spans="1:19" s="11" customFormat="1" x14ac:dyDescent="0.2">
      <c r="A281" s="114"/>
      <c r="B281" s="11" t="str">
        <f t="shared" si="128"/>
        <v>Employee 9</v>
      </c>
      <c r="C281" s="164">
        <f t="shared" si="131"/>
        <v>6750</v>
      </c>
      <c r="D281" s="164">
        <f t="shared" si="131"/>
        <v>6750</v>
      </c>
      <c r="E281" s="11">
        <f t="shared" ref="E281:P281" si="141">ROUND(IF(+E254&gt;78000,+E192*0.02,+E192*0.09),0)</f>
        <v>824</v>
      </c>
      <c r="F281" s="11">
        <f t="shared" si="141"/>
        <v>859</v>
      </c>
      <c r="G281" s="11">
        <f t="shared" si="141"/>
        <v>859</v>
      </c>
      <c r="H281" s="11">
        <f t="shared" si="141"/>
        <v>859</v>
      </c>
      <c r="I281" s="11">
        <f t="shared" si="141"/>
        <v>859</v>
      </c>
      <c r="J281" s="11">
        <f t="shared" si="141"/>
        <v>859</v>
      </c>
      <c r="K281" s="11">
        <f t="shared" si="141"/>
        <v>859</v>
      </c>
      <c r="L281" s="11">
        <f t="shared" si="141"/>
        <v>859</v>
      </c>
      <c r="M281" s="11">
        <f t="shared" si="141"/>
        <v>191</v>
      </c>
      <c r="N281" s="11">
        <f t="shared" si="141"/>
        <v>191</v>
      </c>
      <c r="O281" s="11">
        <f t="shared" si="141"/>
        <v>191</v>
      </c>
      <c r="P281" s="11">
        <f t="shared" si="141"/>
        <v>191</v>
      </c>
      <c r="Q281" s="99">
        <f t="shared" si="136"/>
        <v>7601</v>
      </c>
      <c r="R281" s="99">
        <f t="shared" si="130"/>
        <v>8043</v>
      </c>
      <c r="S281" s="99">
        <f t="shared" si="133"/>
        <v>8138</v>
      </c>
    </row>
    <row r="282" spans="1:19" s="11" customFormat="1" x14ac:dyDescent="0.2">
      <c r="A282" s="114"/>
      <c r="B282" s="11" t="str">
        <f t="shared" si="128"/>
        <v>Employee 10</v>
      </c>
      <c r="C282" s="164">
        <f t="shared" si="131"/>
        <v>6750</v>
      </c>
      <c r="D282" s="164">
        <f t="shared" si="131"/>
        <v>6750</v>
      </c>
      <c r="E282" s="11">
        <f t="shared" ref="E282:P282" si="142">ROUND(IF(+E255&gt;78000,+E193*0.02,+E193*0.09),0)</f>
        <v>824</v>
      </c>
      <c r="F282" s="11">
        <f t="shared" si="142"/>
        <v>859</v>
      </c>
      <c r="G282" s="11">
        <f t="shared" si="142"/>
        <v>859</v>
      </c>
      <c r="H282" s="11">
        <f t="shared" si="142"/>
        <v>859</v>
      </c>
      <c r="I282" s="11">
        <f t="shared" si="142"/>
        <v>859</v>
      </c>
      <c r="J282" s="11">
        <f t="shared" si="142"/>
        <v>859</v>
      </c>
      <c r="K282" s="11">
        <f t="shared" si="142"/>
        <v>859</v>
      </c>
      <c r="L282" s="11">
        <f t="shared" si="142"/>
        <v>859</v>
      </c>
      <c r="M282" s="11">
        <f t="shared" si="142"/>
        <v>191</v>
      </c>
      <c r="N282" s="11">
        <f t="shared" si="142"/>
        <v>191</v>
      </c>
      <c r="O282" s="11">
        <f t="shared" si="142"/>
        <v>191</v>
      </c>
      <c r="P282" s="11">
        <f t="shared" si="142"/>
        <v>191</v>
      </c>
      <c r="Q282" s="99">
        <f>SUM(E282:P282)</f>
        <v>7601</v>
      </c>
      <c r="R282" s="99">
        <f t="shared" si="130"/>
        <v>8043</v>
      </c>
      <c r="S282" s="99">
        <f t="shared" si="133"/>
        <v>8138</v>
      </c>
    </row>
    <row r="283" spans="1:19" s="11" customFormat="1" x14ac:dyDescent="0.2">
      <c r="A283" s="114"/>
      <c r="B283" s="150" t="s">
        <v>169</v>
      </c>
      <c r="C283" s="164">
        <f t="shared" ref="C283:D297" si="143">IF(+C194&gt;65000,+(+(C194-65000)*0.02)+(65000*0.09),+C194*0.09)</f>
        <v>6750</v>
      </c>
      <c r="D283" s="164">
        <f t="shared" si="143"/>
        <v>6750</v>
      </c>
      <c r="E283" s="11">
        <f t="shared" ref="E283:P283" si="144">ROUND(IF(+E256&gt;78000,+E194*0.02,+E194*0.09),0)</f>
        <v>824</v>
      </c>
      <c r="F283" s="11">
        <f t="shared" si="144"/>
        <v>859</v>
      </c>
      <c r="G283" s="11">
        <f t="shared" si="144"/>
        <v>859</v>
      </c>
      <c r="H283" s="11">
        <f t="shared" si="144"/>
        <v>859</v>
      </c>
      <c r="I283" s="11">
        <f t="shared" si="144"/>
        <v>859</v>
      </c>
      <c r="J283" s="11">
        <f t="shared" si="144"/>
        <v>859</v>
      </c>
      <c r="K283" s="11">
        <f t="shared" si="144"/>
        <v>859</v>
      </c>
      <c r="L283" s="11">
        <f t="shared" si="144"/>
        <v>859</v>
      </c>
      <c r="M283" s="11">
        <f t="shared" si="144"/>
        <v>191</v>
      </c>
      <c r="N283" s="11">
        <f t="shared" si="144"/>
        <v>191</v>
      </c>
      <c r="O283" s="11">
        <f t="shared" si="144"/>
        <v>191</v>
      </c>
      <c r="P283" s="11">
        <f t="shared" si="144"/>
        <v>191</v>
      </c>
      <c r="Q283" s="99">
        <f t="shared" ref="Q283:Q292" si="145">SUM(E283:P283)</f>
        <v>7601</v>
      </c>
      <c r="R283" s="99">
        <f t="shared" si="130"/>
        <v>8043</v>
      </c>
      <c r="S283" s="99">
        <f t="shared" si="133"/>
        <v>8138</v>
      </c>
    </row>
    <row r="284" spans="1:19" s="11" customFormat="1" x14ac:dyDescent="0.2">
      <c r="A284" s="114"/>
      <c r="B284" s="150" t="s">
        <v>170</v>
      </c>
      <c r="C284" s="164">
        <f t="shared" si="143"/>
        <v>6750</v>
      </c>
      <c r="D284" s="164">
        <f t="shared" si="143"/>
        <v>6750</v>
      </c>
      <c r="E284" s="11">
        <f t="shared" ref="E284:P284" si="146">ROUND(IF(+E257&gt;78000,+E195*0.02,+E195*0.09),0)</f>
        <v>824</v>
      </c>
      <c r="F284" s="11">
        <f t="shared" si="146"/>
        <v>859</v>
      </c>
      <c r="G284" s="11">
        <f t="shared" si="146"/>
        <v>859</v>
      </c>
      <c r="H284" s="11">
        <f t="shared" si="146"/>
        <v>859</v>
      </c>
      <c r="I284" s="11">
        <f t="shared" si="146"/>
        <v>859</v>
      </c>
      <c r="J284" s="11">
        <f t="shared" si="146"/>
        <v>859</v>
      </c>
      <c r="K284" s="11">
        <f t="shared" si="146"/>
        <v>859</v>
      </c>
      <c r="L284" s="11">
        <f t="shared" si="146"/>
        <v>859</v>
      </c>
      <c r="M284" s="11">
        <f t="shared" si="146"/>
        <v>191</v>
      </c>
      <c r="N284" s="11">
        <f t="shared" si="146"/>
        <v>191</v>
      </c>
      <c r="O284" s="11">
        <f t="shared" si="146"/>
        <v>191</v>
      </c>
      <c r="P284" s="11">
        <f t="shared" si="146"/>
        <v>191</v>
      </c>
      <c r="Q284" s="99">
        <f t="shared" si="145"/>
        <v>7601</v>
      </c>
      <c r="R284" s="99">
        <f t="shared" si="130"/>
        <v>8043</v>
      </c>
      <c r="S284" s="99">
        <f t="shared" si="133"/>
        <v>8138</v>
      </c>
    </row>
    <row r="285" spans="1:19" s="11" customFormat="1" x14ac:dyDescent="0.2">
      <c r="A285" s="114"/>
      <c r="B285" s="150" t="s">
        <v>171</v>
      </c>
      <c r="C285" s="164">
        <f t="shared" si="143"/>
        <v>6750</v>
      </c>
      <c r="D285" s="164">
        <f t="shared" si="143"/>
        <v>6750</v>
      </c>
      <c r="E285" s="11">
        <f t="shared" ref="E285:P285" si="147">ROUND(IF(+E258&gt;78000,+E196*0.02,+E196*0.09),0)</f>
        <v>824</v>
      </c>
      <c r="F285" s="11">
        <f t="shared" si="147"/>
        <v>859</v>
      </c>
      <c r="G285" s="11">
        <f t="shared" si="147"/>
        <v>859</v>
      </c>
      <c r="H285" s="11">
        <f t="shared" si="147"/>
        <v>859</v>
      </c>
      <c r="I285" s="11">
        <f t="shared" si="147"/>
        <v>859</v>
      </c>
      <c r="J285" s="11">
        <f t="shared" si="147"/>
        <v>859</v>
      </c>
      <c r="K285" s="11">
        <f t="shared" si="147"/>
        <v>859</v>
      </c>
      <c r="L285" s="11">
        <f t="shared" si="147"/>
        <v>859</v>
      </c>
      <c r="M285" s="11">
        <f t="shared" si="147"/>
        <v>191</v>
      </c>
      <c r="N285" s="11">
        <f t="shared" si="147"/>
        <v>191</v>
      </c>
      <c r="O285" s="11">
        <f t="shared" si="147"/>
        <v>191</v>
      </c>
      <c r="P285" s="11">
        <f t="shared" si="147"/>
        <v>191</v>
      </c>
      <c r="Q285" s="99">
        <f t="shared" si="145"/>
        <v>7601</v>
      </c>
      <c r="R285" s="99">
        <f t="shared" si="130"/>
        <v>8043</v>
      </c>
      <c r="S285" s="99">
        <f t="shared" si="133"/>
        <v>8138</v>
      </c>
    </row>
    <row r="286" spans="1:19" s="11" customFormat="1" x14ac:dyDescent="0.2">
      <c r="A286" s="114"/>
      <c r="B286" s="150" t="s">
        <v>172</v>
      </c>
      <c r="C286" s="164">
        <f t="shared" si="143"/>
        <v>6750</v>
      </c>
      <c r="D286" s="164">
        <f t="shared" si="143"/>
        <v>6750</v>
      </c>
      <c r="E286" s="11">
        <f t="shared" ref="E286:P286" si="148">ROUND(IF(+E259&gt;78000,+E197*0.02,+E197*0.09),0)</f>
        <v>824</v>
      </c>
      <c r="F286" s="11">
        <f t="shared" si="148"/>
        <v>859</v>
      </c>
      <c r="G286" s="11">
        <f t="shared" si="148"/>
        <v>859</v>
      </c>
      <c r="H286" s="11">
        <f t="shared" si="148"/>
        <v>859</v>
      </c>
      <c r="I286" s="11">
        <f t="shared" si="148"/>
        <v>859</v>
      </c>
      <c r="J286" s="11">
        <f t="shared" si="148"/>
        <v>859</v>
      </c>
      <c r="K286" s="11">
        <f t="shared" si="148"/>
        <v>859</v>
      </c>
      <c r="L286" s="11">
        <f t="shared" si="148"/>
        <v>859</v>
      </c>
      <c r="M286" s="11">
        <f t="shared" si="148"/>
        <v>191</v>
      </c>
      <c r="N286" s="11">
        <f t="shared" si="148"/>
        <v>191</v>
      </c>
      <c r="O286" s="11">
        <f t="shared" si="148"/>
        <v>191</v>
      </c>
      <c r="P286" s="11">
        <f t="shared" si="148"/>
        <v>191</v>
      </c>
      <c r="Q286" s="99">
        <f t="shared" si="145"/>
        <v>7601</v>
      </c>
      <c r="R286" s="99">
        <f t="shared" si="130"/>
        <v>8043</v>
      </c>
      <c r="S286" s="99">
        <f t="shared" si="133"/>
        <v>8138</v>
      </c>
    </row>
    <row r="287" spans="1:19" s="11" customFormat="1" x14ac:dyDescent="0.2">
      <c r="A287" s="114"/>
      <c r="B287" s="150" t="s">
        <v>173</v>
      </c>
      <c r="C287" s="164">
        <f t="shared" si="143"/>
        <v>6750</v>
      </c>
      <c r="D287" s="164">
        <f t="shared" si="143"/>
        <v>6750</v>
      </c>
      <c r="E287" s="11">
        <f t="shared" ref="E287:P287" si="149">ROUND(IF(+E260&gt;78000,+E198*0.02,+E198*0.09),0)</f>
        <v>824</v>
      </c>
      <c r="F287" s="11">
        <f t="shared" si="149"/>
        <v>859</v>
      </c>
      <c r="G287" s="11">
        <f t="shared" si="149"/>
        <v>859</v>
      </c>
      <c r="H287" s="11">
        <f t="shared" si="149"/>
        <v>859</v>
      </c>
      <c r="I287" s="11">
        <f t="shared" si="149"/>
        <v>859</v>
      </c>
      <c r="J287" s="11">
        <f t="shared" si="149"/>
        <v>859</v>
      </c>
      <c r="K287" s="11">
        <f t="shared" si="149"/>
        <v>859</v>
      </c>
      <c r="L287" s="11">
        <f t="shared" si="149"/>
        <v>859</v>
      </c>
      <c r="M287" s="11">
        <f t="shared" si="149"/>
        <v>191</v>
      </c>
      <c r="N287" s="11">
        <f t="shared" si="149"/>
        <v>191</v>
      </c>
      <c r="O287" s="11">
        <f t="shared" si="149"/>
        <v>191</v>
      </c>
      <c r="P287" s="11">
        <f t="shared" si="149"/>
        <v>191</v>
      </c>
      <c r="Q287" s="99">
        <f t="shared" si="145"/>
        <v>7601</v>
      </c>
      <c r="R287" s="99">
        <f t="shared" si="130"/>
        <v>8043</v>
      </c>
      <c r="S287" s="99">
        <f t="shared" si="133"/>
        <v>8138</v>
      </c>
    </row>
    <row r="288" spans="1:19" s="11" customFormat="1" x14ac:dyDescent="0.2">
      <c r="A288" s="114"/>
      <c r="B288" s="150" t="s">
        <v>174</v>
      </c>
      <c r="C288" s="164">
        <f t="shared" si="143"/>
        <v>6750</v>
      </c>
      <c r="D288" s="164">
        <f t="shared" si="143"/>
        <v>6750</v>
      </c>
      <c r="E288" s="11">
        <f t="shared" ref="E288:P288" si="150">ROUND(IF(+E261&gt;78000,+E199*0.02,+E199*0.09),0)</f>
        <v>824</v>
      </c>
      <c r="F288" s="11">
        <f t="shared" si="150"/>
        <v>859</v>
      </c>
      <c r="G288" s="11">
        <f t="shared" si="150"/>
        <v>859</v>
      </c>
      <c r="H288" s="11">
        <f t="shared" si="150"/>
        <v>859</v>
      </c>
      <c r="I288" s="11">
        <f t="shared" si="150"/>
        <v>859</v>
      </c>
      <c r="J288" s="11">
        <f t="shared" si="150"/>
        <v>859</v>
      </c>
      <c r="K288" s="11">
        <f t="shared" si="150"/>
        <v>859</v>
      </c>
      <c r="L288" s="11">
        <f t="shared" si="150"/>
        <v>859</v>
      </c>
      <c r="M288" s="11">
        <f t="shared" si="150"/>
        <v>191</v>
      </c>
      <c r="N288" s="11">
        <f t="shared" si="150"/>
        <v>191</v>
      </c>
      <c r="O288" s="11">
        <f t="shared" si="150"/>
        <v>191</v>
      </c>
      <c r="P288" s="11">
        <f t="shared" si="150"/>
        <v>191</v>
      </c>
      <c r="Q288" s="99">
        <f t="shared" si="145"/>
        <v>7601</v>
      </c>
      <c r="R288" s="99">
        <f t="shared" si="130"/>
        <v>8043</v>
      </c>
      <c r="S288" s="99">
        <f t="shared" si="133"/>
        <v>8138</v>
      </c>
    </row>
    <row r="289" spans="1:19" s="11" customFormat="1" x14ac:dyDescent="0.2">
      <c r="A289" s="114"/>
      <c r="B289" s="150" t="s">
        <v>175</v>
      </c>
      <c r="C289" s="164">
        <f t="shared" si="143"/>
        <v>6750</v>
      </c>
      <c r="D289" s="164">
        <f t="shared" si="143"/>
        <v>6750</v>
      </c>
      <c r="E289" s="11">
        <f t="shared" ref="E289:P289" si="151">ROUND(IF(+E262&gt;78000,+E200*0.02,+E200*0.09),0)</f>
        <v>824</v>
      </c>
      <c r="F289" s="11">
        <f t="shared" si="151"/>
        <v>859</v>
      </c>
      <c r="G289" s="11">
        <f t="shared" si="151"/>
        <v>859</v>
      </c>
      <c r="H289" s="11">
        <f t="shared" si="151"/>
        <v>859</v>
      </c>
      <c r="I289" s="11">
        <f t="shared" si="151"/>
        <v>859</v>
      </c>
      <c r="J289" s="11">
        <f t="shared" si="151"/>
        <v>859</v>
      </c>
      <c r="K289" s="11">
        <f t="shared" si="151"/>
        <v>859</v>
      </c>
      <c r="L289" s="11">
        <f t="shared" si="151"/>
        <v>859</v>
      </c>
      <c r="M289" s="11">
        <f t="shared" si="151"/>
        <v>191</v>
      </c>
      <c r="N289" s="11">
        <f t="shared" si="151"/>
        <v>191</v>
      </c>
      <c r="O289" s="11">
        <f t="shared" si="151"/>
        <v>191</v>
      </c>
      <c r="P289" s="11">
        <f t="shared" si="151"/>
        <v>191</v>
      </c>
      <c r="Q289" s="99">
        <f t="shared" si="145"/>
        <v>7601</v>
      </c>
      <c r="R289" s="99">
        <f t="shared" si="130"/>
        <v>8043</v>
      </c>
      <c r="S289" s="99">
        <f t="shared" si="133"/>
        <v>8138</v>
      </c>
    </row>
    <row r="290" spans="1:19" s="11" customFormat="1" x14ac:dyDescent="0.2">
      <c r="A290" s="114"/>
      <c r="B290" s="150" t="s">
        <v>176</v>
      </c>
      <c r="C290" s="164">
        <f t="shared" si="143"/>
        <v>6750</v>
      </c>
      <c r="D290" s="164">
        <f t="shared" si="143"/>
        <v>6750</v>
      </c>
      <c r="E290" s="11">
        <f t="shared" ref="E290:P290" si="152">ROUND(IF(+E263&gt;78000,+E201*0.02,+E201*0.09),0)</f>
        <v>824</v>
      </c>
      <c r="F290" s="11">
        <f t="shared" si="152"/>
        <v>859</v>
      </c>
      <c r="G290" s="11">
        <f t="shared" si="152"/>
        <v>859</v>
      </c>
      <c r="H290" s="11">
        <f t="shared" si="152"/>
        <v>859</v>
      </c>
      <c r="I290" s="11">
        <f t="shared" si="152"/>
        <v>859</v>
      </c>
      <c r="J290" s="11">
        <f t="shared" si="152"/>
        <v>859</v>
      </c>
      <c r="K290" s="11">
        <f t="shared" si="152"/>
        <v>859</v>
      </c>
      <c r="L290" s="11">
        <f t="shared" si="152"/>
        <v>859</v>
      </c>
      <c r="M290" s="11">
        <f t="shared" si="152"/>
        <v>191</v>
      </c>
      <c r="N290" s="11">
        <f t="shared" si="152"/>
        <v>191</v>
      </c>
      <c r="O290" s="11">
        <f t="shared" si="152"/>
        <v>191</v>
      </c>
      <c r="P290" s="11">
        <f t="shared" si="152"/>
        <v>191</v>
      </c>
      <c r="Q290" s="99">
        <f t="shared" si="145"/>
        <v>7601</v>
      </c>
      <c r="R290" s="99">
        <f t="shared" si="130"/>
        <v>8043</v>
      </c>
      <c r="S290" s="99">
        <f t="shared" si="133"/>
        <v>8138</v>
      </c>
    </row>
    <row r="291" spans="1:19" s="11" customFormat="1" x14ac:dyDescent="0.2">
      <c r="A291" s="114"/>
      <c r="B291" s="150" t="s">
        <v>177</v>
      </c>
      <c r="C291" s="164">
        <f t="shared" si="143"/>
        <v>6750</v>
      </c>
      <c r="D291" s="164">
        <f t="shared" si="143"/>
        <v>6750</v>
      </c>
      <c r="E291" s="11">
        <f t="shared" ref="E291:P291" si="153">ROUND(IF(+E264&gt;78000,+E202*0.02,+E202*0.09),0)</f>
        <v>824</v>
      </c>
      <c r="F291" s="11">
        <f t="shared" si="153"/>
        <v>859</v>
      </c>
      <c r="G291" s="11">
        <f t="shared" si="153"/>
        <v>859</v>
      </c>
      <c r="H291" s="11">
        <f t="shared" si="153"/>
        <v>859</v>
      </c>
      <c r="I291" s="11">
        <f t="shared" si="153"/>
        <v>859</v>
      </c>
      <c r="J291" s="11">
        <f t="shared" si="153"/>
        <v>859</v>
      </c>
      <c r="K291" s="11">
        <f t="shared" si="153"/>
        <v>859</v>
      </c>
      <c r="L291" s="11">
        <f t="shared" si="153"/>
        <v>859</v>
      </c>
      <c r="M291" s="11">
        <f t="shared" si="153"/>
        <v>191</v>
      </c>
      <c r="N291" s="11">
        <f t="shared" si="153"/>
        <v>191</v>
      </c>
      <c r="O291" s="11">
        <f t="shared" si="153"/>
        <v>191</v>
      </c>
      <c r="P291" s="11">
        <f t="shared" si="153"/>
        <v>191</v>
      </c>
      <c r="Q291" s="99">
        <f t="shared" si="145"/>
        <v>7601</v>
      </c>
      <c r="R291" s="99">
        <f t="shared" si="130"/>
        <v>8043</v>
      </c>
      <c r="S291" s="99">
        <f t="shared" si="133"/>
        <v>8138</v>
      </c>
    </row>
    <row r="292" spans="1:19" s="11" customFormat="1" x14ac:dyDescent="0.2">
      <c r="A292" s="114"/>
      <c r="B292" s="150" t="s">
        <v>178</v>
      </c>
      <c r="C292" s="164">
        <f t="shared" si="143"/>
        <v>6750</v>
      </c>
      <c r="D292" s="164">
        <f t="shared" si="143"/>
        <v>6750</v>
      </c>
      <c r="E292" s="11">
        <f t="shared" ref="E292:P292" si="154">ROUND(IF(+E265&gt;78000,+E203*0.02,+E203*0.09),0)</f>
        <v>824</v>
      </c>
      <c r="F292" s="11">
        <f t="shared" si="154"/>
        <v>859</v>
      </c>
      <c r="G292" s="11">
        <f t="shared" si="154"/>
        <v>859</v>
      </c>
      <c r="H292" s="11">
        <f t="shared" si="154"/>
        <v>859</v>
      </c>
      <c r="I292" s="11">
        <f t="shared" si="154"/>
        <v>859</v>
      </c>
      <c r="J292" s="11">
        <f t="shared" si="154"/>
        <v>859</v>
      </c>
      <c r="K292" s="11">
        <f t="shared" si="154"/>
        <v>859</v>
      </c>
      <c r="L292" s="11">
        <f t="shared" si="154"/>
        <v>859</v>
      </c>
      <c r="M292" s="11">
        <f t="shared" si="154"/>
        <v>191</v>
      </c>
      <c r="N292" s="11">
        <f t="shared" si="154"/>
        <v>191</v>
      </c>
      <c r="O292" s="11">
        <f t="shared" si="154"/>
        <v>191</v>
      </c>
      <c r="P292" s="11">
        <f t="shared" si="154"/>
        <v>191</v>
      </c>
      <c r="Q292" s="99">
        <f t="shared" si="145"/>
        <v>7601</v>
      </c>
      <c r="R292" s="99">
        <f t="shared" si="130"/>
        <v>8043</v>
      </c>
      <c r="S292" s="99">
        <f t="shared" si="133"/>
        <v>8138</v>
      </c>
    </row>
    <row r="293" spans="1:19" s="11" customFormat="1" x14ac:dyDescent="0.2">
      <c r="A293" s="114"/>
      <c r="B293" s="150" t="s">
        <v>179</v>
      </c>
      <c r="C293" s="164">
        <f t="shared" si="143"/>
        <v>6750</v>
      </c>
      <c r="D293" s="164">
        <f t="shared" si="143"/>
        <v>6750</v>
      </c>
      <c r="E293" s="11">
        <f t="shared" ref="E293:P293" si="155">ROUND(IF(+E266&gt;78000,+E204*0.02,+E204*0.09),0)</f>
        <v>824</v>
      </c>
      <c r="F293" s="11">
        <f t="shared" si="155"/>
        <v>859</v>
      </c>
      <c r="G293" s="11">
        <f t="shared" si="155"/>
        <v>859</v>
      </c>
      <c r="H293" s="11">
        <f t="shared" si="155"/>
        <v>859</v>
      </c>
      <c r="I293" s="11">
        <f t="shared" si="155"/>
        <v>859</v>
      </c>
      <c r="J293" s="11">
        <f t="shared" si="155"/>
        <v>859</v>
      </c>
      <c r="K293" s="11">
        <f t="shared" si="155"/>
        <v>859</v>
      </c>
      <c r="L293" s="11">
        <f t="shared" si="155"/>
        <v>859</v>
      </c>
      <c r="M293" s="11">
        <f t="shared" si="155"/>
        <v>191</v>
      </c>
      <c r="N293" s="11">
        <f t="shared" si="155"/>
        <v>191</v>
      </c>
      <c r="O293" s="11">
        <f t="shared" si="155"/>
        <v>191</v>
      </c>
      <c r="P293" s="11">
        <f t="shared" si="155"/>
        <v>191</v>
      </c>
      <c r="Q293" s="99">
        <f t="shared" ref="Q293:Q300" si="156">SUM(E293:P293)</f>
        <v>7601</v>
      </c>
      <c r="R293" s="99">
        <f t="shared" si="130"/>
        <v>8043</v>
      </c>
      <c r="S293" s="99">
        <f t="shared" si="133"/>
        <v>8138</v>
      </c>
    </row>
    <row r="294" spans="1:19" s="11" customFormat="1" x14ac:dyDescent="0.2">
      <c r="A294" s="114"/>
      <c r="B294" s="150" t="s">
        <v>180</v>
      </c>
      <c r="C294" s="164">
        <f t="shared" si="143"/>
        <v>6750</v>
      </c>
      <c r="D294" s="164">
        <f t="shared" si="143"/>
        <v>6750</v>
      </c>
      <c r="E294" s="11">
        <f t="shared" ref="E294:P294" si="157">ROUND(IF(+E267&gt;78000,+E205*0.02,+E205*0.09),0)</f>
        <v>824</v>
      </c>
      <c r="F294" s="11">
        <f t="shared" si="157"/>
        <v>859</v>
      </c>
      <c r="G294" s="11">
        <f t="shared" si="157"/>
        <v>859</v>
      </c>
      <c r="H294" s="11">
        <f t="shared" si="157"/>
        <v>859</v>
      </c>
      <c r="I294" s="11">
        <f t="shared" si="157"/>
        <v>859</v>
      </c>
      <c r="J294" s="11">
        <f t="shared" si="157"/>
        <v>859</v>
      </c>
      <c r="K294" s="11">
        <f t="shared" si="157"/>
        <v>859</v>
      </c>
      <c r="L294" s="11">
        <f t="shared" si="157"/>
        <v>859</v>
      </c>
      <c r="M294" s="11">
        <f t="shared" si="157"/>
        <v>191</v>
      </c>
      <c r="N294" s="11">
        <f t="shared" si="157"/>
        <v>191</v>
      </c>
      <c r="O294" s="11">
        <f t="shared" si="157"/>
        <v>191</v>
      </c>
      <c r="P294" s="11">
        <f t="shared" si="157"/>
        <v>191</v>
      </c>
      <c r="Q294" s="99">
        <f t="shared" si="156"/>
        <v>7601</v>
      </c>
      <c r="R294" s="99">
        <f t="shared" si="130"/>
        <v>8043</v>
      </c>
      <c r="S294" s="99">
        <f t="shared" si="133"/>
        <v>8138</v>
      </c>
    </row>
    <row r="295" spans="1:19" s="11" customFormat="1" x14ac:dyDescent="0.2">
      <c r="A295" s="114"/>
      <c r="B295" s="150" t="s">
        <v>181</v>
      </c>
      <c r="C295" s="164">
        <f t="shared" si="143"/>
        <v>6750</v>
      </c>
      <c r="D295" s="164">
        <f t="shared" si="143"/>
        <v>6750</v>
      </c>
      <c r="E295" s="11">
        <f t="shared" ref="E295:P295" si="158">ROUND(IF(+E268&gt;78000,+E206*0.02,+E206*0.09),0)</f>
        <v>824</v>
      </c>
      <c r="F295" s="11">
        <f t="shared" si="158"/>
        <v>859</v>
      </c>
      <c r="G295" s="11">
        <f t="shared" si="158"/>
        <v>859</v>
      </c>
      <c r="H295" s="11">
        <f t="shared" si="158"/>
        <v>859</v>
      </c>
      <c r="I295" s="11">
        <f t="shared" si="158"/>
        <v>859</v>
      </c>
      <c r="J295" s="11">
        <f t="shared" si="158"/>
        <v>859</v>
      </c>
      <c r="K295" s="11">
        <f t="shared" si="158"/>
        <v>859</v>
      </c>
      <c r="L295" s="11">
        <f t="shared" si="158"/>
        <v>859</v>
      </c>
      <c r="M295" s="11">
        <f t="shared" si="158"/>
        <v>191</v>
      </c>
      <c r="N295" s="11">
        <f t="shared" si="158"/>
        <v>191</v>
      </c>
      <c r="O295" s="11">
        <f t="shared" si="158"/>
        <v>191</v>
      </c>
      <c r="P295" s="11">
        <f t="shared" si="158"/>
        <v>191</v>
      </c>
      <c r="Q295" s="99">
        <f t="shared" si="156"/>
        <v>7601</v>
      </c>
      <c r="R295" s="99">
        <f t="shared" si="130"/>
        <v>8043</v>
      </c>
      <c r="S295" s="99">
        <f t="shared" si="133"/>
        <v>8138</v>
      </c>
    </row>
    <row r="296" spans="1:19" s="11" customFormat="1" x14ac:dyDescent="0.2">
      <c r="A296" s="114"/>
      <c r="B296" s="150" t="s">
        <v>182</v>
      </c>
      <c r="C296" s="164">
        <f t="shared" si="143"/>
        <v>6750</v>
      </c>
      <c r="D296" s="164">
        <f t="shared" si="143"/>
        <v>6750</v>
      </c>
      <c r="E296" s="11">
        <f t="shared" ref="E296:P296" si="159">ROUND(IF(+E269&gt;78000,+E207*0.02,+E207*0.09),0)</f>
        <v>824</v>
      </c>
      <c r="F296" s="11">
        <f t="shared" si="159"/>
        <v>859</v>
      </c>
      <c r="G296" s="11">
        <f t="shared" si="159"/>
        <v>859</v>
      </c>
      <c r="H296" s="11">
        <f t="shared" si="159"/>
        <v>859</v>
      </c>
      <c r="I296" s="11">
        <f t="shared" si="159"/>
        <v>859</v>
      </c>
      <c r="J296" s="11">
        <f t="shared" si="159"/>
        <v>859</v>
      </c>
      <c r="K296" s="11">
        <f t="shared" si="159"/>
        <v>859</v>
      </c>
      <c r="L296" s="11">
        <f t="shared" si="159"/>
        <v>859</v>
      </c>
      <c r="M296" s="11">
        <f t="shared" si="159"/>
        <v>191</v>
      </c>
      <c r="N296" s="11">
        <f t="shared" si="159"/>
        <v>191</v>
      </c>
      <c r="O296" s="11">
        <f t="shared" si="159"/>
        <v>191</v>
      </c>
      <c r="P296" s="11">
        <f t="shared" si="159"/>
        <v>191</v>
      </c>
      <c r="Q296" s="99">
        <f t="shared" si="156"/>
        <v>7601</v>
      </c>
      <c r="R296" s="99">
        <f t="shared" si="130"/>
        <v>8043</v>
      </c>
      <c r="S296" s="99">
        <f t="shared" si="133"/>
        <v>8138</v>
      </c>
    </row>
    <row r="297" spans="1:19" s="11" customFormat="1" x14ac:dyDescent="0.2">
      <c r="A297" s="114"/>
      <c r="B297" s="150" t="s">
        <v>183</v>
      </c>
      <c r="C297" s="164">
        <f t="shared" si="143"/>
        <v>6750</v>
      </c>
      <c r="D297" s="164">
        <f t="shared" si="143"/>
        <v>6750</v>
      </c>
      <c r="E297" s="11">
        <f t="shared" ref="E297:P297" si="160">ROUND(IF(+E270&gt;78000,+E208*0.02,+E208*0.09),0)</f>
        <v>824</v>
      </c>
      <c r="F297" s="11">
        <f t="shared" si="160"/>
        <v>859</v>
      </c>
      <c r="G297" s="11">
        <f t="shared" si="160"/>
        <v>859</v>
      </c>
      <c r="H297" s="11">
        <f t="shared" si="160"/>
        <v>859</v>
      </c>
      <c r="I297" s="11">
        <f t="shared" si="160"/>
        <v>859</v>
      </c>
      <c r="J297" s="11">
        <f t="shared" si="160"/>
        <v>859</v>
      </c>
      <c r="K297" s="11">
        <f t="shared" si="160"/>
        <v>859</v>
      </c>
      <c r="L297" s="11">
        <f t="shared" si="160"/>
        <v>859</v>
      </c>
      <c r="M297" s="11">
        <f t="shared" si="160"/>
        <v>191</v>
      </c>
      <c r="N297" s="11">
        <f t="shared" si="160"/>
        <v>191</v>
      </c>
      <c r="O297" s="11">
        <f t="shared" si="160"/>
        <v>191</v>
      </c>
      <c r="P297" s="11">
        <f t="shared" si="160"/>
        <v>191</v>
      </c>
      <c r="Q297" s="99">
        <f t="shared" si="156"/>
        <v>7601</v>
      </c>
      <c r="R297" s="99">
        <f>ROUND(IF(+R208&gt;81000,+(+(R208-81000)*0.02)+(81000*0.09),+R208*0.09),0)</f>
        <v>8043</v>
      </c>
      <c r="S297" s="99">
        <f t="shared" si="133"/>
        <v>8138</v>
      </c>
    </row>
    <row r="298" spans="1:19" s="11" customFormat="1" x14ac:dyDescent="0.2">
      <c r="A298" s="114"/>
      <c r="B298" s="11" t="s">
        <v>25</v>
      </c>
      <c r="C298" s="164">
        <f>ROUND(C22*0.09,0)</f>
        <v>0</v>
      </c>
      <c r="D298" s="164">
        <f>ROUND(D22*0.09,0)</f>
        <v>0</v>
      </c>
      <c r="E298" s="11">
        <f>ROUND(+E22*0.09,0)</f>
        <v>0</v>
      </c>
      <c r="F298" s="11">
        <f t="shared" ref="F298:S298" si="161">ROUND(+F22*0.09,0)</f>
        <v>0</v>
      </c>
      <c r="G298" s="11">
        <f t="shared" si="161"/>
        <v>0</v>
      </c>
      <c r="H298" s="11">
        <f t="shared" si="161"/>
        <v>0</v>
      </c>
      <c r="I298" s="11">
        <f t="shared" si="161"/>
        <v>0</v>
      </c>
      <c r="J298" s="11">
        <f t="shared" si="161"/>
        <v>0</v>
      </c>
      <c r="K298" s="11">
        <f t="shared" si="161"/>
        <v>0</v>
      </c>
      <c r="L298" s="11">
        <f t="shared" si="161"/>
        <v>0</v>
      </c>
      <c r="M298" s="11">
        <f t="shared" si="161"/>
        <v>0</v>
      </c>
      <c r="N298" s="11">
        <f t="shared" si="161"/>
        <v>0</v>
      </c>
      <c r="O298" s="11">
        <f t="shared" si="161"/>
        <v>0</v>
      </c>
      <c r="P298" s="11">
        <f t="shared" si="161"/>
        <v>0</v>
      </c>
      <c r="Q298" s="99">
        <f t="shared" si="156"/>
        <v>0</v>
      </c>
      <c r="R298" s="99">
        <f t="shared" si="161"/>
        <v>0</v>
      </c>
      <c r="S298" s="99">
        <f t="shared" si="161"/>
        <v>0</v>
      </c>
    </row>
    <row r="299" spans="1:19" s="143" customFormat="1" x14ac:dyDescent="0.2">
      <c r="A299" s="149"/>
      <c r="B299" s="150" t="s">
        <v>185</v>
      </c>
      <c r="C299" s="171">
        <v>0</v>
      </c>
      <c r="D299" s="171">
        <v>0</v>
      </c>
      <c r="E299" s="181">
        <f>ROUND(IF(Instructions!J11&gt;(78000*(+E11+E12)),(+(71000*(+E11+E12))*0.09)+((Instructions!J11-(71000*(+E11+E12)))*0.02),+Instructions!J11*0.09),0)</f>
        <v>54000</v>
      </c>
      <c r="F299" s="181">
        <v>0</v>
      </c>
      <c r="G299" s="181">
        <v>0</v>
      </c>
      <c r="H299" s="181">
        <v>0</v>
      </c>
      <c r="I299" s="181">
        <v>0</v>
      </c>
      <c r="J299" s="181">
        <v>0</v>
      </c>
      <c r="K299" s="181">
        <v>0</v>
      </c>
      <c r="L299" s="181">
        <v>0</v>
      </c>
      <c r="M299" s="181">
        <v>0</v>
      </c>
      <c r="N299" s="181">
        <v>0</v>
      </c>
      <c r="O299" s="181">
        <v>0</v>
      </c>
      <c r="P299" s="181">
        <v>0</v>
      </c>
      <c r="Q299" s="171">
        <f t="shared" si="156"/>
        <v>54000</v>
      </c>
      <c r="R299" s="171">
        <v>0</v>
      </c>
      <c r="S299" s="171">
        <v>0</v>
      </c>
    </row>
    <row r="300" spans="1:19" x14ac:dyDescent="0.2">
      <c r="B300" t="s">
        <v>16</v>
      </c>
      <c r="C300" s="172">
        <f t="shared" ref="C300:P300" si="162">SUM(C273:C299)</f>
        <v>168750</v>
      </c>
      <c r="D300" s="172">
        <f t="shared" si="162"/>
        <v>168750</v>
      </c>
      <c r="E300" s="20">
        <f t="shared" si="162"/>
        <v>74600</v>
      </c>
      <c r="F300" s="20">
        <f t="shared" si="162"/>
        <v>21475</v>
      </c>
      <c r="G300" s="20">
        <f t="shared" si="162"/>
        <v>21475</v>
      </c>
      <c r="H300" s="20">
        <f t="shared" si="162"/>
        <v>21475</v>
      </c>
      <c r="I300" s="20">
        <f t="shared" si="162"/>
        <v>21475</v>
      </c>
      <c r="J300" s="20">
        <f t="shared" si="162"/>
        <v>21475</v>
      </c>
      <c r="K300" s="20">
        <f t="shared" si="162"/>
        <v>21475</v>
      </c>
      <c r="L300" s="20">
        <f t="shared" si="162"/>
        <v>21475</v>
      </c>
      <c r="M300" s="20">
        <f t="shared" si="162"/>
        <v>4775</v>
      </c>
      <c r="N300" s="20">
        <f t="shared" si="162"/>
        <v>4775</v>
      </c>
      <c r="O300" s="20">
        <f t="shared" si="162"/>
        <v>4775</v>
      </c>
      <c r="P300" s="20">
        <f t="shared" si="162"/>
        <v>4775</v>
      </c>
      <c r="Q300" s="130">
        <f t="shared" si="156"/>
        <v>244025</v>
      </c>
      <c r="R300" s="130">
        <f>SUM(R273:R299)</f>
        <v>201075</v>
      </c>
      <c r="S300" s="130">
        <f>SUM(S273:S299)</f>
        <v>203450</v>
      </c>
    </row>
    <row r="302" spans="1:19" ht="15.75" x14ac:dyDescent="0.25">
      <c r="B302" s="178"/>
      <c r="C302" s="179"/>
      <c r="D302" s="179"/>
      <c r="E302" s="180"/>
      <c r="F302" s="180"/>
      <c r="G302" s="180"/>
      <c r="H302" s="180"/>
    </row>
    <row r="305" spans="2:12" x14ac:dyDescent="0.2">
      <c r="C305"/>
      <c r="D305"/>
      <c r="E305"/>
      <c r="F305"/>
      <c r="G305"/>
      <c r="H305"/>
      <c r="I305"/>
      <c r="J305"/>
      <c r="K305"/>
      <c r="L305"/>
    </row>
    <row r="306" spans="2:12" x14ac:dyDescent="0.2">
      <c r="C306"/>
      <c r="D306"/>
      <c r="E306"/>
      <c r="F306"/>
      <c r="G306"/>
      <c r="H306"/>
      <c r="I306"/>
      <c r="J306"/>
      <c r="K306"/>
      <c r="L306"/>
    </row>
    <row r="307" spans="2:12" x14ac:dyDescent="0.2"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</row>
    <row r="308" spans="2:12" x14ac:dyDescent="0.2">
      <c r="C308"/>
      <c r="D308"/>
      <c r="E308"/>
      <c r="F308"/>
      <c r="G308"/>
      <c r="H308"/>
      <c r="I308"/>
      <c r="J308"/>
      <c r="K308"/>
      <c r="L308"/>
    </row>
  </sheetData>
  <printOptions horizontalCentered="1"/>
  <pageMargins left="0.2" right="0.25" top="0.36" bottom="0.5" header="0.25" footer="0.25"/>
  <pageSetup scale="35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8" zoomScale="75" workbookViewId="0">
      <selection activeCell="Q12" sqref="Q12"/>
    </sheetView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Cost Center Name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69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70</v>
      </c>
      <c r="D4" s="154">
        <f>Instructions!F3</f>
        <v>413</v>
      </c>
    </row>
    <row r="5" spans="1:13" ht="18" customHeight="1" x14ac:dyDescent="0.25">
      <c r="B5" s="30"/>
      <c r="C5" s="29" t="s">
        <v>161</v>
      </c>
      <c r="D5" s="101">
        <f>Instructions!F4</f>
        <v>107043</v>
      </c>
      <c r="G5" s="31" t="s">
        <v>71</v>
      </c>
      <c r="H5" s="24"/>
      <c r="I5" s="15" t="s">
        <v>72</v>
      </c>
      <c r="J5" s="15"/>
      <c r="K5" s="15"/>
      <c r="L5" s="15"/>
      <c r="M5" s="15"/>
    </row>
    <row r="6" spans="1:13" ht="15.95" customHeight="1" x14ac:dyDescent="0.2">
      <c r="G6" s="32" t="s">
        <v>163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73</v>
      </c>
    </row>
    <row r="8" spans="1:13" ht="15.95" customHeight="1" x14ac:dyDescent="0.2">
      <c r="B8" s="34" t="s">
        <v>74</v>
      </c>
      <c r="G8" s="10">
        <v>43</v>
      </c>
      <c r="H8" s="10"/>
      <c r="I8" s="10">
        <v>58</v>
      </c>
      <c r="J8" s="10"/>
      <c r="K8" s="10">
        <v>65</v>
      </c>
      <c r="L8" s="10"/>
      <c r="M8" s="10">
        <v>70</v>
      </c>
    </row>
    <row r="9" spans="1:13" ht="15.95" customHeight="1" x14ac:dyDescent="0.2">
      <c r="B9" s="34" t="s">
        <v>75</v>
      </c>
      <c r="G9" s="10">
        <v>2</v>
      </c>
      <c r="H9" s="10"/>
      <c r="I9" s="10">
        <v>2</v>
      </c>
      <c r="J9" s="10"/>
      <c r="K9" s="10">
        <v>3</v>
      </c>
      <c r="L9" s="10"/>
      <c r="M9" s="10">
        <v>4</v>
      </c>
    </row>
    <row r="10" spans="1:13" ht="15.95" customHeight="1" x14ac:dyDescent="0.2">
      <c r="B10" s="34" t="s">
        <v>76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77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78</v>
      </c>
      <c r="G12" s="202">
        <v>15</v>
      </c>
      <c r="H12" s="10"/>
      <c r="I12" s="202"/>
      <c r="J12" s="10"/>
      <c r="K12" s="202"/>
      <c r="L12" s="10"/>
      <c r="M12" s="202"/>
    </row>
    <row r="13" spans="1:13" ht="15.95" customHeight="1" x14ac:dyDescent="0.2">
      <c r="C13" s="34" t="s">
        <v>79</v>
      </c>
      <c r="G13">
        <f>SUM(G8:G12)</f>
        <v>60</v>
      </c>
      <c r="I13">
        <f>SUM(I8:I12)</f>
        <v>60</v>
      </c>
      <c r="K13">
        <f>SUM(K8:K12)</f>
        <v>68</v>
      </c>
      <c r="M13">
        <f>SUM(M8:M12)</f>
        <v>74</v>
      </c>
    </row>
    <row r="14" spans="1:13" ht="15.95" customHeight="1" x14ac:dyDescent="0.2">
      <c r="B14" s="34" t="s">
        <v>80</v>
      </c>
      <c r="G14" s="202"/>
      <c r="H14" s="10"/>
      <c r="I14" s="202"/>
      <c r="J14" s="10"/>
      <c r="K14" s="202"/>
      <c r="L14" s="10"/>
      <c r="M14" s="202"/>
    </row>
    <row r="15" spans="1:13" ht="15.95" customHeight="1" thickBot="1" x14ac:dyDescent="0.25">
      <c r="B15" s="34" t="s">
        <v>81</v>
      </c>
      <c r="G15" s="35">
        <f>G13+G14</f>
        <v>60</v>
      </c>
      <c r="I15" s="35">
        <f>I13+I14</f>
        <v>60</v>
      </c>
      <c r="K15" s="35">
        <f>K13+K14</f>
        <v>68</v>
      </c>
      <c r="M15" s="35">
        <f>M13+M14</f>
        <v>74</v>
      </c>
    </row>
    <row r="16" spans="1:13" ht="15.95" customHeight="1" thickTop="1" x14ac:dyDescent="0.2"/>
    <row r="17" spans="1:13" ht="15.95" customHeight="1" x14ac:dyDescent="0.25">
      <c r="A17" s="33" t="s">
        <v>82</v>
      </c>
    </row>
    <row r="18" spans="1:13" ht="15.95" customHeight="1" x14ac:dyDescent="0.2">
      <c r="B18" s="34" t="s">
        <v>74</v>
      </c>
      <c r="G18" s="10"/>
      <c r="H18" s="10"/>
      <c r="I18" s="10"/>
      <c r="J18" s="10"/>
      <c r="K18" s="10"/>
      <c r="L18" s="10"/>
      <c r="M18" s="10"/>
    </row>
    <row r="19" spans="1:13" ht="15.95" customHeight="1" x14ac:dyDescent="0.2">
      <c r="B19" s="34" t="s">
        <v>75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76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77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78</v>
      </c>
      <c r="G22" s="202"/>
      <c r="H22" s="10"/>
      <c r="I22" s="202"/>
      <c r="J22" s="10"/>
      <c r="K22" s="202"/>
      <c r="L22" s="10"/>
      <c r="M22" s="202"/>
    </row>
    <row r="23" spans="1:13" ht="15.95" customHeight="1" x14ac:dyDescent="0.2">
      <c r="C23" s="34" t="s">
        <v>79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34" t="s">
        <v>80</v>
      </c>
      <c r="G24" s="202"/>
      <c r="H24" s="10"/>
      <c r="I24" s="202"/>
      <c r="J24" s="10"/>
      <c r="K24" s="202"/>
      <c r="L24" s="10"/>
      <c r="M24" s="202"/>
    </row>
    <row r="25" spans="1:13" ht="15.95" customHeight="1" thickBot="1" x14ac:dyDescent="0.25">
      <c r="B25" s="34" t="s">
        <v>81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5" customHeight="1" thickTop="1" x14ac:dyDescent="0.2"/>
    <row r="27" spans="1:13" ht="15.95" customHeight="1" x14ac:dyDescent="0.25">
      <c r="A27" s="33" t="s">
        <v>83</v>
      </c>
    </row>
    <row r="28" spans="1:13" ht="15.95" customHeight="1" x14ac:dyDescent="0.2">
      <c r="B28" s="34" t="s">
        <v>74</v>
      </c>
      <c r="G28">
        <f>G8+G18</f>
        <v>43</v>
      </c>
      <c r="I28">
        <f>I8+I18</f>
        <v>58</v>
      </c>
      <c r="K28">
        <f>K8+K18</f>
        <v>65</v>
      </c>
      <c r="M28">
        <f>M8+M18</f>
        <v>70</v>
      </c>
    </row>
    <row r="29" spans="1:13" ht="15.95" customHeight="1" x14ac:dyDescent="0.2">
      <c r="B29" s="34" t="s">
        <v>75</v>
      </c>
      <c r="G29">
        <f>G9+G19</f>
        <v>2</v>
      </c>
      <c r="I29">
        <f>I9+I19</f>
        <v>2</v>
      </c>
      <c r="K29">
        <f>K9+K19</f>
        <v>3</v>
      </c>
      <c r="M29">
        <f>M9+M19</f>
        <v>4</v>
      </c>
    </row>
    <row r="30" spans="1:13" ht="15.95" customHeight="1" x14ac:dyDescent="0.2">
      <c r="B30" s="34" t="s">
        <v>76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77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78</v>
      </c>
      <c r="G32" s="22">
        <f>G22+G12</f>
        <v>15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84</v>
      </c>
      <c r="G33">
        <f>SUM(G28:G32)</f>
        <v>60</v>
      </c>
      <c r="I33">
        <f>SUM(I28:I32)</f>
        <v>60</v>
      </c>
      <c r="K33">
        <f>SUM(K28:K32)</f>
        <v>68</v>
      </c>
      <c r="M33">
        <f>SUM(M28:M32)</f>
        <v>74</v>
      </c>
    </row>
    <row r="34" spans="1:13" ht="15.95" customHeight="1" x14ac:dyDescent="0.25">
      <c r="A34" s="36"/>
      <c r="B34" s="34" t="s">
        <v>85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164</v>
      </c>
      <c r="G35" s="35">
        <f>G33+G34</f>
        <v>60</v>
      </c>
      <c r="I35" s="35">
        <f>I33+I34</f>
        <v>60</v>
      </c>
      <c r="K35" s="35">
        <f>K33+K34</f>
        <v>68</v>
      </c>
      <c r="M35" s="35">
        <f>M33+M34</f>
        <v>74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86</v>
      </c>
    </row>
    <row r="39" spans="1:13" ht="15.95" customHeight="1" x14ac:dyDescent="0.2">
      <c r="B39" s="34" t="s">
        <v>87</v>
      </c>
    </row>
    <row r="40" spans="1:13" ht="15.95" customHeight="1" x14ac:dyDescent="0.2">
      <c r="C40" s="34" t="s">
        <v>88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89</v>
      </c>
      <c r="G41" s="10"/>
      <c r="H41" s="10"/>
      <c r="I41" s="10"/>
      <c r="J41" s="10"/>
      <c r="K41" s="10"/>
      <c r="L41" s="10"/>
      <c r="M41" s="10"/>
    </row>
    <row r="42" spans="1:13" ht="15.95" customHeight="1" x14ac:dyDescent="0.2">
      <c r="C42" s="34" t="s">
        <v>90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5" customHeight="1" x14ac:dyDescent="0.2">
      <c r="B44" s="34" t="s">
        <v>91</v>
      </c>
      <c r="G44" s="10"/>
      <c r="H44" s="10"/>
      <c r="I44" s="10"/>
      <c r="J44" s="10"/>
      <c r="K44" s="10"/>
      <c r="L44" s="10"/>
      <c r="M44" s="10"/>
    </row>
    <row r="45" spans="1:13" ht="15.95" customHeight="1" x14ac:dyDescent="0.2">
      <c r="B45" s="34" t="s">
        <v>92</v>
      </c>
      <c r="G45" s="202"/>
      <c r="H45" s="10"/>
      <c r="I45" s="202"/>
      <c r="J45" s="10"/>
      <c r="K45" s="202"/>
      <c r="L45" s="10"/>
      <c r="M45" s="202"/>
    </row>
    <row r="46" spans="1:13" ht="15.95" customHeight="1" thickBot="1" x14ac:dyDescent="0.25">
      <c r="B46" s="34" t="s">
        <v>81</v>
      </c>
      <c r="G46" s="35">
        <f>SUM(G40:G45)</f>
        <v>0</v>
      </c>
      <c r="I46" s="35">
        <f>SUM(I40:I45)</f>
        <v>0</v>
      </c>
      <c r="K46" s="35">
        <f>SUM(K40:K45)</f>
        <v>0</v>
      </c>
      <c r="M46" s="35">
        <f>SUM(M40:M45)</f>
        <v>0</v>
      </c>
    </row>
    <row r="47" spans="1:13" ht="15.95" customHeight="1" thickTop="1" x14ac:dyDescent="0.2"/>
    <row r="48" spans="1:13" ht="15.95" customHeight="1" x14ac:dyDescent="0.25">
      <c r="A48" s="33" t="s">
        <v>93</v>
      </c>
    </row>
    <row r="49" spans="1:13" ht="15.95" customHeight="1" x14ac:dyDescent="0.2">
      <c r="B49" s="34" t="s">
        <v>87</v>
      </c>
    </row>
    <row r="50" spans="1:13" ht="15.95" customHeight="1" x14ac:dyDescent="0.2">
      <c r="C50" s="34" t="s">
        <v>88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89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90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91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92</v>
      </c>
      <c r="G55" s="202"/>
      <c r="H55" s="10"/>
      <c r="I55" s="202"/>
      <c r="J55" s="10"/>
      <c r="K55" s="202"/>
      <c r="L55" s="10"/>
      <c r="M55" s="202"/>
    </row>
    <row r="56" spans="1:13" ht="15.95" customHeight="1" thickBot="1" x14ac:dyDescent="0.25">
      <c r="B56" s="34" t="s">
        <v>81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165</v>
      </c>
      <c r="G58" s="35">
        <f>G56+G46</f>
        <v>0</v>
      </c>
      <c r="I58" s="35">
        <f>I56+I46</f>
        <v>0</v>
      </c>
      <c r="K58" s="35">
        <f>K56+K46</f>
        <v>0</v>
      </c>
      <c r="M58" s="35">
        <f>M56+M46</f>
        <v>0</v>
      </c>
    </row>
    <row r="59" spans="1:13" ht="15.95" customHeight="1" thickTop="1" x14ac:dyDescent="0.2">
      <c r="B59" s="116" t="s">
        <v>94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tabSelected="1" zoomScale="75" zoomScaleNormal="75" workbookViewId="0">
      <pane xSplit="2" ySplit="9" topLeftCell="I10" activePane="bottomRight" state="frozen"/>
      <selection pane="topRight"/>
      <selection pane="bottomLeft"/>
      <selection pane="bottomRight" activeCell="N37" sqref="N37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1" customWidth="1"/>
    <col min="22" max="22" width="8.88671875" style="126"/>
  </cols>
  <sheetData>
    <row r="1" spans="1:24" ht="15.75" x14ac:dyDescent="0.25">
      <c r="A1" s="49" t="s">
        <v>51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24" ht="15.75" x14ac:dyDescent="0.25">
      <c r="A2" s="9">
        <f>Instructions!F3</f>
        <v>413</v>
      </c>
      <c r="B2" s="9"/>
    </row>
    <row r="3" spans="1:24" ht="15.75" x14ac:dyDescent="0.25">
      <c r="A3" s="197">
        <f>Instructions!F4</f>
        <v>107043</v>
      </c>
      <c r="B3" s="198" t="str">
        <f>Instructions!F5</f>
        <v>Cost Center Name</v>
      </c>
    </row>
    <row r="4" spans="1:24" ht="15.75" x14ac:dyDescent="0.25">
      <c r="A4" s="11"/>
      <c r="C4" s="84">
        <v>2000</v>
      </c>
      <c r="D4" s="84">
        <v>2000</v>
      </c>
      <c r="Q4" s="77">
        <v>2000</v>
      </c>
      <c r="R4" s="84">
        <v>2001</v>
      </c>
      <c r="S4" s="84">
        <v>2002</v>
      </c>
    </row>
    <row r="5" spans="1:24" ht="15.75" x14ac:dyDescent="0.25">
      <c r="C5" s="40" t="s">
        <v>52</v>
      </c>
      <c r="D5" s="40" t="s">
        <v>53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4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4" s="1" customFormat="1" ht="15.75" x14ac:dyDescent="0.25">
      <c r="A7" s="1" t="s">
        <v>54</v>
      </c>
      <c r="C7" s="38">
        <f>+Detail!C177</f>
        <v>2750000</v>
      </c>
      <c r="D7" s="38">
        <f>+Detail!D177</f>
        <v>2750000</v>
      </c>
      <c r="E7" s="1">
        <f>+Detail!E177</f>
        <v>522988</v>
      </c>
      <c r="F7" s="1">
        <f>+Detail!F177</f>
        <v>469497</v>
      </c>
      <c r="G7" s="1">
        <f>+Detail!G177</f>
        <v>469497</v>
      </c>
      <c r="H7" s="1">
        <f>+Detail!H177</f>
        <v>469497</v>
      </c>
      <c r="I7" s="1">
        <f>+Detail!I177</f>
        <v>469497</v>
      </c>
      <c r="J7" s="1">
        <f>+Detail!J177</f>
        <v>472497</v>
      </c>
      <c r="K7" s="1">
        <f>+Detail!K177</f>
        <v>472997</v>
      </c>
      <c r="L7" s="1">
        <f>+Detail!L177</f>
        <v>472997</v>
      </c>
      <c r="M7" s="1">
        <f>+Detail!M177</f>
        <v>456297</v>
      </c>
      <c r="N7" s="1">
        <f>+Detail!N177</f>
        <v>456297</v>
      </c>
      <c r="O7" s="1">
        <f>+Detail!O177</f>
        <v>456297</v>
      </c>
      <c r="P7" s="1">
        <f>+Detail!P177</f>
        <v>456297</v>
      </c>
      <c r="Q7" s="80">
        <f>+Detail!Q177</f>
        <v>5644655</v>
      </c>
      <c r="R7" s="80">
        <f>+Detail!R177</f>
        <v>5840550.6749999998</v>
      </c>
      <c r="S7" s="38">
        <f>+Detail!S177</f>
        <v>6092476.4500000002</v>
      </c>
      <c r="U7" s="2"/>
      <c r="V7" s="175"/>
    </row>
    <row r="8" spans="1:24" x14ac:dyDescent="0.2">
      <c r="C8" s="39"/>
      <c r="D8" s="39"/>
      <c r="Q8" s="81"/>
      <c r="R8" s="81"/>
      <c r="S8" s="39"/>
      <c r="U8" s="37" t="s">
        <v>108</v>
      </c>
      <c r="V8" s="200" t="s">
        <v>198</v>
      </c>
    </row>
    <row r="9" spans="1:24" s="1" customFormat="1" ht="15.75" x14ac:dyDescent="0.25">
      <c r="A9" s="1" t="s">
        <v>55</v>
      </c>
      <c r="C9" s="85" t="s">
        <v>188</v>
      </c>
      <c r="D9" s="85"/>
      <c r="E9" s="18"/>
      <c r="Q9" s="80"/>
      <c r="R9" s="80"/>
      <c r="S9" s="38"/>
      <c r="U9" s="37" t="s">
        <v>109</v>
      </c>
      <c r="V9" s="200" t="s">
        <v>199</v>
      </c>
      <c r="X9" s="1" t="s">
        <v>258</v>
      </c>
    </row>
    <row r="10" spans="1:24" x14ac:dyDescent="0.2">
      <c r="B10" t="s">
        <v>65</v>
      </c>
      <c r="C10" s="42">
        <v>0</v>
      </c>
      <c r="D10" s="42">
        <v>0</v>
      </c>
      <c r="E10" s="120">
        <f t="shared" ref="E10:O25" si="0">$Q10/12</f>
        <v>0</v>
      </c>
      <c r="F10" s="120">
        <f t="shared" si="0"/>
        <v>0</v>
      </c>
      <c r="G10" s="120">
        <f t="shared" si="0"/>
        <v>0</v>
      </c>
      <c r="H10" s="120">
        <f t="shared" si="0"/>
        <v>0</v>
      </c>
      <c r="I10" s="120">
        <f t="shared" si="0"/>
        <v>0</v>
      </c>
      <c r="J10" s="120">
        <f t="shared" si="0"/>
        <v>0</v>
      </c>
      <c r="K10" s="120">
        <f t="shared" si="0"/>
        <v>0</v>
      </c>
      <c r="L10" s="120">
        <f t="shared" si="0"/>
        <v>0</v>
      </c>
      <c r="M10" s="120">
        <f t="shared" si="0"/>
        <v>0</v>
      </c>
      <c r="N10" s="120">
        <f t="shared" si="0"/>
        <v>0</v>
      </c>
      <c r="O10" s="120">
        <f t="shared" si="0"/>
        <v>0</v>
      </c>
      <c r="P10" s="120">
        <f>$Q10/12</f>
        <v>0</v>
      </c>
      <c r="Q10" s="89">
        <f>$Q$7*$X10</f>
        <v>0</v>
      </c>
      <c r="R10" s="89">
        <v>0</v>
      </c>
      <c r="S10" s="42">
        <v>0</v>
      </c>
      <c r="U10" s="203">
        <v>60</v>
      </c>
      <c r="V10" s="126">
        <v>111077</v>
      </c>
      <c r="X10" s="206"/>
    </row>
    <row r="11" spans="1:24" x14ac:dyDescent="0.2">
      <c r="B11" t="s">
        <v>61</v>
      </c>
      <c r="C11" s="42">
        <v>0</v>
      </c>
      <c r="D11" s="42">
        <v>0</v>
      </c>
      <c r="E11" s="120">
        <f t="shared" si="0"/>
        <v>0</v>
      </c>
      <c r="F11" s="120">
        <f t="shared" si="0"/>
        <v>0</v>
      </c>
      <c r="G11" s="120">
        <f t="shared" si="0"/>
        <v>0</v>
      </c>
      <c r="H11" s="120">
        <f t="shared" si="0"/>
        <v>0</v>
      </c>
      <c r="I11" s="120">
        <f t="shared" si="0"/>
        <v>0</v>
      </c>
      <c r="J11" s="120">
        <f t="shared" si="0"/>
        <v>0</v>
      </c>
      <c r="K11" s="120">
        <f t="shared" si="0"/>
        <v>0</v>
      </c>
      <c r="L11" s="120">
        <f t="shared" si="0"/>
        <v>0</v>
      </c>
      <c r="M11" s="120">
        <f t="shared" si="0"/>
        <v>0</v>
      </c>
      <c r="N11" s="120">
        <f t="shared" si="0"/>
        <v>0</v>
      </c>
      <c r="O11" s="120">
        <f t="shared" si="0"/>
        <v>0</v>
      </c>
      <c r="P11" s="120">
        <f t="shared" ref="P11:P33" si="1">$Q11/12</f>
        <v>0</v>
      </c>
      <c r="Q11" s="89">
        <f t="shared" ref="Q11:Q33" si="2">$Q$7*$X11</f>
        <v>0</v>
      </c>
      <c r="R11" s="89">
        <v>0</v>
      </c>
      <c r="S11" s="42">
        <v>0</v>
      </c>
      <c r="U11" s="203">
        <v>62</v>
      </c>
      <c r="V11" s="126">
        <v>111182</v>
      </c>
      <c r="X11" s="206"/>
    </row>
    <row r="12" spans="1:24" x14ac:dyDescent="0.2">
      <c r="B12" t="s">
        <v>58</v>
      </c>
      <c r="C12" s="42">
        <v>0</v>
      </c>
      <c r="D12" s="42">
        <v>0</v>
      </c>
      <c r="E12" s="120">
        <f t="shared" si="0"/>
        <v>0</v>
      </c>
      <c r="F12" s="120">
        <f t="shared" si="0"/>
        <v>0</v>
      </c>
      <c r="G12" s="120">
        <f t="shared" si="0"/>
        <v>0</v>
      </c>
      <c r="H12" s="120">
        <f t="shared" si="0"/>
        <v>0</v>
      </c>
      <c r="I12" s="120">
        <f t="shared" si="0"/>
        <v>0</v>
      </c>
      <c r="J12" s="120">
        <f t="shared" si="0"/>
        <v>0</v>
      </c>
      <c r="K12" s="120">
        <f t="shared" si="0"/>
        <v>0</v>
      </c>
      <c r="L12" s="120">
        <f t="shared" si="0"/>
        <v>0</v>
      </c>
      <c r="M12" s="120">
        <f t="shared" si="0"/>
        <v>0</v>
      </c>
      <c r="N12" s="120">
        <f t="shared" si="0"/>
        <v>0</v>
      </c>
      <c r="O12" s="120">
        <f t="shared" si="0"/>
        <v>0</v>
      </c>
      <c r="P12" s="120">
        <f t="shared" si="1"/>
        <v>0</v>
      </c>
      <c r="Q12" s="89">
        <f t="shared" si="2"/>
        <v>0</v>
      </c>
      <c r="R12" s="89">
        <v>0</v>
      </c>
      <c r="S12" s="42">
        <v>0</v>
      </c>
      <c r="U12" s="203">
        <v>82</v>
      </c>
      <c r="V12" s="126">
        <v>102276</v>
      </c>
      <c r="X12" s="206"/>
    </row>
    <row r="13" spans="1:24" x14ac:dyDescent="0.2">
      <c r="B13" t="s">
        <v>56</v>
      </c>
      <c r="C13" s="42">
        <v>0</v>
      </c>
      <c r="D13" s="42">
        <v>0</v>
      </c>
      <c r="E13" s="120">
        <f t="shared" si="0"/>
        <v>0</v>
      </c>
      <c r="F13" s="120">
        <f t="shared" si="0"/>
        <v>0</v>
      </c>
      <c r="G13" s="120">
        <f t="shared" si="0"/>
        <v>0</v>
      </c>
      <c r="H13" s="120">
        <f t="shared" si="0"/>
        <v>0</v>
      </c>
      <c r="I13" s="120">
        <f t="shared" si="0"/>
        <v>0</v>
      </c>
      <c r="J13" s="120">
        <f t="shared" si="0"/>
        <v>0</v>
      </c>
      <c r="K13" s="120">
        <f t="shared" si="0"/>
        <v>0</v>
      </c>
      <c r="L13" s="120">
        <f t="shared" si="0"/>
        <v>0</v>
      </c>
      <c r="M13" s="120">
        <f t="shared" si="0"/>
        <v>0</v>
      </c>
      <c r="N13" s="120">
        <f t="shared" si="0"/>
        <v>0</v>
      </c>
      <c r="O13" s="120">
        <f t="shared" si="0"/>
        <v>0</v>
      </c>
      <c r="P13" s="120">
        <f t="shared" si="1"/>
        <v>0</v>
      </c>
      <c r="Q13" s="89">
        <f t="shared" si="2"/>
        <v>0</v>
      </c>
      <c r="R13" s="89">
        <v>0</v>
      </c>
      <c r="S13" s="42">
        <v>0</v>
      </c>
      <c r="U13" s="203">
        <v>85</v>
      </c>
      <c r="V13" s="126">
        <v>111260</v>
      </c>
      <c r="X13" s="206"/>
    </row>
    <row r="14" spans="1:24" x14ac:dyDescent="0.2">
      <c r="B14" t="s">
        <v>60</v>
      </c>
      <c r="C14" s="42">
        <v>0</v>
      </c>
      <c r="D14" s="42">
        <v>0</v>
      </c>
      <c r="E14" s="120">
        <f t="shared" si="0"/>
        <v>0</v>
      </c>
      <c r="F14" s="120">
        <f t="shared" si="0"/>
        <v>0</v>
      </c>
      <c r="G14" s="120">
        <f t="shared" si="0"/>
        <v>0</v>
      </c>
      <c r="H14" s="120">
        <f t="shared" si="0"/>
        <v>0</v>
      </c>
      <c r="I14" s="120">
        <f t="shared" si="0"/>
        <v>0</v>
      </c>
      <c r="J14" s="120">
        <f t="shared" si="0"/>
        <v>0</v>
      </c>
      <c r="K14" s="120">
        <f t="shared" si="0"/>
        <v>0</v>
      </c>
      <c r="L14" s="120">
        <f t="shared" si="0"/>
        <v>0</v>
      </c>
      <c r="M14" s="120">
        <f t="shared" si="0"/>
        <v>0</v>
      </c>
      <c r="N14" s="120">
        <f t="shared" si="0"/>
        <v>0</v>
      </c>
      <c r="O14" s="120">
        <f t="shared" si="0"/>
        <v>0</v>
      </c>
      <c r="P14" s="120">
        <f t="shared" si="1"/>
        <v>0</v>
      </c>
      <c r="Q14" s="89">
        <f t="shared" si="2"/>
        <v>0</v>
      </c>
      <c r="R14" s="89">
        <v>0</v>
      </c>
      <c r="S14" s="42">
        <v>0</v>
      </c>
      <c r="U14" s="203">
        <v>105</v>
      </c>
      <c r="V14" s="126">
        <v>100256</v>
      </c>
      <c r="X14" s="206"/>
    </row>
    <row r="15" spans="1:24" x14ac:dyDescent="0.2">
      <c r="B15" t="s">
        <v>64</v>
      </c>
      <c r="C15" s="42">
        <v>0</v>
      </c>
      <c r="D15" s="42">
        <v>0</v>
      </c>
      <c r="E15" s="120">
        <f t="shared" si="0"/>
        <v>0</v>
      </c>
      <c r="F15" s="120">
        <f t="shared" si="0"/>
        <v>0</v>
      </c>
      <c r="G15" s="120">
        <f t="shared" si="0"/>
        <v>0</v>
      </c>
      <c r="H15" s="120">
        <f t="shared" si="0"/>
        <v>0</v>
      </c>
      <c r="I15" s="120">
        <f t="shared" si="0"/>
        <v>0</v>
      </c>
      <c r="J15" s="120">
        <f t="shared" si="0"/>
        <v>0</v>
      </c>
      <c r="K15" s="120">
        <f t="shared" si="0"/>
        <v>0</v>
      </c>
      <c r="L15" s="120">
        <f t="shared" si="0"/>
        <v>0</v>
      </c>
      <c r="M15" s="120">
        <f t="shared" si="0"/>
        <v>0</v>
      </c>
      <c r="N15" s="120">
        <f t="shared" si="0"/>
        <v>0</v>
      </c>
      <c r="O15" s="120">
        <f t="shared" si="0"/>
        <v>0</v>
      </c>
      <c r="P15" s="120">
        <f t="shared" si="1"/>
        <v>0</v>
      </c>
      <c r="Q15" s="89">
        <f t="shared" si="2"/>
        <v>0</v>
      </c>
      <c r="R15" s="89">
        <v>0</v>
      </c>
      <c r="S15" s="42">
        <v>0</v>
      </c>
      <c r="U15" s="203">
        <v>172</v>
      </c>
      <c r="V15" s="126">
        <v>112128</v>
      </c>
      <c r="X15" s="206"/>
    </row>
    <row r="16" spans="1:24" x14ac:dyDescent="0.2">
      <c r="B16" t="s">
        <v>63</v>
      </c>
      <c r="C16" s="42">
        <v>0</v>
      </c>
      <c r="D16" s="42">
        <v>0</v>
      </c>
      <c r="E16" s="120">
        <f t="shared" si="0"/>
        <v>0</v>
      </c>
      <c r="F16" s="120">
        <f t="shared" si="0"/>
        <v>0</v>
      </c>
      <c r="G16" s="120">
        <f t="shared" si="0"/>
        <v>0</v>
      </c>
      <c r="H16" s="120">
        <f t="shared" si="0"/>
        <v>0</v>
      </c>
      <c r="I16" s="120">
        <f t="shared" si="0"/>
        <v>0</v>
      </c>
      <c r="J16" s="120">
        <f t="shared" si="0"/>
        <v>0</v>
      </c>
      <c r="K16" s="120">
        <f t="shared" si="0"/>
        <v>0</v>
      </c>
      <c r="L16" s="120">
        <f t="shared" si="0"/>
        <v>0</v>
      </c>
      <c r="M16" s="120">
        <f t="shared" si="0"/>
        <v>0</v>
      </c>
      <c r="N16" s="120">
        <f t="shared" si="0"/>
        <v>0</v>
      </c>
      <c r="O16" s="120">
        <f t="shared" si="0"/>
        <v>0</v>
      </c>
      <c r="P16" s="120">
        <f t="shared" si="1"/>
        <v>0</v>
      </c>
      <c r="Q16" s="89">
        <f t="shared" si="2"/>
        <v>0</v>
      </c>
      <c r="R16" s="89">
        <v>0</v>
      </c>
      <c r="S16" s="42">
        <v>0</v>
      </c>
      <c r="U16" s="203">
        <v>179</v>
      </c>
      <c r="V16" s="126">
        <v>111456</v>
      </c>
      <c r="X16" s="206"/>
    </row>
    <row r="17" spans="2:24" x14ac:dyDescent="0.2">
      <c r="B17" t="s">
        <v>62</v>
      </c>
      <c r="C17" s="42">
        <v>0</v>
      </c>
      <c r="D17" s="42">
        <v>0</v>
      </c>
      <c r="E17" s="120">
        <f t="shared" si="0"/>
        <v>-32927.154166666667</v>
      </c>
      <c r="F17" s="120">
        <f t="shared" si="0"/>
        <v>-32927.154166666667</v>
      </c>
      <c r="G17" s="120">
        <f t="shared" si="0"/>
        <v>-32927.154166666667</v>
      </c>
      <c r="H17" s="120">
        <f t="shared" si="0"/>
        <v>-32927.154166666667</v>
      </c>
      <c r="I17" s="120">
        <f t="shared" si="0"/>
        <v>-32927.154166666667</v>
      </c>
      <c r="J17" s="120">
        <f t="shared" si="0"/>
        <v>-32927.154166666667</v>
      </c>
      <c r="K17" s="120">
        <f t="shared" si="0"/>
        <v>-32927.154166666667</v>
      </c>
      <c r="L17" s="120">
        <f t="shared" si="0"/>
        <v>-32927.154166666667</v>
      </c>
      <c r="M17" s="120">
        <f t="shared" si="0"/>
        <v>-32927.154166666667</v>
      </c>
      <c r="N17" s="120">
        <f t="shared" si="0"/>
        <v>-32927.154166666667</v>
      </c>
      <c r="O17" s="120">
        <f t="shared" si="0"/>
        <v>-32927.154166666667</v>
      </c>
      <c r="P17" s="120">
        <f t="shared" si="1"/>
        <v>-32927.154166666667</v>
      </c>
      <c r="Q17" s="89">
        <f t="shared" si="2"/>
        <v>-395125.85000000003</v>
      </c>
      <c r="R17" s="89">
        <v>0</v>
      </c>
      <c r="S17" s="42">
        <v>0</v>
      </c>
      <c r="U17" s="203">
        <v>366</v>
      </c>
      <c r="V17" s="126">
        <v>111723</v>
      </c>
      <c r="X17" s="206">
        <v>-7.0000000000000007E-2</v>
      </c>
    </row>
    <row r="18" spans="2:24" x14ac:dyDescent="0.2">
      <c r="B18" t="s">
        <v>189</v>
      </c>
      <c r="C18" s="42">
        <v>0</v>
      </c>
      <c r="D18" s="42">
        <v>0</v>
      </c>
      <c r="E18" s="120">
        <f t="shared" si="0"/>
        <v>-178747.40833333333</v>
      </c>
      <c r="F18" s="120">
        <f t="shared" si="0"/>
        <v>-178747.40833333333</v>
      </c>
      <c r="G18" s="120">
        <f t="shared" si="0"/>
        <v>-178747.40833333333</v>
      </c>
      <c r="H18" s="120">
        <f t="shared" si="0"/>
        <v>-178747.40833333333</v>
      </c>
      <c r="I18" s="120">
        <f t="shared" si="0"/>
        <v>-178747.40833333333</v>
      </c>
      <c r="J18" s="120">
        <f t="shared" si="0"/>
        <v>-178747.40833333333</v>
      </c>
      <c r="K18" s="120">
        <f t="shared" si="0"/>
        <v>-178747.40833333333</v>
      </c>
      <c r="L18" s="120">
        <f t="shared" si="0"/>
        <v>-178747.40833333333</v>
      </c>
      <c r="M18" s="120">
        <f t="shared" si="0"/>
        <v>-178747.40833333333</v>
      </c>
      <c r="N18" s="120">
        <f t="shared" si="0"/>
        <v>-178747.40833333333</v>
      </c>
      <c r="O18" s="120">
        <f t="shared" si="0"/>
        <v>-178747.40833333333</v>
      </c>
      <c r="P18" s="120">
        <f t="shared" si="1"/>
        <v>-178747.40833333333</v>
      </c>
      <c r="Q18" s="89">
        <f t="shared" si="2"/>
        <v>-2144968.9</v>
      </c>
      <c r="R18" s="89">
        <v>0</v>
      </c>
      <c r="S18" s="42">
        <v>0</v>
      </c>
      <c r="U18" s="203">
        <v>413</v>
      </c>
      <c r="V18" s="126">
        <v>105717</v>
      </c>
      <c r="X18" s="206">
        <v>-0.38</v>
      </c>
    </row>
    <row r="19" spans="2:24" x14ac:dyDescent="0.2">
      <c r="B19" t="s">
        <v>212</v>
      </c>
      <c r="C19" s="42">
        <v>0</v>
      </c>
      <c r="D19" s="42">
        <v>0</v>
      </c>
      <c r="E19" s="120">
        <f t="shared" si="0"/>
        <v>0</v>
      </c>
      <c r="F19" s="120">
        <f t="shared" si="0"/>
        <v>0</v>
      </c>
      <c r="G19" s="120">
        <f t="shared" si="0"/>
        <v>0</v>
      </c>
      <c r="H19" s="120">
        <f t="shared" si="0"/>
        <v>0</v>
      </c>
      <c r="I19" s="120">
        <f t="shared" si="0"/>
        <v>0</v>
      </c>
      <c r="J19" s="120">
        <f t="shared" si="0"/>
        <v>0</v>
      </c>
      <c r="K19" s="120">
        <f t="shared" si="0"/>
        <v>0</v>
      </c>
      <c r="L19" s="120">
        <f t="shared" si="0"/>
        <v>0</v>
      </c>
      <c r="M19" s="120">
        <f t="shared" si="0"/>
        <v>0</v>
      </c>
      <c r="N19" s="120">
        <f t="shared" si="0"/>
        <v>0</v>
      </c>
      <c r="O19" s="120">
        <f t="shared" si="0"/>
        <v>0</v>
      </c>
      <c r="P19" s="120">
        <f t="shared" si="1"/>
        <v>0</v>
      </c>
      <c r="Q19" s="89">
        <f t="shared" si="2"/>
        <v>0</v>
      </c>
      <c r="R19" s="89">
        <v>0</v>
      </c>
      <c r="S19" s="42">
        <v>0</v>
      </c>
      <c r="U19" s="203">
        <v>419</v>
      </c>
      <c r="V19" s="126">
        <v>106041</v>
      </c>
      <c r="X19" s="206"/>
    </row>
    <row r="20" spans="2:24" x14ac:dyDescent="0.2">
      <c r="B20" t="s">
        <v>190</v>
      </c>
      <c r="C20" s="42">
        <v>0</v>
      </c>
      <c r="D20" s="42">
        <v>0</v>
      </c>
      <c r="E20" s="120">
        <f t="shared" si="0"/>
        <v>0</v>
      </c>
      <c r="F20" s="120">
        <f t="shared" si="0"/>
        <v>0</v>
      </c>
      <c r="G20" s="120">
        <f t="shared" si="0"/>
        <v>0</v>
      </c>
      <c r="H20" s="120">
        <f t="shared" si="0"/>
        <v>0</v>
      </c>
      <c r="I20" s="120">
        <f t="shared" si="0"/>
        <v>0</v>
      </c>
      <c r="J20" s="120">
        <f t="shared" si="0"/>
        <v>0</v>
      </c>
      <c r="K20" s="120">
        <f t="shared" si="0"/>
        <v>0</v>
      </c>
      <c r="L20" s="120">
        <f t="shared" si="0"/>
        <v>0</v>
      </c>
      <c r="M20" s="120">
        <f t="shared" si="0"/>
        <v>0</v>
      </c>
      <c r="N20" s="120">
        <f t="shared" si="0"/>
        <v>0</v>
      </c>
      <c r="O20" s="120">
        <f t="shared" si="0"/>
        <v>0</v>
      </c>
      <c r="P20" s="120">
        <f t="shared" si="1"/>
        <v>0</v>
      </c>
      <c r="Q20" s="89">
        <f t="shared" si="2"/>
        <v>0</v>
      </c>
      <c r="R20" s="89">
        <v>0</v>
      </c>
      <c r="S20" s="42">
        <v>0</v>
      </c>
      <c r="U20" s="203">
        <v>436</v>
      </c>
      <c r="V20" s="126">
        <v>111824</v>
      </c>
      <c r="X20" s="206"/>
    </row>
    <row r="21" spans="2:24" x14ac:dyDescent="0.2">
      <c r="B21" t="s">
        <v>195</v>
      </c>
      <c r="C21" s="42">
        <v>0</v>
      </c>
      <c r="D21" s="42">
        <v>0</v>
      </c>
      <c r="E21" s="120">
        <f t="shared" si="0"/>
        <v>0</v>
      </c>
      <c r="F21" s="120">
        <f t="shared" si="0"/>
        <v>0</v>
      </c>
      <c r="G21" s="120">
        <f t="shared" si="0"/>
        <v>0</v>
      </c>
      <c r="H21" s="120">
        <f t="shared" si="0"/>
        <v>0</v>
      </c>
      <c r="I21" s="120">
        <f t="shared" si="0"/>
        <v>0</v>
      </c>
      <c r="J21" s="120">
        <f t="shared" si="0"/>
        <v>0</v>
      </c>
      <c r="K21" s="120">
        <f t="shared" si="0"/>
        <v>0</v>
      </c>
      <c r="L21" s="120">
        <f t="shared" si="0"/>
        <v>0</v>
      </c>
      <c r="M21" s="120">
        <f t="shared" si="0"/>
        <v>0</v>
      </c>
      <c r="N21" s="120">
        <f t="shared" si="0"/>
        <v>0</v>
      </c>
      <c r="O21" s="120">
        <f t="shared" si="0"/>
        <v>0</v>
      </c>
      <c r="P21" s="120">
        <f t="shared" si="1"/>
        <v>0</v>
      </c>
      <c r="Q21" s="89">
        <f t="shared" si="2"/>
        <v>0</v>
      </c>
      <c r="R21" s="89">
        <v>0</v>
      </c>
      <c r="S21" s="42">
        <v>0</v>
      </c>
      <c r="U21" s="203">
        <v>460</v>
      </c>
      <c r="V21" s="126">
        <v>104515</v>
      </c>
      <c r="X21" s="206"/>
    </row>
    <row r="22" spans="2:24" x14ac:dyDescent="0.2">
      <c r="B22" t="s">
        <v>110</v>
      </c>
      <c r="C22" s="42">
        <v>0</v>
      </c>
      <c r="D22" s="42">
        <v>0</v>
      </c>
      <c r="E22" s="120">
        <f t="shared" si="0"/>
        <v>-11759.697916666666</v>
      </c>
      <c r="F22" s="120">
        <f t="shared" si="0"/>
        <v>-11759.697916666666</v>
      </c>
      <c r="G22" s="120">
        <f t="shared" si="0"/>
        <v>-11759.697916666666</v>
      </c>
      <c r="H22" s="120">
        <f t="shared" si="0"/>
        <v>-11759.697916666666</v>
      </c>
      <c r="I22" s="120">
        <f t="shared" si="0"/>
        <v>-11759.697916666666</v>
      </c>
      <c r="J22" s="120">
        <f t="shared" si="0"/>
        <v>-11759.697916666666</v>
      </c>
      <c r="K22" s="120">
        <f t="shared" si="0"/>
        <v>-11759.697916666666</v>
      </c>
      <c r="L22" s="120">
        <f t="shared" si="0"/>
        <v>-11759.697916666666</v>
      </c>
      <c r="M22" s="120">
        <f t="shared" si="0"/>
        <v>-11759.697916666666</v>
      </c>
      <c r="N22" s="120">
        <f t="shared" si="0"/>
        <v>-11759.697916666666</v>
      </c>
      <c r="O22" s="120">
        <f t="shared" si="0"/>
        <v>-11759.697916666666</v>
      </c>
      <c r="P22" s="120">
        <f t="shared" si="1"/>
        <v>-11759.697916666666</v>
      </c>
      <c r="Q22" s="89">
        <f t="shared" si="2"/>
        <v>-141116.375</v>
      </c>
      <c r="R22" s="89">
        <v>0</v>
      </c>
      <c r="S22" s="42">
        <v>0</v>
      </c>
      <c r="U22" s="203">
        <v>912</v>
      </c>
      <c r="V22" s="126">
        <v>100672</v>
      </c>
      <c r="X22" s="206">
        <v>-2.5000000000000001E-2</v>
      </c>
    </row>
    <row r="23" spans="2:24" x14ac:dyDescent="0.2">
      <c r="B23" t="s">
        <v>196</v>
      </c>
      <c r="C23" s="42">
        <v>0</v>
      </c>
      <c r="D23" s="42">
        <v>0</v>
      </c>
      <c r="E23" s="120">
        <f t="shared" si="0"/>
        <v>-4703.8791666666666</v>
      </c>
      <c r="F23" s="120">
        <f t="shared" si="0"/>
        <v>-4703.8791666666666</v>
      </c>
      <c r="G23" s="120">
        <f t="shared" si="0"/>
        <v>-4703.8791666666666</v>
      </c>
      <c r="H23" s="120">
        <f t="shared" si="0"/>
        <v>-4703.8791666666666</v>
      </c>
      <c r="I23" s="120">
        <f t="shared" si="0"/>
        <v>-4703.8791666666666</v>
      </c>
      <c r="J23" s="120">
        <f t="shared" si="0"/>
        <v>-4703.8791666666666</v>
      </c>
      <c r="K23" s="120">
        <f t="shared" si="0"/>
        <v>-4703.8791666666666</v>
      </c>
      <c r="L23" s="120">
        <f t="shared" si="0"/>
        <v>-4703.8791666666666</v>
      </c>
      <c r="M23" s="120">
        <f t="shared" si="0"/>
        <v>-4703.8791666666666</v>
      </c>
      <c r="N23" s="120">
        <f t="shared" si="0"/>
        <v>-4703.8791666666666</v>
      </c>
      <c r="O23" s="120">
        <f t="shared" si="0"/>
        <v>-4703.8791666666666</v>
      </c>
      <c r="P23" s="120">
        <f t="shared" si="1"/>
        <v>-4703.8791666666666</v>
      </c>
      <c r="Q23" s="89">
        <f t="shared" si="2"/>
        <v>-56446.55</v>
      </c>
      <c r="R23" s="89">
        <v>0</v>
      </c>
      <c r="S23" s="42">
        <v>0</v>
      </c>
      <c r="U23" s="203">
        <v>969</v>
      </c>
      <c r="V23" s="126">
        <v>106196</v>
      </c>
      <c r="X23" s="206">
        <v>-0.01</v>
      </c>
    </row>
    <row r="24" spans="2:24" x14ac:dyDescent="0.2">
      <c r="B24" t="s">
        <v>57</v>
      </c>
      <c r="C24" s="42">
        <v>0</v>
      </c>
      <c r="D24" s="42">
        <v>0</v>
      </c>
      <c r="E24" s="120">
        <f t="shared" si="0"/>
        <v>-65854.308333333334</v>
      </c>
      <c r="F24" s="120">
        <f t="shared" si="0"/>
        <v>-65854.308333333334</v>
      </c>
      <c r="G24" s="120">
        <f t="shared" si="0"/>
        <v>-65854.308333333334</v>
      </c>
      <c r="H24" s="120">
        <f t="shared" si="0"/>
        <v>-65854.308333333334</v>
      </c>
      <c r="I24" s="120">
        <f t="shared" si="0"/>
        <v>-65854.308333333334</v>
      </c>
      <c r="J24" s="120">
        <f t="shared" si="0"/>
        <v>-65854.308333333334</v>
      </c>
      <c r="K24" s="120">
        <f t="shared" si="0"/>
        <v>-65854.308333333334</v>
      </c>
      <c r="L24" s="120">
        <f t="shared" si="0"/>
        <v>-65854.308333333334</v>
      </c>
      <c r="M24" s="120">
        <f t="shared" si="0"/>
        <v>-65854.308333333334</v>
      </c>
      <c r="N24" s="120">
        <f t="shared" si="0"/>
        <v>-65854.308333333334</v>
      </c>
      <c r="O24" s="120">
        <f t="shared" si="0"/>
        <v>-65854.308333333334</v>
      </c>
      <c r="P24" s="120">
        <f t="shared" si="1"/>
        <v>-65854.308333333334</v>
      </c>
      <c r="Q24" s="89">
        <f t="shared" si="2"/>
        <v>-790251.70000000007</v>
      </c>
      <c r="R24" s="89">
        <v>0</v>
      </c>
      <c r="S24" s="42">
        <v>0</v>
      </c>
      <c r="U24" s="203">
        <v>985</v>
      </c>
      <c r="V24" s="126">
        <v>105285</v>
      </c>
      <c r="X24" s="206">
        <v>-0.14000000000000001</v>
      </c>
    </row>
    <row r="25" spans="2:24" x14ac:dyDescent="0.2">
      <c r="B25" t="s">
        <v>211</v>
      </c>
      <c r="C25" s="42">
        <v>0</v>
      </c>
      <c r="D25" s="42">
        <v>0</v>
      </c>
      <c r="E25" s="120">
        <f t="shared" si="0"/>
        <v>-65854.308333333334</v>
      </c>
      <c r="F25" s="120">
        <f t="shared" si="0"/>
        <v>-65854.308333333334</v>
      </c>
      <c r="G25" s="120">
        <f t="shared" si="0"/>
        <v>-65854.308333333334</v>
      </c>
      <c r="H25" s="120">
        <f t="shared" si="0"/>
        <v>-65854.308333333334</v>
      </c>
      <c r="I25" s="120">
        <f t="shared" si="0"/>
        <v>-65854.308333333334</v>
      </c>
      <c r="J25" s="120">
        <f t="shared" si="0"/>
        <v>-65854.308333333334</v>
      </c>
      <c r="K25" s="120">
        <f t="shared" si="0"/>
        <v>-65854.308333333334</v>
      </c>
      <c r="L25" s="120">
        <f t="shared" si="0"/>
        <v>-65854.308333333334</v>
      </c>
      <c r="M25" s="120">
        <f t="shared" si="0"/>
        <v>-65854.308333333334</v>
      </c>
      <c r="N25" s="120">
        <f t="shared" si="0"/>
        <v>-65854.308333333334</v>
      </c>
      <c r="O25" s="120">
        <f t="shared" si="0"/>
        <v>-65854.308333333334</v>
      </c>
      <c r="P25" s="120">
        <f t="shared" si="1"/>
        <v>-65854.308333333334</v>
      </c>
      <c r="Q25" s="89">
        <f t="shared" si="2"/>
        <v>-790251.70000000007</v>
      </c>
      <c r="R25" s="89">
        <v>0</v>
      </c>
      <c r="S25" s="42">
        <v>0</v>
      </c>
      <c r="U25" s="203" t="s">
        <v>213</v>
      </c>
      <c r="V25" s="126">
        <v>104151</v>
      </c>
      <c r="X25" s="206">
        <v>-0.14000000000000001</v>
      </c>
    </row>
    <row r="26" spans="2:24" x14ac:dyDescent="0.2">
      <c r="B26" t="s">
        <v>59</v>
      </c>
      <c r="C26" s="42">
        <v>0</v>
      </c>
      <c r="D26" s="42">
        <v>0</v>
      </c>
      <c r="E26" s="120">
        <f t="shared" ref="E26:O33" si="3">$Q26/12</f>
        <v>0</v>
      </c>
      <c r="F26" s="120">
        <f t="shared" si="3"/>
        <v>0</v>
      </c>
      <c r="G26" s="120">
        <f t="shared" si="3"/>
        <v>0</v>
      </c>
      <c r="H26" s="120">
        <f t="shared" si="3"/>
        <v>0</v>
      </c>
      <c r="I26" s="120">
        <f t="shared" si="3"/>
        <v>0</v>
      </c>
      <c r="J26" s="120">
        <f t="shared" si="3"/>
        <v>0</v>
      </c>
      <c r="K26" s="120">
        <f t="shared" si="3"/>
        <v>0</v>
      </c>
      <c r="L26" s="120">
        <f t="shared" si="3"/>
        <v>0</v>
      </c>
      <c r="M26" s="120">
        <f t="shared" si="3"/>
        <v>0</v>
      </c>
      <c r="N26" s="120">
        <f t="shared" si="3"/>
        <v>0</v>
      </c>
      <c r="O26" s="120">
        <f t="shared" si="3"/>
        <v>0</v>
      </c>
      <c r="P26" s="120">
        <f t="shared" si="1"/>
        <v>0</v>
      </c>
      <c r="Q26" s="89">
        <f t="shared" si="2"/>
        <v>0</v>
      </c>
      <c r="R26" s="89">
        <v>0</v>
      </c>
      <c r="S26" s="42">
        <v>0</v>
      </c>
      <c r="U26" s="203" t="s">
        <v>214</v>
      </c>
      <c r="V26" s="126">
        <v>107575</v>
      </c>
      <c r="X26" s="206"/>
    </row>
    <row r="27" spans="2:24" x14ac:dyDescent="0.2">
      <c r="B27" t="s">
        <v>149</v>
      </c>
      <c r="C27" s="42">
        <v>0</v>
      </c>
      <c r="D27" s="42">
        <v>0</v>
      </c>
      <c r="E27" s="120">
        <f t="shared" si="3"/>
        <v>0</v>
      </c>
      <c r="F27" s="120">
        <f t="shared" si="3"/>
        <v>0</v>
      </c>
      <c r="G27" s="120">
        <f t="shared" si="3"/>
        <v>0</v>
      </c>
      <c r="H27" s="120">
        <f t="shared" si="3"/>
        <v>0</v>
      </c>
      <c r="I27" s="120">
        <f t="shared" si="3"/>
        <v>0</v>
      </c>
      <c r="J27" s="120">
        <f t="shared" si="3"/>
        <v>0</v>
      </c>
      <c r="K27" s="120">
        <f t="shared" si="3"/>
        <v>0</v>
      </c>
      <c r="L27" s="120">
        <f t="shared" si="3"/>
        <v>0</v>
      </c>
      <c r="M27" s="120">
        <f t="shared" si="3"/>
        <v>0</v>
      </c>
      <c r="N27" s="120">
        <f t="shared" si="3"/>
        <v>0</v>
      </c>
      <c r="O27" s="120">
        <f t="shared" si="3"/>
        <v>0</v>
      </c>
      <c r="P27" s="120">
        <f t="shared" si="1"/>
        <v>0</v>
      </c>
      <c r="Q27" s="89">
        <f t="shared" si="2"/>
        <v>0</v>
      </c>
      <c r="R27" s="89">
        <v>0</v>
      </c>
      <c r="S27" s="42">
        <v>0</v>
      </c>
      <c r="U27" s="203" t="s">
        <v>215</v>
      </c>
      <c r="V27" s="126">
        <v>100290</v>
      </c>
      <c r="X27" s="206"/>
    </row>
    <row r="28" spans="2:24" x14ac:dyDescent="0.2">
      <c r="B28" t="s">
        <v>191</v>
      </c>
      <c r="C28" s="42">
        <v>0</v>
      </c>
      <c r="D28" s="42">
        <v>0</v>
      </c>
      <c r="E28" s="120">
        <f t="shared" si="3"/>
        <v>-5879.848958333333</v>
      </c>
      <c r="F28" s="120">
        <f t="shared" si="3"/>
        <v>-5879.848958333333</v>
      </c>
      <c r="G28" s="120">
        <f t="shared" si="3"/>
        <v>-5879.848958333333</v>
      </c>
      <c r="H28" s="120">
        <f t="shared" si="3"/>
        <v>-5879.848958333333</v>
      </c>
      <c r="I28" s="120">
        <f t="shared" si="3"/>
        <v>-5879.848958333333</v>
      </c>
      <c r="J28" s="120">
        <f t="shared" si="3"/>
        <v>-5879.848958333333</v>
      </c>
      <c r="K28" s="120">
        <f t="shared" si="3"/>
        <v>-5879.848958333333</v>
      </c>
      <c r="L28" s="120">
        <f t="shared" si="3"/>
        <v>-5879.848958333333</v>
      </c>
      <c r="M28" s="120">
        <f t="shared" si="3"/>
        <v>-5879.848958333333</v>
      </c>
      <c r="N28" s="120">
        <f t="shared" si="3"/>
        <v>-5879.848958333333</v>
      </c>
      <c r="O28" s="120">
        <f t="shared" si="3"/>
        <v>-5879.848958333333</v>
      </c>
      <c r="P28" s="120">
        <f t="shared" si="1"/>
        <v>-5879.848958333333</v>
      </c>
      <c r="Q28" s="89">
        <f t="shared" si="2"/>
        <v>-70558.1875</v>
      </c>
      <c r="R28" s="89">
        <v>0</v>
      </c>
      <c r="S28" s="42">
        <v>0</v>
      </c>
      <c r="U28" s="203" t="s">
        <v>216</v>
      </c>
      <c r="V28" s="126">
        <v>102055</v>
      </c>
      <c r="X28" s="206">
        <v>-1.2500000000000001E-2</v>
      </c>
    </row>
    <row r="29" spans="2:24" x14ac:dyDescent="0.2">
      <c r="B29" t="s">
        <v>194</v>
      </c>
      <c r="C29" s="42">
        <v>0</v>
      </c>
      <c r="D29" s="42">
        <v>0</v>
      </c>
      <c r="E29" s="120">
        <f t="shared" si="3"/>
        <v>-5879.848958333333</v>
      </c>
      <c r="F29" s="120">
        <f t="shared" si="3"/>
        <v>-5879.848958333333</v>
      </c>
      <c r="G29" s="120">
        <f t="shared" si="3"/>
        <v>-5879.848958333333</v>
      </c>
      <c r="H29" s="120">
        <f t="shared" si="3"/>
        <v>-5879.848958333333</v>
      </c>
      <c r="I29" s="120">
        <f t="shared" si="3"/>
        <v>-5879.848958333333</v>
      </c>
      <c r="J29" s="120">
        <f t="shared" si="3"/>
        <v>-5879.848958333333</v>
      </c>
      <c r="K29" s="120">
        <f t="shared" si="3"/>
        <v>-5879.848958333333</v>
      </c>
      <c r="L29" s="120">
        <f t="shared" si="3"/>
        <v>-5879.848958333333</v>
      </c>
      <c r="M29" s="120">
        <f t="shared" si="3"/>
        <v>-5879.848958333333</v>
      </c>
      <c r="N29" s="120">
        <f t="shared" si="3"/>
        <v>-5879.848958333333</v>
      </c>
      <c r="O29" s="120">
        <f t="shared" si="3"/>
        <v>-5879.848958333333</v>
      </c>
      <c r="P29" s="120">
        <f t="shared" si="1"/>
        <v>-5879.848958333333</v>
      </c>
      <c r="Q29" s="89">
        <f t="shared" si="2"/>
        <v>-70558.1875</v>
      </c>
      <c r="R29" s="89">
        <v>0</v>
      </c>
      <c r="S29" s="42">
        <v>0</v>
      </c>
      <c r="U29" s="203" t="s">
        <v>217</v>
      </c>
      <c r="V29" s="126">
        <v>102564</v>
      </c>
      <c r="X29" s="206">
        <v>-1.2500000000000001E-2</v>
      </c>
    </row>
    <row r="30" spans="2:24" x14ac:dyDescent="0.2">
      <c r="B30" t="s">
        <v>193</v>
      </c>
      <c r="C30" s="42">
        <v>0</v>
      </c>
      <c r="D30" s="42">
        <v>0</v>
      </c>
      <c r="E30" s="120">
        <f t="shared" si="3"/>
        <v>-5879.848958333333</v>
      </c>
      <c r="F30" s="120">
        <f t="shared" si="3"/>
        <v>-5879.848958333333</v>
      </c>
      <c r="G30" s="120">
        <f t="shared" si="3"/>
        <v>-5879.848958333333</v>
      </c>
      <c r="H30" s="120">
        <f t="shared" si="3"/>
        <v>-5879.848958333333</v>
      </c>
      <c r="I30" s="120">
        <f t="shared" si="3"/>
        <v>-5879.848958333333</v>
      </c>
      <c r="J30" s="120">
        <f t="shared" si="3"/>
        <v>-5879.848958333333</v>
      </c>
      <c r="K30" s="120">
        <f t="shared" si="3"/>
        <v>-5879.848958333333</v>
      </c>
      <c r="L30" s="120">
        <f t="shared" si="3"/>
        <v>-5879.848958333333</v>
      </c>
      <c r="M30" s="120">
        <f t="shared" si="3"/>
        <v>-5879.848958333333</v>
      </c>
      <c r="N30" s="120">
        <f t="shared" si="3"/>
        <v>-5879.848958333333</v>
      </c>
      <c r="O30" s="120">
        <f t="shared" si="3"/>
        <v>-5879.848958333333</v>
      </c>
      <c r="P30" s="120">
        <f t="shared" si="1"/>
        <v>-5879.848958333333</v>
      </c>
      <c r="Q30" s="89">
        <f t="shared" si="2"/>
        <v>-70558.1875</v>
      </c>
      <c r="R30" s="89">
        <v>0</v>
      </c>
      <c r="S30" s="42">
        <v>0</v>
      </c>
      <c r="U30" s="203" t="s">
        <v>218</v>
      </c>
      <c r="V30" s="126">
        <v>102247</v>
      </c>
      <c r="X30" s="206">
        <v>-1.2500000000000001E-2</v>
      </c>
    </row>
    <row r="31" spans="2:24" x14ac:dyDescent="0.2">
      <c r="B31" t="s">
        <v>151</v>
      </c>
      <c r="C31" s="42">
        <v>0</v>
      </c>
      <c r="D31" s="42">
        <v>0</v>
      </c>
      <c r="E31" s="120">
        <f t="shared" si="3"/>
        <v>0</v>
      </c>
      <c r="F31" s="120">
        <f t="shared" si="3"/>
        <v>0</v>
      </c>
      <c r="G31" s="120">
        <f t="shared" si="3"/>
        <v>0</v>
      </c>
      <c r="H31" s="120">
        <f t="shared" si="3"/>
        <v>0</v>
      </c>
      <c r="I31" s="120">
        <f t="shared" si="3"/>
        <v>0</v>
      </c>
      <c r="J31" s="120">
        <f t="shared" si="3"/>
        <v>0</v>
      </c>
      <c r="K31" s="120">
        <f t="shared" si="3"/>
        <v>0</v>
      </c>
      <c r="L31" s="120">
        <f t="shared" si="3"/>
        <v>0</v>
      </c>
      <c r="M31" s="120">
        <f t="shared" si="3"/>
        <v>0</v>
      </c>
      <c r="N31" s="120">
        <f t="shared" si="3"/>
        <v>0</v>
      </c>
      <c r="O31" s="120">
        <f t="shared" si="3"/>
        <v>0</v>
      </c>
      <c r="P31" s="120">
        <f t="shared" si="1"/>
        <v>0</v>
      </c>
      <c r="Q31" s="89">
        <f t="shared" si="2"/>
        <v>0</v>
      </c>
      <c r="R31" s="89">
        <v>0</v>
      </c>
      <c r="S31" s="42">
        <v>0</v>
      </c>
      <c r="U31" s="203" t="s">
        <v>219</v>
      </c>
      <c r="V31" s="126">
        <v>102352</v>
      </c>
      <c r="X31" s="206"/>
    </row>
    <row r="32" spans="2:24" x14ac:dyDescent="0.2">
      <c r="B32" t="s">
        <v>192</v>
      </c>
      <c r="C32" s="42">
        <v>0</v>
      </c>
      <c r="D32" s="42">
        <v>0</v>
      </c>
      <c r="E32" s="120">
        <f t="shared" si="3"/>
        <v>-5879.848958333333</v>
      </c>
      <c r="F32" s="120">
        <f t="shared" si="3"/>
        <v>-5879.848958333333</v>
      </c>
      <c r="G32" s="120">
        <f t="shared" si="3"/>
        <v>-5879.848958333333</v>
      </c>
      <c r="H32" s="120">
        <f t="shared" si="3"/>
        <v>-5879.848958333333</v>
      </c>
      <c r="I32" s="120">
        <f t="shared" si="3"/>
        <v>-5879.848958333333</v>
      </c>
      <c r="J32" s="120">
        <f t="shared" si="3"/>
        <v>-5879.848958333333</v>
      </c>
      <c r="K32" s="120">
        <f t="shared" si="3"/>
        <v>-5879.848958333333</v>
      </c>
      <c r="L32" s="120">
        <f t="shared" si="3"/>
        <v>-5879.848958333333</v>
      </c>
      <c r="M32" s="120">
        <f t="shared" si="3"/>
        <v>-5879.848958333333</v>
      </c>
      <c r="N32" s="120">
        <f t="shared" si="3"/>
        <v>-5879.848958333333</v>
      </c>
      <c r="O32" s="120">
        <f t="shared" si="3"/>
        <v>-5879.848958333333</v>
      </c>
      <c r="P32" s="120">
        <f t="shared" si="1"/>
        <v>-5879.848958333333</v>
      </c>
      <c r="Q32" s="89">
        <f t="shared" si="2"/>
        <v>-70558.1875</v>
      </c>
      <c r="R32" s="89">
        <v>0</v>
      </c>
      <c r="S32" s="42">
        <v>0</v>
      </c>
      <c r="U32" s="203" t="s">
        <v>220</v>
      </c>
      <c r="V32" s="126">
        <v>102183</v>
      </c>
      <c r="X32" s="206">
        <v>-1.2500000000000001E-2</v>
      </c>
    </row>
    <row r="33" spans="1:24" x14ac:dyDescent="0.2">
      <c r="B33" t="s">
        <v>259</v>
      </c>
      <c r="C33" s="42">
        <v>0</v>
      </c>
      <c r="D33" s="42">
        <v>0</v>
      </c>
      <c r="E33" s="120">
        <f t="shared" si="3"/>
        <v>-87021.764583333323</v>
      </c>
      <c r="F33" s="120">
        <f t="shared" si="3"/>
        <v>-87021.764583333323</v>
      </c>
      <c r="G33" s="120">
        <f t="shared" si="3"/>
        <v>-87021.764583333323</v>
      </c>
      <c r="H33" s="120">
        <f t="shared" si="3"/>
        <v>-87021.764583333323</v>
      </c>
      <c r="I33" s="120">
        <f t="shared" si="3"/>
        <v>-87021.764583333323</v>
      </c>
      <c r="J33" s="120">
        <f t="shared" si="3"/>
        <v>-87021.764583333323</v>
      </c>
      <c r="K33" s="120">
        <f t="shared" si="3"/>
        <v>-87021.764583333323</v>
      </c>
      <c r="L33" s="120">
        <f t="shared" si="3"/>
        <v>-87021.764583333323</v>
      </c>
      <c r="M33" s="120">
        <f t="shared" si="3"/>
        <v>-87021.764583333323</v>
      </c>
      <c r="N33" s="120">
        <f t="shared" si="3"/>
        <v>-87021.764583333323</v>
      </c>
      <c r="O33" s="120">
        <f t="shared" si="3"/>
        <v>-87021.764583333323</v>
      </c>
      <c r="P33" s="120">
        <f t="shared" si="1"/>
        <v>-87021.764583333323</v>
      </c>
      <c r="Q33" s="89">
        <f t="shared" si="2"/>
        <v>-1044261.1749999999</v>
      </c>
      <c r="R33" s="89">
        <v>0</v>
      </c>
      <c r="S33" s="42">
        <v>0</v>
      </c>
      <c r="U33" s="92"/>
      <c r="X33" s="206">
        <v>-0.185</v>
      </c>
    </row>
    <row r="34" spans="1:24" ht="15.75" x14ac:dyDescent="0.25">
      <c r="A34" s="1" t="s">
        <v>66</v>
      </c>
      <c r="C34" s="86">
        <f t="shared" ref="C34:S34" si="4">SUM(C10:C33)</f>
        <v>0</v>
      </c>
      <c r="D34" s="86">
        <f t="shared" si="4"/>
        <v>0</v>
      </c>
      <c r="E34" s="20">
        <f t="shared" si="4"/>
        <v>-470387.91666666663</v>
      </c>
      <c r="F34" s="20">
        <f t="shared" si="4"/>
        <v>-470387.91666666663</v>
      </c>
      <c r="G34" s="20">
        <f t="shared" si="4"/>
        <v>-470387.91666666663</v>
      </c>
      <c r="H34" s="20">
        <f t="shared" si="4"/>
        <v>-470387.91666666663</v>
      </c>
      <c r="I34" s="20">
        <f t="shared" si="4"/>
        <v>-470387.91666666663</v>
      </c>
      <c r="J34" s="20">
        <f t="shared" si="4"/>
        <v>-470387.91666666663</v>
      </c>
      <c r="K34" s="20">
        <f t="shared" si="4"/>
        <v>-470387.91666666663</v>
      </c>
      <c r="L34" s="20">
        <f t="shared" si="4"/>
        <v>-470387.91666666663</v>
      </c>
      <c r="M34" s="20">
        <f t="shared" si="4"/>
        <v>-470387.91666666663</v>
      </c>
      <c r="N34" s="20">
        <f t="shared" si="4"/>
        <v>-470387.91666666663</v>
      </c>
      <c r="O34" s="20">
        <f t="shared" si="4"/>
        <v>-470387.91666666663</v>
      </c>
      <c r="P34" s="20">
        <f t="shared" si="4"/>
        <v>-470387.91666666663</v>
      </c>
      <c r="Q34" s="82">
        <f t="shared" si="4"/>
        <v>-5644655</v>
      </c>
      <c r="R34" s="82">
        <f t="shared" si="4"/>
        <v>0</v>
      </c>
      <c r="S34" s="86">
        <f t="shared" si="4"/>
        <v>0</v>
      </c>
    </row>
    <row r="35" spans="1:24" s="24" customFormat="1" x14ac:dyDescent="0.2">
      <c r="A35" s="128"/>
      <c r="U35" s="31"/>
      <c r="V35" s="131"/>
    </row>
    <row r="36" spans="1:24" ht="16.5" thickBot="1" x14ac:dyDescent="0.3">
      <c r="A36" s="21" t="s">
        <v>197</v>
      </c>
      <c r="C36" s="87">
        <f t="shared" ref="C36:S36" si="5">ROUND(+C7+C34,0)</f>
        <v>2750000</v>
      </c>
      <c r="D36" s="87">
        <f t="shared" si="5"/>
        <v>2750000</v>
      </c>
      <c r="E36" s="19">
        <f t="shared" si="5"/>
        <v>52600</v>
      </c>
      <c r="F36" s="19">
        <f t="shared" si="5"/>
        <v>-891</v>
      </c>
      <c r="G36" s="19">
        <f t="shared" si="5"/>
        <v>-891</v>
      </c>
      <c r="H36" s="19">
        <f t="shared" si="5"/>
        <v>-891</v>
      </c>
      <c r="I36" s="19">
        <f t="shared" si="5"/>
        <v>-891</v>
      </c>
      <c r="J36" s="19">
        <f t="shared" si="5"/>
        <v>2109</v>
      </c>
      <c r="K36" s="19">
        <f t="shared" si="5"/>
        <v>2609</v>
      </c>
      <c r="L36" s="19">
        <f t="shared" si="5"/>
        <v>2609</v>
      </c>
      <c r="M36" s="19">
        <f t="shared" si="5"/>
        <v>-14091</v>
      </c>
      <c r="N36" s="19">
        <f t="shared" si="5"/>
        <v>-14091</v>
      </c>
      <c r="O36" s="19">
        <f t="shared" si="5"/>
        <v>-14091</v>
      </c>
      <c r="P36" s="19">
        <f t="shared" si="5"/>
        <v>-14091</v>
      </c>
      <c r="Q36" s="83">
        <f t="shared" si="5"/>
        <v>0</v>
      </c>
      <c r="R36" s="83">
        <f t="shared" si="5"/>
        <v>5840551</v>
      </c>
      <c r="S36" s="87">
        <f t="shared" si="5"/>
        <v>6092476</v>
      </c>
      <c r="X36" s="206">
        <f>SUM(X10:X33)</f>
        <v>-0.99999999999999978</v>
      </c>
    </row>
    <row r="37" spans="1:24" ht="15.75" thickTop="1" x14ac:dyDescent="0.2">
      <c r="A37" s="17"/>
    </row>
    <row r="38" spans="1:24" ht="15.75" x14ac:dyDescent="0.25">
      <c r="A38" s="7" t="s">
        <v>67</v>
      </c>
    </row>
    <row r="40" spans="1:24" x14ac:dyDescent="0.2">
      <c r="B40" s="129" t="s">
        <v>150</v>
      </c>
    </row>
    <row r="45" spans="1:24" s="8" customFormat="1" ht="15.75" x14ac:dyDescent="0.25">
      <c r="A45" s="9"/>
      <c r="U45" s="37"/>
      <c r="V45" s="201"/>
    </row>
  </sheetData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17" sqref="H17"/>
    </sheetView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0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3">
        <f>Instructions!F3</f>
        <v>413</v>
      </c>
      <c r="B1" s="63">
        <f>Instructions!F4</f>
        <v>107043</v>
      </c>
    </row>
    <row r="2" spans="1:12" ht="18" x14ac:dyDescent="0.25">
      <c r="A2" s="48"/>
      <c r="B2" s="50"/>
      <c r="C2" s="50"/>
      <c r="D2" s="50"/>
      <c r="E2" s="50"/>
      <c r="F2" s="50"/>
      <c r="G2" s="121"/>
      <c r="H2" s="50"/>
      <c r="I2" s="50"/>
      <c r="J2" s="50"/>
      <c r="K2" s="50"/>
      <c r="L2" s="50"/>
    </row>
    <row r="3" spans="1:12" ht="18" x14ac:dyDescent="0.25">
      <c r="A3" s="48" t="str">
        <f>Instructions!F5</f>
        <v>Cost Center Name</v>
      </c>
      <c r="B3" s="50"/>
      <c r="C3" s="50"/>
      <c r="D3" s="50"/>
      <c r="E3" s="50"/>
      <c r="F3" s="50"/>
      <c r="G3" s="121"/>
      <c r="H3" s="50"/>
      <c r="I3" s="50"/>
      <c r="J3" s="50"/>
      <c r="K3" s="50"/>
      <c r="L3" s="50"/>
    </row>
    <row r="4" spans="1:12" s="9" customFormat="1" ht="18" x14ac:dyDescent="0.25">
      <c r="A4" s="48" t="s">
        <v>200</v>
      </c>
      <c r="B4" s="13"/>
      <c r="C4" s="13"/>
      <c r="D4" s="13"/>
      <c r="E4" s="13"/>
      <c r="F4" s="13"/>
      <c r="G4" s="122"/>
      <c r="H4" s="13"/>
      <c r="I4" s="13"/>
      <c r="J4" s="13"/>
      <c r="K4" s="13"/>
      <c r="L4" s="13"/>
    </row>
    <row r="5" spans="1:12" s="9" customFormat="1" ht="18" x14ac:dyDescent="0.25">
      <c r="A5" s="48" t="s">
        <v>95</v>
      </c>
      <c r="B5" s="13"/>
      <c r="C5" s="13"/>
      <c r="D5" s="13"/>
      <c r="E5" s="13"/>
      <c r="F5" s="13"/>
      <c r="G5" s="122"/>
      <c r="H5" s="13"/>
      <c r="I5" s="13"/>
      <c r="J5" s="13"/>
      <c r="K5" s="13"/>
      <c r="L5" s="13"/>
    </row>
    <row r="6" spans="1:12" s="9" customFormat="1" ht="15.75" x14ac:dyDescent="0.25">
      <c r="A6" s="61" t="s">
        <v>96</v>
      </c>
      <c r="B6" s="13"/>
      <c r="C6" s="13"/>
      <c r="D6" s="13"/>
      <c r="E6" s="13"/>
      <c r="F6" s="13"/>
      <c r="G6" s="122"/>
      <c r="H6" s="13"/>
      <c r="I6" s="13"/>
      <c r="J6" s="13"/>
      <c r="K6" s="13"/>
      <c r="L6" s="13"/>
    </row>
    <row r="7" spans="1:12" x14ac:dyDescent="0.2">
      <c r="B7" s="11"/>
      <c r="H7" s="37" t="s">
        <v>221</v>
      </c>
    </row>
    <row r="8" spans="1:12" x14ac:dyDescent="0.2">
      <c r="D8" s="8" t="s">
        <v>68</v>
      </c>
      <c r="H8" s="37" t="s">
        <v>222</v>
      </c>
    </row>
    <row r="9" spans="1:12" x14ac:dyDescent="0.2">
      <c r="D9" s="51">
        <v>2000</v>
      </c>
      <c r="E9" s="51"/>
      <c r="F9" s="51">
        <v>2000</v>
      </c>
      <c r="G9" s="125"/>
      <c r="H9" s="54" t="s">
        <v>223</v>
      </c>
      <c r="I9" s="52"/>
      <c r="J9" s="52"/>
      <c r="K9" s="52"/>
      <c r="L9" s="52"/>
    </row>
    <row r="10" spans="1:12" x14ac:dyDescent="0.2">
      <c r="A10" s="53"/>
      <c r="B10" s="53" t="s">
        <v>97</v>
      </c>
      <c r="D10" s="54" t="s">
        <v>2</v>
      </c>
      <c r="E10" s="54"/>
      <c r="F10" s="54" t="s">
        <v>3</v>
      </c>
      <c r="G10" s="125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98</v>
      </c>
      <c r="D12" s="55">
        <f>ROUND(+Detail!C24/1000,0)</f>
        <v>2750</v>
      </c>
      <c r="E12" s="55"/>
      <c r="F12" s="55">
        <f>ROUND(+Detail!D24/1000,0)</f>
        <v>2750</v>
      </c>
      <c r="G12" s="88"/>
      <c r="H12" s="55">
        <f>ROUND(+Detail!Q24/1000,0)</f>
        <v>2852</v>
      </c>
      <c r="I12" s="55"/>
      <c r="J12" s="55">
        <f>ROUND(+Detail!R24/1000,0)</f>
        <v>2966</v>
      </c>
      <c r="K12" s="55"/>
      <c r="L12" s="55">
        <f>ROUND(+Detail!S24/1000,0)</f>
        <v>3085</v>
      </c>
    </row>
    <row r="13" spans="1:12" x14ac:dyDescent="0.2">
      <c r="A13" s="8" t="s">
        <v>99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551</v>
      </c>
      <c r="I13" s="55"/>
      <c r="J13" s="55">
        <f>ROUND(+Detail!R65/1000,0)</f>
        <v>579</v>
      </c>
      <c r="K13" s="55"/>
      <c r="L13" s="55">
        <f>ROUND(+Detail!S65/1000,0)</f>
        <v>607</v>
      </c>
    </row>
    <row r="14" spans="1:12" x14ac:dyDescent="0.2">
      <c r="A14" s="8" t="s">
        <v>147</v>
      </c>
    </row>
    <row r="15" spans="1:12" x14ac:dyDescent="0.2">
      <c r="A15" s="8" t="s">
        <v>142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37</v>
      </c>
      <c r="I15" s="55"/>
      <c r="J15" s="55">
        <f>ROUND(+Detail!R155/1000,0)</f>
        <v>39</v>
      </c>
      <c r="K15" s="55"/>
      <c r="L15" s="55">
        <f>ROUND(+Detail!S155/1000,0)</f>
        <v>41</v>
      </c>
    </row>
    <row r="16" spans="1:12" x14ac:dyDescent="0.2">
      <c r="A16" s="8" t="s">
        <v>143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458</v>
      </c>
      <c r="I16" s="55"/>
      <c r="J16" s="55">
        <f>ROUND((+Detail!I115+Detail!I119+Detail!I131+Detail!I143+Detail!I123+Detail!I127+Detail!I135+Detail!I139)/1000,0)</f>
        <v>37</v>
      </c>
      <c r="K16" s="55"/>
      <c r="L16" s="55">
        <f>ROUND((+Detail!K115+Detail!K119+Detail!K131+Detail!K143+Detail!K123+Detail!K127+Detail!K135+Detail!K139)/1000,0)</f>
        <v>39</v>
      </c>
    </row>
    <row r="17" spans="1:12" x14ac:dyDescent="0.2">
      <c r="A17" s="8" t="s">
        <v>144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">
      <c r="A18" s="8" t="s">
        <v>145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270</v>
      </c>
      <c r="I18" s="55"/>
      <c r="J18" s="55">
        <f>ROUND(+Detail!R95/1000,0)</f>
        <v>284</v>
      </c>
      <c r="K18" s="55"/>
      <c r="L18" s="55">
        <f>ROUND(+Detail!S95/1000,0)</f>
        <v>298</v>
      </c>
    </row>
    <row r="19" spans="1:12" x14ac:dyDescent="0.2">
      <c r="A19" s="8" t="s">
        <v>146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24</v>
      </c>
      <c r="I19" s="55"/>
      <c r="J19" s="55">
        <f>ROUND(+Detail!R71/1000,0)</f>
        <v>25</v>
      </c>
      <c r="K19" s="55"/>
      <c r="L19" s="55">
        <f>ROUND(+Detail!S71/1000,0)</f>
        <v>26</v>
      </c>
    </row>
    <row r="20" spans="1:12" x14ac:dyDescent="0.2">
      <c r="A20" s="8" t="s">
        <v>148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162</v>
      </c>
      <c r="J20" s="8">
        <f>ROUND(Detail!R169/1000,0)-'Exec Summ'!J15-'Exec Summ'!J16-'Exec Summ'!J17-'Exec Summ'!J18-'Exec Summ'!J19</f>
        <v>614</v>
      </c>
      <c r="L20" s="8">
        <f>ROUND(Detail!S169/1000,0)-'Exec Summ'!L15-'Exec Summ'!L16-'Exec Summ'!L17-'Exec Summ'!L18-'Exec Summ'!L19</f>
        <v>644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2750</v>
      </c>
      <c r="E22" s="55"/>
      <c r="F22" s="55">
        <f>SUM(F12:F20)</f>
        <v>2750</v>
      </c>
      <c r="G22" s="88"/>
      <c r="H22" s="55">
        <f>SUM(H12:H20)</f>
        <v>4354</v>
      </c>
      <c r="I22" s="55"/>
      <c r="J22" s="55">
        <f>SUM(J12:J20)</f>
        <v>4544</v>
      </c>
      <c r="K22" s="55"/>
      <c r="L22" s="55">
        <f>SUM(L12:L20)</f>
        <v>4740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100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244</v>
      </c>
      <c r="I24" s="55"/>
      <c r="J24" s="55">
        <f>ROUND(+Detail!R28/1000,0)</f>
        <v>201</v>
      </c>
      <c r="K24" s="55"/>
      <c r="L24" s="55">
        <f>ROUND(+Detail!S28/1000,0)</f>
        <v>203</v>
      </c>
    </row>
    <row r="25" spans="1:12" x14ac:dyDescent="0.2">
      <c r="A25" s="8" t="s">
        <v>101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267</v>
      </c>
      <c r="I25" s="55"/>
      <c r="J25" s="55">
        <f>ROUND(+Detail!R32/1000,0)</f>
        <v>277</v>
      </c>
      <c r="K25" s="55"/>
      <c r="L25" s="55">
        <f>ROUND(+Detail!S32/1000,0)</f>
        <v>288</v>
      </c>
    </row>
    <row r="26" spans="1:12" x14ac:dyDescent="0.2">
      <c r="A26" s="8" t="s">
        <v>102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240</v>
      </c>
      <c r="I26" s="55"/>
      <c r="J26" s="55">
        <f>ROUND(+Detail!R173/1000,0)</f>
        <v>252</v>
      </c>
      <c r="K26" s="55"/>
      <c r="L26" s="55">
        <f>ROUND(+Detail!S173/1000,0)</f>
        <v>265</v>
      </c>
    </row>
    <row r="27" spans="1:12" x14ac:dyDescent="0.2">
      <c r="A27" s="8" t="s">
        <v>103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540</v>
      </c>
      <c r="I27" s="55"/>
      <c r="J27" s="55">
        <f>ROUND(+Detail!R174/1000,0)</f>
        <v>567</v>
      </c>
      <c r="K27" s="55"/>
      <c r="L27" s="55">
        <f>ROUND(+Detail!S174/1000,0)</f>
        <v>595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104</v>
      </c>
      <c r="D29" s="56">
        <f>SUM(D22:D27)</f>
        <v>2750</v>
      </c>
      <c r="E29" s="56"/>
      <c r="F29" s="56">
        <f>SUM(F22:F27)</f>
        <v>2750</v>
      </c>
      <c r="G29" s="88"/>
      <c r="H29" s="56">
        <f>SUM(H22:H27)</f>
        <v>5645</v>
      </c>
      <c r="I29" s="56"/>
      <c r="J29" s="56">
        <f>SUM(J22:J27)</f>
        <v>5841</v>
      </c>
      <c r="K29" s="56"/>
      <c r="L29" s="56">
        <f>SUM(L22:L27)</f>
        <v>6091</v>
      </c>
    </row>
    <row r="30" spans="1:12" x14ac:dyDescent="0.2">
      <c r="D30" s="55" t="s">
        <v>68</v>
      </c>
      <c r="E30" s="55"/>
      <c r="F30" s="55" t="s">
        <v>68</v>
      </c>
      <c r="G30" s="88"/>
      <c r="H30" s="55" t="s">
        <v>68</v>
      </c>
      <c r="I30" s="55"/>
      <c r="J30" s="55" t="s">
        <v>68</v>
      </c>
      <c r="K30" s="55"/>
      <c r="L30" s="55" t="s">
        <v>68</v>
      </c>
    </row>
    <row r="31" spans="1:12" x14ac:dyDescent="0.2">
      <c r="A31" s="8" t="s">
        <v>105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-5645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75" thickBot="1" x14ac:dyDescent="0.25">
      <c r="B33" s="8" t="s">
        <v>106</v>
      </c>
      <c r="D33" s="57">
        <f>ROUND(D29+D31,1)</f>
        <v>2750</v>
      </c>
      <c r="E33" s="57"/>
      <c r="F33" s="57">
        <f>ROUND(F29+F31,1)</f>
        <v>2750</v>
      </c>
      <c r="G33" s="88"/>
      <c r="H33" s="57">
        <f>ROUND(H29+H31,1)</f>
        <v>0</v>
      </c>
      <c r="I33" s="57"/>
      <c r="J33" s="57">
        <f>ROUND(J29+J31,1)</f>
        <v>5841</v>
      </c>
      <c r="K33" s="57"/>
      <c r="L33" s="57">
        <f>ROUND(L29+L31,1)</f>
        <v>6091</v>
      </c>
    </row>
    <row r="34" spans="1:12" ht="15.75" thickTop="1" x14ac:dyDescent="0.2"/>
    <row r="35" spans="1:12" x14ac:dyDescent="0.2">
      <c r="A35" s="8" t="s">
        <v>107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">
      <c r="A37" s="199" t="s">
        <v>111</v>
      </c>
      <c r="B37" s="62"/>
      <c r="C37" s="62"/>
      <c r="D37" s="62"/>
      <c r="E37" s="62"/>
      <c r="F37" s="62"/>
      <c r="G37" s="123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0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C:\Management\Budget\[CC_BUDGET_FORMAT_0820.xls]Exec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4"/>
      <c r="H41" s="60"/>
      <c r="I41" s="60"/>
      <c r="J41" s="60"/>
      <c r="K41" s="60"/>
      <c r="L41" s="60"/>
    </row>
  </sheetData>
  <printOptions horizontalCentered="1"/>
  <pageMargins left="0.25" right="0.25" top="0.5" bottom="0.5" header="0.25" footer="0.25"/>
  <pageSetup scale="90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1" customWidth="1"/>
    <col min="2" max="2" width="11.44140625" style="126" customWidth="1"/>
    <col min="3" max="14" width="8.88671875" style="126"/>
  </cols>
  <sheetData>
    <row r="1" spans="1:14" s="24" customFormat="1" x14ac:dyDescent="0.2">
      <c r="A1" s="31">
        <f>Instructions!F4</f>
        <v>107043</v>
      </c>
      <c r="B1" s="131">
        <f>+Detail!A24</f>
        <v>52000500</v>
      </c>
      <c r="C1" s="131">
        <f>+Detail!E24</f>
        <v>228750</v>
      </c>
      <c r="D1" s="131">
        <f>+Detail!F24</f>
        <v>238475</v>
      </c>
      <c r="E1" s="131">
        <f>+Detail!G24</f>
        <v>238475</v>
      </c>
      <c r="F1" s="131">
        <f>+Detail!H24</f>
        <v>238475</v>
      </c>
      <c r="G1" s="131">
        <f>+Detail!I24</f>
        <v>238475</v>
      </c>
      <c r="H1" s="131">
        <f>+Detail!J24</f>
        <v>238475</v>
      </c>
      <c r="I1" s="131">
        <f>+Detail!K24</f>
        <v>238475</v>
      </c>
      <c r="J1" s="131">
        <f>+Detail!L24</f>
        <v>238475</v>
      </c>
      <c r="K1" s="131">
        <f>+Detail!M24</f>
        <v>238475</v>
      </c>
      <c r="L1" s="131">
        <f>+Detail!N24</f>
        <v>238475</v>
      </c>
      <c r="M1" s="131">
        <f>+Detail!O24</f>
        <v>238475</v>
      </c>
      <c r="N1" s="131">
        <f>+Detail!P24</f>
        <v>238475</v>
      </c>
    </row>
    <row r="2" spans="1:14" x14ac:dyDescent="0.2">
      <c r="A2" s="31">
        <f>A1</f>
        <v>107043</v>
      </c>
      <c r="B2" s="131">
        <f>+Detail!A28</f>
        <v>59003000</v>
      </c>
      <c r="C2" s="131">
        <f>+Detail!E28</f>
        <v>74600</v>
      </c>
      <c r="D2" s="131">
        <f>+Detail!F28</f>
        <v>21475</v>
      </c>
      <c r="E2" s="131">
        <f>+Detail!G28</f>
        <v>21475</v>
      </c>
      <c r="F2" s="131">
        <f>+Detail!H28</f>
        <v>21475</v>
      </c>
      <c r="G2" s="131">
        <f>+Detail!I28</f>
        <v>21475</v>
      </c>
      <c r="H2" s="131">
        <f>+Detail!J28</f>
        <v>21475</v>
      </c>
      <c r="I2" s="131">
        <f>+Detail!K28</f>
        <v>21475</v>
      </c>
      <c r="J2" s="131">
        <f>+Detail!L28</f>
        <v>21475</v>
      </c>
      <c r="K2" s="131">
        <f>+Detail!M28</f>
        <v>4775</v>
      </c>
      <c r="L2" s="131">
        <f>+Detail!N28</f>
        <v>4775</v>
      </c>
      <c r="M2" s="131">
        <f>+Detail!O28</f>
        <v>4775</v>
      </c>
      <c r="N2" s="131">
        <f>+Detail!P28</f>
        <v>4775</v>
      </c>
    </row>
    <row r="3" spans="1:14" x14ac:dyDescent="0.2">
      <c r="A3" s="31">
        <f>A2</f>
        <v>107043</v>
      </c>
      <c r="B3" s="131">
        <f>+Detail!A32</f>
        <v>52001000</v>
      </c>
      <c r="C3" s="131">
        <f>+Detail!E32</f>
        <v>21388</v>
      </c>
      <c r="D3" s="131">
        <f>+Detail!F32</f>
        <v>22297</v>
      </c>
      <c r="E3" s="131">
        <f>+Detail!G32</f>
        <v>22297</v>
      </c>
      <c r="F3" s="131">
        <f>+Detail!H32</f>
        <v>22297</v>
      </c>
      <c r="G3" s="131">
        <f>+Detail!I32</f>
        <v>22297</v>
      </c>
      <c r="H3" s="131">
        <f>+Detail!J32</f>
        <v>22297</v>
      </c>
      <c r="I3" s="131">
        <f>+Detail!K32</f>
        <v>22297</v>
      </c>
      <c r="J3" s="131">
        <f>+Detail!L32</f>
        <v>22297</v>
      </c>
      <c r="K3" s="131">
        <f>+Detail!M32</f>
        <v>22297</v>
      </c>
      <c r="L3" s="131">
        <f>+Detail!N32</f>
        <v>22297</v>
      </c>
      <c r="M3" s="131">
        <f>+Detail!O32</f>
        <v>22297</v>
      </c>
      <c r="N3" s="131">
        <f>+Detail!P32</f>
        <v>22297</v>
      </c>
    </row>
    <row r="4" spans="1:14" x14ac:dyDescent="0.2">
      <c r="A4" s="31">
        <f t="shared" ref="A4:A37" si="0">A3</f>
        <v>107043</v>
      </c>
      <c r="B4" s="131">
        <f>+Detail!A36</f>
        <v>52001500</v>
      </c>
      <c r="C4" s="131">
        <f>+Detail!E39</f>
        <v>500</v>
      </c>
      <c r="D4" s="131">
        <f>+Detail!F39</f>
        <v>500</v>
      </c>
      <c r="E4" s="131">
        <f>+Detail!G39</f>
        <v>500</v>
      </c>
      <c r="F4" s="131">
        <f>+Detail!H39</f>
        <v>500</v>
      </c>
      <c r="G4" s="131">
        <f>+Detail!I39</f>
        <v>500</v>
      </c>
      <c r="H4" s="131">
        <f>+Detail!J39</f>
        <v>500</v>
      </c>
      <c r="I4" s="131">
        <f>+Detail!K39</f>
        <v>500</v>
      </c>
      <c r="J4" s="131">
        <f>+Detail!L39</f>
        <v>500</v>
      </c>
      <c r="K4" s="131">
        <f>+Detail!M39</f>
        <v>500</v>
      </c>
      <c r="L4" s="131">
        <f>+Detail!N39</f>
        <v>500</v>
      </c>
      <c r="M4" s="131">
        <f>+Detail!O39</f>
        <v>500</v>
      </c>
      <c r="N4" s="131">
        <f>+Detail!P39</f>
        <v>500</v>
      </c>
    </row>
    <row r="5" spans="1:14" x14ac:dyDescent="0.2">
      <c r="A5" s="31">
        <f t="shared" si="0"/>
        <v>107043</v>
      </c>
      <c r="B5" s="131">
        <f>+Detail!A40</f>
        <v>52002000</v>
      </c>
      <c r="C5" s="131">
        <f>+Detail!E43</f>
        <v>21000</v>
      </c>
      <c r="D5" s="131">
        <f>+Detail!F43</f>
        <v>10000</v>
      </c>
      <c r="E5" s="131">
        <f>+Detail!G43</f>
        <v>10000</v>
      </c>
      <c r="F5" s="131">
        <f>+Detail!H43</f>
        <v>10000</v>
      </c>
      <c r="G5" s="131">
        <f>+Detail!I43</f>
        <v>10000</v>
      </c>
      <c r="H5" s="131">
        <f>+Detail!J43</f>
        <v>10000</v>
      </c>
      <c r="I5" s="131">
        <f>+Detail!K43</f>
        <v>10000</v>
      </c>
      <c r="J5" s="131">
        <f>+Detail!L43</f>
        <v>10000</v>
      </c>
      <c r="K5" s="131">
        <f>+Detail!M43</f>
        <v>10000</v>
      </c>
      <c r="L5" s="131">
        <f>+Detail!N43</f>
        <v>10000</v>
      </c>
      <c r="M5" s="131">
        <f>+Detail!O43</f>
        <v>10000</v>
      </c>
      <c r="N5" s="131">
        <f>+Detail!P43</f>
        <v>10000</v>
      </c>
    </row>
    <row r="6" spans="1:14" x14ac:dyDescent="0.2">
      <c r="A6" s="31">
        <f t="shared" si="0"/>
        <v>107043</v>
      </c>
      <c r="B6" s="131">
        <f>+Detail!A44</f>
        <v>52002500</v>
      </c>
      <c r="C6" s="131">
        <f>+Detail!E47</f>
        <v>1500</v>
      </c>
      <c r="D6" s="131">
        <f>+Detail!F47</f>
        <v>1500</v>
      </c>
      <c r="E6" s="131">
        <f>+Detail!G47</f>
        <v>1500</v>
      </c>
      <c r="F6" s="131">
        <f>+Detail!H47</f>
        <v>1500</v>
      </c>
      <c r="G6" s="131">
        <f>+Detail!I47</f>
        <v>1500</v>
      </c>
      <c r="H6" s="131">
        <f>+Detail!J47</f>
        <v>1500</v>
      </c>
      <c r="I6" s="131">
        <f>+Detail!K47</f>
        <v>1500</v>
      </c>
      <c r="J6" s="131">
        <f>+Detail!L47</f>
        <v>1500</v>
      </c>
      <c r="K6" s="131">
        <f>+Detail!M47</f>
        <v>1500</v>
      </c>
      <c r="L6" s="131">
        <f>+Detail!N47</f>
        <v>1500</v>
      </c>
      <c r="M6" s="131">
        <f>+Detail!O47</f>
        <v>1500</v>
      </c>
      <c r="N6" s="131">
        <f>+Detail!P47</f>
        <v>1500</v>
      </c>
    </row>
    <row r="7" spans="1:14" x14ac:dyDescent="0.2">
      <c r="A7" s="31">
        <f t="shared" si="0"/>
        <v>107043</v>
      </c>
      <c r="B7" s="131">
        <f>+Detail!A48</f>
        <v>52003000</v>
      </c>
      <c r="C7" s="131">
        <f>+Detail!E51</f>
        <v>3000</v>
      </c>
      <c r="D7" s="131">
        <f>+Detail!F51</f>
        <v>3000</v>
      </c>
      <c r="E7" s="131">
        <f>+Detail!G51</f>
        <v>3000</v>
      </c>
      <c r="F7" s="131">
        <f>+Detail!H51</f>
        <v>3000</v>
      </c>
      <c r="G7" s="131">
        <f>+Detail!I51</f>
        <v>3000</v>
      </c>
      <c r="H7" s="131">
        <f>+Detail!J51</f>
        <v>3000</v>
      </c>
      <c r="I7" s="131">
        <f>+Detail!K51</f>
        <v>3000</v>
      </c>
      <c r="J7" s="131">
        <f>+Detail!L51</f>
        <v>3000</v>
      </c>
      <c r="K7" s="131">
        <f>+Detail!M51</f>
        <v>3000</v>
      </c>
      <c r="L7" s="131">
        <f>+Detail!N51</f>
        <v>3000</v>
      </c>
      <c r="M7" s="131">
        <f>+Detail!O51</f>
        <v>3000</v>
      </c>
      <c r="N7" s="131">
        <f>+Detail!P51</f>
        <v>3000</v>
      </c>
    </row>
    <row r="8" spans="1:14" x14ac:dyDescent="0.2">
      <c r="A8" s="31">
        <f t="shared" si="0"/>
        <v>107043</v>
      </c>
      <c r="B8" s="131">
        <f>+Detail!A52</f>
        <v>52003500</v>
      </c>
      <c r="C8" s="131">
        <f>+Detail!E55</f>
        <v>4500</v>
      </c>
      <c r="D8" s="131">
        <f>+Detail!F55</f>
        <v>4500</v>
      </c>
      <c r="E8" s="131">
        <f>+Detail!G55</f>
        <v>4500</v>
      </c>
      <c r="F8" s="131">
        <f>+Detail!H55</f>
        <v>4500</v>
      </c>
      <c r="G8" s="131">
        <f>+Detail!I55</f>
        <v>4500</v>
      </c>
      <c r="H8" s="131">
        <f>+Detail!J55</f>
        <v>4500</v>
      </c>
      <c r="I8" s="131">
        <f>+Detail!K55</f>
        <v>5000</v>
      </c>
      <c r="J8" s="131">
        <f>+Detail!L55</f>
        <v>5000</v>
      </c>
      <c r="K8" s="131">
        <f>+Detail!M55</f>
        <v>5000</v>
      </c>
      <c r="L8" s="131">
        <f>+Detail!N55</f>
        <v>5000</v>
      </c>
      <c r="M8" s="131">
        <f>+Detail!O55</f>
        <v>5000</v>
      </c>
      <c r="N8" s="131">
        <f>+Detail!P55</f>
        <v>5000</v>
      </c>
    </row>
    <row r="9" spans="1:14" x14ac:dyDescent="0.2">
      <c r="A9" s="31">
        <f t="shared" si="0"/>
        <v>107043</v>
      </c>
      <c r="B9" s="131">
        <f>+Detail!A56</f>
        <v>52004000</v>
      </c>
      <c r="C9" s="131">
        <f>+Detail!E59</f>
        <v>250</v>
      </c>
      <c r="D9" s="131">
        <f>+Detail!F59</f>
        <v>250</v>
      </c>
      <c r="E9" s="131">
        <f>+Detail!G59</f>
        <v>250</v>
      </c>
      <c r="F9" s="131">
        <f>+Detail!H59</f>
        <v>250</v>
      </c>
      <c r="G9" s="131">
        <f>+Detail!I59</f>
        <v>250</v>
      </c>
      <c r="H9" s="131">
        <f>+Detail!J59</f>
        <v>250</v>
      </c>
      <c r="I9" s="131">
        <f>+Detail!K59</f>
        <v>250</v>
      </c>
      <c r="J9" s="131">
        <f>+Detail!L59</f>
        <v>250</v>
      </c>
      <c r="K9" s="131">
        <f>+Detail!M59</f>
        <v>250</v>
      </c>
      <c r="L9" s="131">
        <f>+Detail!N59</f>
        <v>250</v>
      </c>
      <c r="M9" s="131">
        <f>+Detail!O59</f>
        <v>250</v>
      </c>
      <c r="N9" s="131">
        <f>+Detail!P59</f>
        <v>250</v>
      </c>
    </row>
    <row r="10" spans="1:14" x14ac:dyDescent="0.2">
      <c r="A10" s="31">
        <f t="shared" si="0"/>
        <v>107043</v>
      </c>
      <c r="B10" s="131">
        <f>+Detail!A60</f>
        <v>52004500</v>
      </c>
      <c r="C10" s="131">
        <f>+Detail!E63</f>
        <v>25000</v>
      </c>
      <c r="D10" s="131">
        <f>+Detail!F63</f>
        <v>25000</v>
      </c>
      <c r="E10" s="131">
        <f>+Detail!G63</f>
        <v>25000</v>
      </c>
      <c r="F10" s="131">
        <f>+Detail!H63</f>
        <v>25000</v>
      </c>
      <c r="G10" s="131">
        <f>+Detail!I63</f>
        <v>25000</v>
      </c>
      <c r="H10" s="131">
        <f>+Detail!J63</f>
        <v>25000</v>
      </c>
      <c r="I10" s="131">
        <f>+Detail!K63</f>
        <v>25000</v>
      </c>
      <c r="J10" s="131">
        <f>+Detail!L63</f>
        <v>25000</v>
      </c>
      <c r="K10" s="131">
        <f>+Detail!M63</f>
        <v>25000</v>
      </c>
      <c r="L10" s="131">
        <f>+Detail!N63</f>
        <v>25000</v>
      </c>
      <c r="M10" s="131">
        <f>+Detail!O63</f>
        <v>25000</v>
      </c>
      <c r="N10" s="131">
        <f>+Detail!P63</f>
        <v>25000</v>
      </c>
    </row>
    <row r="11" spans="1:14" x14ac:dyDescent="0.2">
      <c r="A11" s="31">
        <f t="shared" si="0"/>
        <v>107043</v>
      </c>
      <c r="B11" s="131">
        <f>+Detail!A68</f>
        <v>52500500</v>
      </c>
      <c r="C11" s="131">
        <f>+Detail!E71</f>
        <v>2000</v>
      </c>
      <c r="D11" s="131">
        <f>+Detail!F71</f>
        <v>2000</v>
      </c>
      <c r="E11" s="131">
        <f>+Detail!G71</f>
        <v>2000</v>
      </c>
      <c r="F11" s="131">
        <f>+Detail!H71</f>
        <v>2000</v>
      </c>
      <c r="G11" s="131">
        <f>+Detail!I71</f>
        <v>2000</v>
      </c>
      <c r="H11" s="131">
        <f>+Detail!J71</f>
        <v>2000</v>
      </c>
      <c r="I11" s="131">
        <f>+Detail!K71</f>
        <v>2000</v>
      </c>
      <c r="J11" s="131">
        <f>+Detail!L71</f>
        <v>2000</v>
      </c>
      <c r="K11" s="131">
        <f>+Detail!M71</f>
        <v>2000</v>
      </c>
      <c r="L11" s="131">
        <f>+Detail!N71</f>
        <v>2000</v>
      </c>
      <c r="M11" s="131">
        <f>+Detail!O71</f>
        <v>2000</v>
      </c>
      <c r="N11" s="131">
        <f>+Detail!P71</f>
        <v>2000</v>
      </c>
    </row>
    <row r="12" spans="1:14" x14ac:dyDescent="0.2">
      <c r="A12" s="31">
        <f>A11</f>
        <v>107043</v>
      </c>
      <c r="B12" s="131">
        <f>Detail!A72</f>
        <v>52501500</v>
      </c>
      <c r="C12" s="131">
        <f>Detail!E75</f>
        <v>0</v>
      </c>
      <c r="D12" s="131">
        <f>Detail!F75</f>
        <v>0</v>
      </c>
      <c r="E12" s="131">
        <f>Detail!G75</f>
        <v>0</v>
      </c>
      <c r="F12" s="131">
        <f>Detail!H75</f>
        <v>0</v>
      </c>
      <c r="G12" s="131">
        <f>Detail!I75</f>
        <v>0</v>
      </c>
      <c r="H12" s="131">
        <f>Detail!J75</f>
        <v>0</v>
      </c>
      <c r="I12" s="131">
        <f>Detail!K75</f>
        <v>0</v>
      </c>
      <c r="J12" s="131">
        <f>Detail!L75</f>
        <v>0</v>
      </c>
      <c r="K12" s="131">
        <f>Detail!M75</f>
        <v>0</v>
      </c>
      <c r="L12" s="131">
        <f>Detail!N75</f>
        <v>0</v>
      </c>
      <c r="M12" s="131">
        <f>Detail!O75</f>
        <v>0</v>
      </c>
      <c r="N12" s="131">
        <f>Detail!P75</f>
        <v>0</v>
      </c>
    </row>
    <row r="13" spans="1:14" x14ac:dyDescent="0.2">
      <c r="A13" s="31">
        <f>A11</f>
        <v>107043</v>
      </c>
      <c r="B13" s="131">
        <f>+Detail!A76</f>
        <v>52503500</v>
      </c>
      <c r="C13" s="131">
        <f>+Detail!E79</f>
        <v>3000</v>
      </c>
      <c r="D13" s="131">
        <f>+Detail!F79</f>
        <v>3000</v>
      </c>
      <c r="E13" s="131">
        <f>+Detail!G79</f>
        <v>3000</v>
      </c>
      <c r="F13" s="131">
        <f>+Detail!H79</f>
        <v>3000</v>
      </c>
      <c r="G13" s="131">
        <f>+Detail!I79</f>
        <v>3000</v>
      </c>
      <c r="H13" s="131">
        <f>+Detail!J79</f>
        <v>3000</v>
      </c>
      <c r="I13" s="131">
        <f>+Detail!K79</f>
        <v>3000</v>
      </c>
      <c r="J13" s="131">
        <f>+Detail!L79</f>
        <v>3000</v>
      </c>
      <c r="K13" s="131">
        <f>+Detail!M79</f>
        <v>3000</v>
      </c>
      <c r="L13" s="131">
        <f>+Detail!N79</f>
        <v>3000</v>
      </c>
      <c r="M13" s="131">
        <f>+Detail!O79</f>
        <v>3000</v>
      </c>
      <c r="N13" s="131">
        <f>+Detail!P79</f>
        <v>3000</v>
      </c>
    </row>
    <row r="14" spans="1:14" x14ac:dyDescent="0.2">
      <c r="A14" s="31">
        <f t="shared" si="0"/>
        <v>107043</v>
      </c>
      <c r="B14" s="131">
        <f>+Detail!A80</f>
        <v>52504000</v>
      </c>
      <c r="C14" s="131">
        <f>+Detail!E83</f>
        <v>0</v>
      </c>
      <c r="D14" s="131">
        <f>+Detail!F83</f>
        <v>0</v>
      </c>
      <c r="E14" s="131">
        <f>+Detail!G83</f>
        <v>0</v>
      </c>
      <c r="F14" s="131">
        <f>+Detail!H83</f>
        <v>0</v>
      </c>
      <c r="G14" s="131">
        <f>+Detail!I83</f>
        <v>0</v>
      </c>
      <c r="H14" s="131">
        <f>+Detail!J83</f>
        <v>0</v>
      </c>
      <c r="I14" s="131">
        <f>+Detail!K83</f>
        <v>0</v>
      </c>
      <c r="J14" s="131">
        <f>+Detail!L83</f>
        <v>0</v>
      </c>
      <c r="K14" s="131">
        <f>+Detail!M83</f>
        <v>0</v>
      </c>
      <c r="L14" s="131">
        <f>+Detail!N83</f>
        <v>0</v>
      </c>
      <c r="M14" s="131">
        <f>+Detail!O83</f>
        <v>0</v>
      </c>
      <c r="N14" s="131">
        <f>+Detail!P83</f>
        <v>0</v>
      </c>
    </row>
    <row r="15" spans="1:14" x14ac:dyDescent="0.2">
      <c r="A15" s="31">
        <f t="shared" si="0"/>
        <v>107043</v>
      </c>
      <c r="B15" s="131">
        <f>+Detail!A84</f>
        <v>52504100</v>
      </c>
      <c r="C15" s="131">
        <f>+Detail!E87</f>
        <v>0</v>
      </c>
      <c r="D15" s="131">
        <f>+Detail!F87</f>
        <v>0</v>
      </c>
      <c r="E15" s="131">
        <f>+Detail!G87</f>
        <v>0</v>
      </c>
      <c r="F15" s="131">
        <f>+Detail!H87</f>
        <v>0</v>
      </c>
      <c r="G15" s="131">
        <f>+Detail!I87</f>
        <v>0</v>
      </c>
      <c r="H15" s="131">
        <f>+Detail!J87</f>
        <v>0</v>
      </c>
      <c r="I15" s="131">
        <f>+Detail!K87</f>
        <v>0</v>
      </c>
      <c r="J15" s="131">
        <f>+Detail!L87</f>
        <v>0</v>
      </c>
      <c r="K15" s="131">
        <f>+Detail!M87</f>
        <v>0</v>
      </c>
      <c r="L15" s="131">
        <f>+Detail!N87</f>
        <v>0</v>
      </c>
      <c r="M15" s="131">
        <f>+Detail!O87</f>
        <v>0</v>
      </c>
      <c r="N15" s="131">
        <f>+Detail!P87</f>
        <v>0</v>
      </c>
    </row>
    <row r="16" spans="1:14" x14ac:dyDescent="0.2">
      <c r="A16" s="31">
        <f t="shared" si="0"/>
        <v>107043</v>
      </c>
      <c r="B16" s="131">
        <f>+Detail!A88</f>
        <v>52504200</v>
      </c>
      <c r="C16" s="131">
        <f>+Detail!E91</f>
        <v>0</v>
      </c>
      <c r="D16" s="131">
        <f>+Detail!F91</f>
        <v>0</v>
      </c>
      <c r="E16" s="131">
        <f>+Detail!G91</f>
        <v>0</v>
      </c>
      <c r="F16" s="131">
        <f>+Detail!H91</f>
        <v>0</v>
      </c>
      <c r="G16" s="131">
        <f>+Detail!I91</f>
        <v>0</v>
      </c>
      <c r="H16" s="131">
        <f>+Detail!J91</f>
        <v>0</v>
      </c>
      <c r="I16" s="131">
        <f>+Detail!K91</f>
        <v>0</v>
      </c>
      <c r="J16" s="131">
        <f>+Detail!L91</f>
        <v>0</v>
      </c>
      <c r="K16" s="131">
        <f>+Detail!M91</f>
        <v>0</v>
      </c>
      <c r="L16" s="131">
        <f>+Detail!N91</f>
        <v>0</v>
      </c>
      <c r="M16" s="131">
        <f>+Detail!O91</f>
        <v>0</v>
      </c>
      <c r="N16" s="131">
        <f>+Detail!P91</f>
        <v>0</v>
      </c>
    </row>
    <row r="17" spans="1:14" x14ac:dyDescent="0.2">
      <c r="A17" s="31">
        <f t="shared" si="0"/>
        <v>107043</v>
      </c>
      <c r="B17" s="131">
        <f>+Detail!A92</f>
        <v>52504500</v>
      </c>
      <c r="C17" s="131">
        <f>+Detail!E95</f>
        <v>22500</v>
      </c>
      <c r="D17" s="131">
        <f>+Detail!F95</f>
        <v>22500</v>
      </c>
      <c r="E17" s="131">
        <f>+Detail!G95</f>
        <v>22500</v>
      </c>
      <c r="F17" s="131">
        <f>+Detail!H95</f>
        <v>22500</v>
      </c>
      <c r="G17" s="131">
        <f>+Detail!I95</f>
        <v>22500</v>
      </c>
      <c r="H17" s="131">
        <f>+Detail!J95</f>
        <v>22500</v>
      </c>
      <c r="I17" s="131">
        <f>+Detail!K95</f>
        <v>22500</v>
      </c>
      <c r="J17" s="131">
        <f>+Detail!L95</f>
        <v>22500</v>
      </c>
      <c r="K17" s="131">
        <f>+Detail!M95</f>
        <v>22500</v>
      </c>
      <c r="L17" s="131">
        <f>+Detail!N95</f>
        <v>22500</v>
      </c>
      <c r="M17" s="131">
        <f>+Detail!O95</f>
        <v>22500</v>
      </c>
      <c r="N17" s="131">
        <f>+Detail!P95</f>
        <v>22500</v>
      </c>
    </row>
    <row r="18" spans="1:14" x14ac:dyDescent="0.2">
      <c r="A18" s="31">
        <f t="shared" si="0"/>
        <v>107043</v>
      </c>
      <c r="B18" s="131">
        <f>+Detail!A96</f>
        <v>52505000</v>
      </c>
      <c r="C18" s="131">
        <f>+Detail!E99</f>
        <v>0</v>
      </c>
      <c r="D18" s="131">
        <f>+Detail!F99</f>
        <v>0</v>
      </c>
      <c r="E18" s="131">
        <f>+Detail!G99</f>
        <v>0</v>
      </c>
      <c r="F18" s="131">
        <f>+Detail!H99</f>
        <v>0</v>
      </c>
      <c r="G18" s="131">
        <f>+Detail!I99</f>
        <v>0</v>
      </c>
      <c r="H18" s="131">
        <f>+Detail!J99</f>
        <v>0</v>
      </c>
      <c r="I18" s="131">
        <f>+Detail!K99</f>
        <v>0</v>
      </c>
      <c r="J18" s="131">
        <f>+Detail!L99</f>
        <v>0</v>
      </c>
      <c r="K18" s="131">
        <f>+Detail!M99</f>
        <v>0</v>
      </c>
      <c r="L18" s="131">
        <f>+Detail!N99</f>
        <v>0</v>
      </c>
      <c r="M18" s="131">
        <f>+Detail!O99</f>
        <v>0</v>
      </c>
      <c r="N18" s="131">
        <f>+Detail!P99</f>
        <v>0</v>
      </c>
    </row>
    <row r="19" spans="1:14" x14ac:dyDescent="0.2">
      <c r="A19" s="31">
        <f t="shared" si="0"/>
        <v>107043</v>
      </c>
      <c r="B19" s="131">
        <f>+Detail!A100</f>
        <v>52505500</v>
      </c>
      <c r="C19" s="131">
        <f>+Detail!E103</f>
        <v>0</v>
      </c>
      <c r="D19" s="131">
        <f>+Detail!F103</f>
        <v>0</v>
      </c>
      <c r="E19" s="131">
        <f>+Detail!G103</f>
        <v>0</v>
      </c>
      <c r="F19" s="131">
        <f>+Detail!H103</f>
        <v>0</v>
      </c>
      <c r="G19" s="131">
        <f>+Detail!I103</f>
        <v>0</v>
      </c>
      <c r="H19" s="131">
        <f>+Detail!J103</f>
        <v>0</v>
      </c>
      <c r="I19" s="131">
        <f>+Detail!K103</f>
        <v>0</v>
      </c>
      <c r="J19" s="131">
        <f>+Detail!L103</f>
        <v>0</v>
      </c>
      <c r="K19" s="131">
        <f>+Detail!M103</f>
        <v>0</v>
      </c>
      <c r="L19" s="131">
        <f>+Detail!N103</f>
        <v>0</v>
      </c>
      <c r="M19" s="131">
        <f>+Detail!O103</f>
        <v>0</v>
      </c>
      <c r="N19" s="131">
        <f>+Detail!P103</f>
        <v>0</v>
      </c>
    </row>
    <row r="20" spans="1:14" x14ac:dyDescent="0.2">
      <c r="A20" s="31">
        <f t="shared" si="0"/>
        <v>107043</v>
      </c>
      <c r="B20" s="131">
        <f>+Detail!A104</f>
        <v>52506000</v>
      </c>
      <c r="C20" s="131">
        <f>+Detail!E107</f>
        <v>0</v>
      </c>
      <c r="D20" s="131">
        <f>+Detail!F107</f>
        <v>0</v>
      </c>
      <c r="E20" s="131">
        <f>+Detail!G107</f>
        <v>0</v>
      </c>
      <c r="F20" s="131">
        <f>+Detail!H107</f>
        <v>0</v>
      </c>
      <c r="G20" s="131">
        <f>+Detail!I107</f>
        <v>0</v>
      </c>
      <c r="H20" s="131">
        <f>+Detail!J107</f>
        <v>0</v>
      </c>
      <c r="I20" s="131">
        <f>+Detail!K107</f>
        <v>0</v>
      </c>
      <c r="J20" s="131">
        <f>+Detail!L107</f>
        <v>0</v>
      </c>
      <c r="K20" s="131">
        <f>+Detail!M107</f>
        <v>0</v>
      </c>
      <c r="L20" s="131">
        <f>+Detail!N107</f>
        <v>0</v>
      </c>
      <c r="M20" s="131">
        <f>+Detail!O107</f>
        <v>0</v>
      </c>
      <c r="N20" s="131">
        <f>+Detail!P107</f>
        <v>0</v>
      </c>
    </row>
    <row r="21" spans="1:14" x14ac:dyDescent="0.2">
      <c r="A21" s="31">
        <f t="shared" si="0"/>
        <v>107043</v>
      </c>
      <c r="B21" s="131">
        <f>+Detail!A108</f>
        <v>52506500</v>
      </c>
      <c r="C21" s="131">
        <f>+Detail!E111</f>
        <v>0</v>
      </c>
      <c r="D21" s="131">
        <f>+Detail!F111</f>
        <v>0</v>
      </c>
      <c r="E21" s="131">
        <f>+Detail!G111</f>
        <v>0</v>
      </c>
      <c r="F21" s="131">
        <f>+Detail!H111</f>
        <v>0</v>
      </c>
      <c r="G21" s="131">
        <f>+Detail!I111</f>
        <v>0</v>
      </c>
      <c r="H21" s="131">
        <f>+Detail!J111</f>
        <v>0</v>
      </c>
      <c r="I21" s="131">
        <f>+Detail!K111</f>
        <v>0</v>
      </c>
      <c r="J21" s="131">
        <f>+Detail!L111</f>
        <v>0</v>
      </c>
      <c r="K21" s="131">
        <f>+Detail!M111</f>
        <v>0</v>
      </c>
      <c r="L21" s="131">
        <f>+Detail!N111</f>
        <v>0</v>
      </c>
      <c r="M21" s="131">
        <f>+Detail!O111</f>
        <v>0</v>
      </c>
      <c r="N21" s="131">
        <f>+Detail!P111</f>
        <v>0</v>
      </c>
    </row>
    <row r="22" spans="1:14" x14ac:dyDescent="0.2">
      <c r="A22" s="31">
        <f t="shared" si="0"/>
        <v>107043</v>
      </c>
      <c r="B22" s="131">
        <f>+Detail!A112</f>
        <v>52507000</v>
      </c>
      <c r="C22" s="131">
        <f>+Detail!E115</f>
        <v>2000</v>
      </c>
      <c r="D22" s="131">
        <f>+Detail!F115</f>
        <v>2000</v>
      </c>
      <c r="E22" s="131">
        <f>+Detail!G115</f>
        <v>2000</v>
      </c>
      <c r="F22" s="131">
        <f>+Detail!H115</f>
        <v>2000</v>
      </c>
      <c r="G22" s="131">
        <f>+Detail!I115</f>
        <v>2000</v>
      </c>
      <c r="H22" s="131">
        <f>+Detail!J115</f>
        <v>2000</v>
      </c>
      <c r="I22" s="131">
        <f>+Detail!K115</f>
        <v>2000</v>
      </c>
      <c r="J22" s="131">
        <f>+Detail!L115</f>
        <v>2000</v>
      </c>
      <c r="K22" s="131">
        <f>+Detail!M115</f>
        <v>2000</v>
      </c>
      <c r="L22" s="131">
        <f>+Detail!N115</f>
        <v>2000</v>
      </c>
      <c r="M22" s="131">
        <f>+Detail!O115</f>
        <v>2000</v>
      </c>
      <c r="N22" s="131">
        <f>+Detail!P115</f>
        <v>2000</v>
      </c>
    </row>
    <row r="23" spans="1:14" x14ac:dyDescent="0.2">
      <c r="A23" s="31">
        <f t="shared" si="0"/>
        <v>107043</v>
      </c>
      <c r="B23" s="131">
        <f>+Detail!A116</f>
        <v>52507100</v>
      </c>
      <c r="C23" s="131">
        <f>+Detail!E119</f>
        <v>10000</v>
      </c>
      <c r="D23" s="131">
        <f>+Detail!F119</f>
        <v>10000</v>
      </c>
      <c r="E23" s="131">
        <f>+Detail!G119</f>
        <v>10000</v>
      </c>
      <c r="F23" s="131">
        <f>+Detail!H119</f>
        <v>10000</v>
      </c>
      <c r="G23" s="131">
        <f>+Detail!I119</f>
        <v>10000</v>
      </c>
      <c r="H23" s="131">
        <f>+Detail!J119</f>
        <v>10000</v>
      </c>
      <c r="I23" s="131">
        <f>+Detail!K119</f>
        <v>10000</v>
      </c>
      <c r="J23" s="131">
        <f>+Detail!L119</f>
        <v>10000</v>
      </c>
      <c r="K23" s="131">
        <f>+Detail!M119</f>
        <v>10000</v>
      </c>
      <c r="L23" s="131">
        <f>+Detail!N119</f>
        <v>10000</v>
      </c>
      <c r="M23" s="131">
        <f>+Detail!O119</f>
        <v>10000</v>
      </c>
      <c r="N23" s="131">
        <f>+Detail!P119</f>
        <v>10000</v>
      </c>
    </row>
    <row r="24" spans="1:14" x14ac:dyDescent="0.2">
      <c r="A24" s="31">
        <f>A23</f>
        <v>107043</v>
      </c>
      <c r="B24" s="131">
        <f>Detail!A120</f>
        <v>52507300</v>
      </c>
      <c r="C24" s="131">
        <f>Detail!E123</f>
        <v>0</v>
      </c>
      <c r="D24" s="131">
        <f>Detail!F123</f>
        <v>0</v>
      </c>
      <c r="E24" s="131">
        <f>Detail!G123</f>
        <v>0</v>
      </c>
      <c r="F24" s="131">
        <f>Detail!H123</f>
        <v>0</v>
      </c>
      <c r="G24" s="131">
        <f>Detail!I123</f>
        <v>0</v>
      </c>
      <c r="H24" s="131">
        <f>Detail!J123</f>
        <v>0</v>
      </c>
      <c r="I24" s="131">
        <f>Detail!K123</f>
        <v>0</v>
      </c>
      <c r="J24" s="131">
        <f>Detail!L123</f>
        <v>0</v>
      </c>
      <c r="K24" s="131">
        <f>Detail!M123</f>
        <v>0</v>
      </c>
      <c r="L24" s="131">
        <f>Detail!N123</f>
        <v>0</v>
      </c>
      <c r="M24" s="131">
        <f>Detail!O123</f>
        <v>0</v>
      </c>
      <c r="N24" s="131">
        <f>Detail!P123</f>
        <v>0</v>
      </c>
    </row>
    <row r="25" spans="1:14" x14ac:dyDescent="0.2">
      <c r="A25" s="31">
        <f>A24</f>
        <v>107043</v>
      </c>
      <c r="B25" s="131">
        <f>Detail!A124</f>
        <v>52507400</v>
      </c>
      <c r="C25" s="131">
        <f>Detail!E127</f>
        <v>20000</v>
      </c>
      <c r="D25" s="131">
        <f>Detail!F127</f>
        <v>20000</v>
      </c>
      <c r="E25" s="131">
        <f>Detail!G127</f>
        <v>20000</v>
      </c>
      <c r="F25" s="131">
        <f>Detail!H127</f>
        <v>20000</v>
      </c>
      <c r="G25" s="131">
        <f>Detail!I127</f>
        <v>20000</v>
      </c>
      <c r="H25" s="131">
        <f>Detail!J127</f>
        <v>20000</v>
      </c>
      <c r="I25" s="131">
        <f>Detail!K127</f>
        <v>20000</v>
      </c>
      <c r="J25" s="131">
        <f>Detail!L127</f>
        <v>20000</v>
      </c>
      <c r="K25" s="131">
        <f>Detail!M127</f>
        <v>20000</v>
      </c>
      <c r="L25" s="131">
        <f>Detail!N127</f>
        <v>20000</v>
      </c>
      <c r="M25" s="131">
        <f>Detail!O127</f>
        <v>20000</v>
      </c>
      <c r="N25" s="131">
        <f>Detail!P127</f>
        <v>20000</v>
      </c>
    </row>
    <row r="26" spans="1:14" x14ac:dyDescent="0.2">
      <c r="A26" s="31">
        <f>A23</f>
        <v>107043</v>
      </c>
      <c r="B26" s="131">
        <f>+Detail!A128</f>
        <v>52507500</v>
      </c>
      <c r="C26" s="131">
        <f>+Detail!E131</f>
        <v>0</v>
      </c>
      <c r="D26" s="131">
        <f>+Detail!F131</f>
        <v>0</v>
      </c>
      <c r="E26" s="131">
        <f>+Detail!G131</f>
        <v>0</v>
      </c>
      <c r="F26" s="131">
        <f>+Detail!H131</f>
        <v>0</v>
      </c>
      <c r="G26" s="131">
        <f>+Detail!I131</f>
        <v>0</v>
      </c>
      <c r="H26" s="131">
        <f>+Detail!J131</f>
        <v>0</v>
      </c>
      <c r="I26" s="131">
        <f>+Detail!K131</f>
        <v>0</v>
      </c>
      <c r="J26" s="131">
        <f>+Detail!L131</f>
        <v>0</v>
      </c>
      <c r="K26" s="131">
        <f>+Detail!M131</f>
        <v>0</v>
      </c>
      <c r="L26" s="131">
        <f>+Detail!N131</f>
        <v>0</v>
      </c>
      <c r="M26" s="131">
        <f>+Detail!O131</f>
        <v>0</v>
      </c>
      <c r="N26" s="131">
        <f>+Detail!P131</f>
        <v>0</v>
      </c>
    </row>
    <row r="27" spans="1:14" x14ac:dyDescent="0.2">
      <c r="A27" s="31">
        <f>A24</f>
        <v>107043</v>
      </c>
      <c r="B27" s="131">
        <f>Detail!A132</f>
        <v>52507600</v>
      </c>
      <c r="C27" s="131">
        <f>Detail!E135</f>
        <v>0</v>
      </c>
      <c r="D27" s="131">
        <f>Detail!F135</f>
        <v>0</v>
      </c>
      <c r="E27" s="131">
        <f>Detail!G135</f>
        <v>0</v>
      </c>
      <c r="F27" s="131">
        <f>Detail!H135</f>
        <v>0</v>
      </c>
      <c r="G27" s="131">
        <f>Detail!I135</f>
        <v>0</v>
      </c>
      <c r="H27" s="131">
        <f>Detail!J135</f>
        <v>0</v>
      </c>
      <c r="I27" s="131">
        <f>Detail!K135</f>
        <v>0</v>
      </c>
      <c r="J27" s="131">
        <f>Detail!L135</f>
        <v>0</v>
      </c>
      <c r="K27" s="131">
        <f>Detail!M135</f>
        <v>0</v>
      </c>
      <c r="L27" s="131">
        <f>Detail!N135</f>
        <v>0</v>
      </c>
      <c r="M27" s="131">
        <f>Detail!O135</f>
        <v>0</v>
      </c>
      <c r="N27" s="131">
        <f>Detail!P135</f>
        <v>0</v>
      </c>
    </row>
    <row r="28" spans="1:14" x14ac:dyDescent="0.2">
      <c r="A28" s="31">
        <f>A25</f>
        <v>107043</v>
      </c>
      <c r="B28" s="131">
        <f>Detail!A136</f>
        <v>52507700</v>
      </c>
      <c r="C28" s="131">
        <f>Detail!E139</f>
        <v>0</v>
      </c>
      <c r="D28" s="131">
        <f>Detail!F139</f>
        <v>0</v>
      </c>
      <c r="E28" s="131">
        <f>Detail!G139</f>
        <v>0</v>
      </c>
      <c r="F28" s="131">
        <f>Detail!H139</f>
        <v>0</v>
      </c>
      <c r="G28" s="131">
        <f>Detail!I139</f>
        <v>0</v>
      </c>
      <c r="H28" s="131">
        <f>Detail!J139</f>
        <v>0</v>
      </c>
      <c r="I28" s="131">
        <f>Detail!K139</f>
        <v>0</v>
      </c>
      <c r="J28" s="131">
        <f>Detail!L139</f>
        <v>0</v>
      </c>
      <c r="K28" s="131">
        <f>Detail!M139</f>
        <v>0</v>
      </c>
      <c r="L28" s="131">
        <f>Detail!N139</f>
        <v>0</v>
      </c>
      <c r="M28" s="131">
        <f>Detail!O139</f>
        <v>0</v>
      </c>
      <c r="N28" s="131">
        <f>Detail!P139</f>
        <v>0</v>
      </c>
    </row>
    <row r="29" spans="1:14" x14ac:dyDescent="0.2">
      <c r="A29" s="91">
        <f>A26</f>
        <v>107043</v>
      </c>
      <c r="B29" s="126">
        <f>+Detail!A140</f>
        <v>52508000</v>
      </c>
      <c r="C29" s="126">
        <f>+Detail!E143</f>
        <v>5000</v>
      </c>
      <c r="D29" s="126">
        <f>+Detail!F143</f>
        <v>5000</v>
      </c>
      <c r="E29" s="126">
        <f>+Detail!G143</f>
        <v>5000</v>
      </c>
      <c r="F29" s="126">
        <f>+Detail!H143</f>
        <v>5000</v>
      </c>
      <c r="G29" s="126">
        <f>+Detail!I143</f>
        <v>5000</v>
      </c>
      <c r="H29" s="126">
        <f>+Detail!J143</f>
        <v>7000</v>
      </c>
      <c r="I29" s="126">
        <f>+Detail!K143</f>
        <v>7000</v>
      </c>
      <c r="J29" s="126">
        <f>+Detail!L143</f>
        <v>7000</v>
      </c>
      <c r="K29" s="126">
        <f>+Detail!M143</f>
        <v>7000</v>
      </c>
      <c r="L29" s="126">
        <f>+Detail!N143</f>
        <v>7000</v>
      </c>
      <c r="M29" s="126">
        <f>+Detail!O143</f>
        <v>7000</v>
      </c>
      <c r="N29" s="126">
        <f>+Detail!P143</f>
        <v>7000</v>
      </c>
    </row>
    <row r="30" spans="1:14" x14ac:dyDescent="0.2">
      <c r="A30" s="91">
        <f t="shared" si="0"/>
        <v>107043</v>
      </c>
      <c r="B30" s="126">
        <f>+Detail!A144</f>
        <v>52508100</v>
      </c>
      <c r="C30" s="126">
        <f>+Detail!E147</f>
        <v>500</v>
      </c>
      <c r="D30" s="126">
        <f>+Detail!F147</f>
        <v>500</v>
      </c>
      <c r="E30" s="126">
        <f>+Detail!G147</f>
        <v>500</v>
      </c>
      <c r="F30" s="126">
        <f>+Detail!H147</f>
        <v>500</v>
      </c>
      <c r="G30" s="126">
        <f>+Detail!I147</f>
        <v>500</v>
      </c>
      <c r="H30" s="126">
        <f>+Detail!J147</f>
        <v>500</v>
      </c>
      <c r="I30" s="126">
        <f>+Detail!K147</f>
        <v>500</v>
      </c>
      <c r="J30" s="126">
        <f>+Detail!L147</f>
        <v>500</v>
      </c>
      <c r="K30" s="126">
        <f>+Detail!M147</f>
        <v>500</v>
      </c>
      <c r="L30" s="126">
        <f>+Detail!N147</f>
        <v>500</v>
      </c>
      <c r="M30" s="126">
        <f>+Detail!O147</f>
        <v>500</v>
      </c>
      <c r="N30" s="126">
        <f>+Detail!P147</f>
        <v>500</v>
      </c>
    </row>
    <row r="31" spans="1:14" x14ac:dyDescent="0.2">
      <c r="A31" s="91">
        <f t="shared" si="0"/>
        <v>107043</v>
      </c>
      <c r="B31" s="126">
        <f>+Detail!A148</f>
        <v>52508500</v>
      </c>
      <c r="C31" s="126">
        <f>+Detail!E151</f>
        <v>10000</v>
      </c>
      <c r="D31" s="126">
        <f>+Detail!F151</f>
        <v>10000</v>
      </c>
      <c r="E31" s="126">
        <f>+Detail!G151</f>
        <v>10000</v>
      </c>
      <c r="F31" s="126">
        <f>+Detail!H151</f>
        <v>10000</v>
      </c>
      <c r="G31" s="126">
        <f>+Detail!I151</f>
        <v>10000</v>
      </c>
      <c r="H31" s="126">
        <f>+Detail!J151</f>
        <v>10000</v>
      </c>
      <c r="I31" s="126">
        <f>+Detail!K151</f>
        <v>10000</v>
      </c>
      <c r="J31" s="126">
        <f>+Detail!L151</f>
        <v>10000</v>
      </c>
      <c r="K31" s="126">
        <f>+Detail!M151</f>
        <v>10000</v>
      </c>
      <c r="L31" s="126">
        <f>+Detail!N151</f>
        <v>10000</v>
      </c>
      <c r="M31" s="126">
        <f>+Detail!O151</f>
        <v>10000</v>
      </c>
      <c r="N31" s="126">
        <f>+Detail!P151</f>
        <v>10000</v>
      </c>
    </row>
    <row r="32" spans="1:14" x14ac:dyDescent="0.2">
      <c r="A32" s="91">
        <f t="shared" si="0"/>
        <v>107043</v>
      </c>
      <c r="B32" s="126">
        <f>+Detail!A152</f>
        <v>53600000</v>
      </c>
      <c r="C32" s="126">
        <f>+Detail!E155</f>
        <v>2500</v>
      </c>
      <c r="D32" s="126">
        <f>+Detail!F155</f>
        <v>2500</v>
      </c>
      <c r="E32" s="126">
        <f>+Detail!G155</f>
        <v>2500</v>
      </c>
      <c r="F32" s="126">
        <f>+Detail!H155</f>
        <v>2500</v>
      </c>
      <c r="G32" s="126">
        <f>+Detail!I155</f>
        <v>2500</v>
      </c>
      <c r="H32" s="126">
        <f>+Detail!J155</f>
        <v>3500</v>
      </c>
      <c r="I32" s="126">
        <f>+Detail!K155</f>
        <v>3500</v>
      </c>
      <c r="J32" s="126">
        <f>+Detail!L155</f>
        <v>3500</v>
      </c>
      <c r="K32" s="126">
        <f>+Detail!M155</f>
        <v>3500</v>
      </c>
      <c r="L32" s="126">
        <f>+Detail!N155</f>
        <v>3500</v>
      </c>
      <c r="M32" s="126">
        <f>+Detail!O155</f>
        <v>3500</v>
      </c>
      <c r="N32" s="126">
        <f>+Detail!P155</f>
        <v>3500</v>
      </c>
    </row>
    <row r="33" spans="1:14" x14ac:dyDescent="0.2">
      <c r="A33" s="91">
        <f t="shared" si="0"/>
        <v>107043</v>
      </c>
      <c r="B33" s="126">
        <f>+Detail!A156</f>
        <v>53800000</v>
      </c>
      <c r="C33" s="126">
        <f>+Detail!E159</f>
        <v>0</v>
      </c>
      <c r="D33" s="126">
        <f>+Detail!F159</f>
        <v>0</v>
      </c>
      <c r="E33" s="126">
        <f>+Detail!G159</f>
        <v>0</v>
      </c>
      <c r="F33" s="126">
        <f>+Detail!H159</f>
        <v>0</v>
      </c>
      <c r="G33" s="126">
        <f>+Detail!I159</f>
        <v>0</v>
      </c>
      <c r="H33" s="126">
        <f>+Detail!J159</f>
        <v>0</v>
      </c>
      <c r="I33" s="126">
        <f>+Detail!K159</f>
        <v>0</v>
      </c>
      <c r="J33" s="126">
        <f>+Detail!L159</f>
        <v>0</v>
      </c>
      <c r="K33" s="126">
        <f>+Detail!M159</f>
        <v>0</v>
      </c>
      <c r="L33" s="126">
        <f>+Detail!N159</f>
        <v>0</v>
      </c>
      <c r="M33" s="126">
        <f>+Detail!O159</f>
        <v>0</v>
      </c>
      <c r="N33" s="126">
        <f>+Detail!P159</f>
        <v>0</v>
      </c>
    </row>
    <row r="34" spans="1:14" x14ac:dyDescent="0.2">
      <c r="A34" s="91">
        <f t="shared" si="0"/>
        <v>107043</v>
      </c>
      <c r="B34" s="126">
        <f>+Detail!A160</f>
        <v>53801000</v>
      </c>
      <c r="C34" s="126">
        <f>+Detail!E163</f>
        <v>0</v>
      </c>
      <c r="D34" s="126">
        <f>+Detail!F163</f>
        <v>0</v>
      </c>
      <c r="E34" s="126">
        <f>+Detail!G163</f>
        <v>0</v>
      </c>
      <c r="F34" s="126">
        <f>+Detail!H163</f>
        <v>0</v>
      </c>
      <c r="G34" s="126">
        <f>+Detail!I163</f>
        <v>0</v>
      </c>
      <c r="H34" s="126">
        <f>+Detail!J163</f>
        <v>0</v>
      </c>
      <c r="I34" s="126">
        <f>+Detail!K163</f>
        <v>0</v>
      </c>
      <c r="J34" s="126">
        <f>+Detail!L163</f>
        <v>0</v>
      </c>
      <c r="K34" s="126">
        <f>+Detail!M163</f>
        <v>0</v>
      </c>
      <c r="L34" s="126">
        <f>+Detail!N163</f>
        <v>0</v>
      </c>
      <c r="M34" s="126">
        <f>+Detail!O163</f>
        <v>0</v>
      </c>
      <c r="N34" s="126">
        <f>+Detail!P163</f>
        <v>0</v>
      </c>
    </row>
    <row r="35" spans="1:14" x14ac:dyDescent="0.2">
      <c r="A35" s="91">
        <f t="shared" si="0"/>
        <v>107043</v>
      </c>
      <c r="B35" s="126">
        <f>+Detail!A164</f>
        <v>53900000</v>
      </c>
      <c r="C35" s="126">
        <f>+Detail!E167</f>
        <v>0</v>
      </c>
      <c r="D35" s="126">
        <f>+Detail!F167</f>
        <v>0</v>
      </c>
      <c r="E35" s="126">
        <f>+Detail!G167</f>
        <v>0</v>
      </c>
      <c r="F35" s="126">
        <f>+Detail!H167</f>
        <v>0</v>
      </c>
      <c r="G35" s="126">
        <f>+Detail!I167</f>
        <v>0</v>
      </c>
      <c r="H35" s="126">
        <f>+Detail!J167</f>
        <v>0</v>
      </c>
      <c r="I35" s="126">
        <f>+Detail!K167</f>
        <v>0</v>
      </c>
      <c r="J35" s="126">
        <f>+Detail!L167</f>
        <v>0</v>
      </c>
      <c r="K35" s="126">
        <f>+Detail!M167</f>
        <v>0</v>
      </c>
      <c r="L35" s="126">
        <f>+Detail!N167</f>
        <v>0</v>
      </c>
      <c r="M35" s="126">
        <f>+Detail!O167</f>
        <v>0</v>
      </c>
      <c r="N35" s="126">
        <f>+Detail!P167</f>
        <v>0</v>
      </c>
    </row>
    <row r="36" spans="1:14" x14ac:dyDescent="0.2">
      <c r="A36" s="91">
        <f t="shared" si="0"/>
        <v>107043</v>
      </c>
      <c r="B36" s="126">
        <f>+Detail!A173</f>
        <v>52502000</v>
      </c>
      <c r="C36" s="126">
        <f>+Detail!E173</f>
        <v>20000</v>
      </c>
      <c r="D36" s="126">
        <f>+Detail!F173</f>
        <v>20000</v>
      </c>
      <c r="E36" s="126">
        <f>+Detail!G173</f>
        <v>20000</v>
      </c>
      <c r="F36" s="126">
        <f>+Detail!H173</f>
        <v>20000</v>
      </c>
      <c r="G36" s="126">
        <f>+Detail!I173</f>
        <v>20000</v>
      </c>
      <c r="H36" s="126">
        <f>+Detail!J173</f>
        <v>20000</v>
      </c>
      <c r="I36" s="126">
        <f>+Detail!K173</f>
        <v>20000</v>
      </c>
      <c r="J36" s="126">
        <f>+Detail!L173</f>
        <v>20000</v>
      </c>
      <c r="K36" s="126">
        <f>+Detail!M173</f>
        <v>20000</v>
      </c>
      <c r="L36" s="126">
        <f>+Detail!N173</f>
        <v>20000</v>
      </c>
      <c r="M36" s="126">
        <f>+Detail!O173</f>
        <v>20000</v>
      </c>
      <c r="N36" s="126">
        <f>+Detail!P173</f>
        <v>20000</v>
      </c>
    </row>
    <row r="37" spans="1:14" x14ac:dyDescent="0.2">
      <c r="A37" s="91">
        <f t="shared" si="0"/>
        <v>107043</v>
      </c>
      <c r="B37" s="126">
        <f>+Detail!A174</f>
        <v>52502500</v>
      </c>
      <c r="C37" s="126">
        <f>+Detail!E174</f>
        <v>45000</v>
      </c>
      <c r="D37" s="126">
        <f>+Detail!F174</f>
        <v>45000</v>
      </c>
      <c r="E37" s="126">
        <f>+Detail!G174</f>
        <v>45000</v>
      </c>
      <c r="F37" s="126">
        <f>+Detail!H174</f>
        <v>45000</v>
      </c>
      <c r="G37" s="126">
        <f>+Detail!I174</f>
        <v>45000</v>
      </c>
      <c r="H37" s="126">
        <f>+Detail!J174</f>
        <v>45000</v>
      </c>
      <c r="I37" s="126">
        <f>+Detail!K174</f>
        <v>45000</v>
      </c>
      <c r="J37" s="126">
        <f>+Detail!L174</f>
        <v>45000</v>
      </c>
      <c r="K37" s="126">
        <f>+Detail!M174</f>
        <v>45000</v>
      </c>
      <c r="L37" s="126">
        <f>+Detail!N174</f>
        <v>45000</v>
      </c>
      <c r="M37" s="126">
        <f>+Detail!O174</f>
        <v>45000</v>
      </c>
      <c r="N37" s="126">
        <f>+Detail!P174</f>
        <v>45000</v>
      </c>
    </row>
    <row r="39" spans="1:14" ht="15.75" thickBot="1" x14ac:dyDescent="0.25">
      <c r="C39" s="127">
        <f>SUM(C1:C38)</f>
        <v>522988</v>
      </c>
      <c r="D39" s="127">
        <f t="shared" ref="D39:N39" si="1">SUM(D1:D38)</f>
        <v>469497</v>
      </c>
      <c r="E39" s="127">
        <f t="shared" si="1"/>
        <v>469497</v>
      </c>
      <c r="F39" s="127">
        <f t="shared" si="1"/>
        <v>469497</v>
      </c>
      <c r="G39" s="127">
        <f t="shared" si="1"/>
        <v>469497</v>
      </c>
      <c r="H39" s="127">
        <f t="shared" si="1"/>
        <v>472497</v>
      </c>
      <c r="I39" s="127">
        <f t="shared" si="1"/>
        <v>472997</v>
      </c>
      <c r="J39" s="127">
        <f t="shared" si="1"/>
        <v>472997</v>
      </c>
      <c r="K39" s="127">
        <f t="shared" si="1"/>
        <v>456297</v>
      </c>
      <c r="L39" s="127">
        <f t="shared" si="1"/>
        <v>456297</v>
      </c>
      <c r="M39" s="127">
        <f t="shared" si="1"/>
        <v>456297</v>
      </c>
      <c r="N39" s="127">
        <f t="shared" si="1"/>
        <v>456297</v>
      </c>
    </row>
    <row r="40" spans="1:14" ht="15.75" thickTop="1" x14ac:dyDescent="0.2"/>
  </sheetData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2000-08-28T16:10:18Z</cp:lastPrinted>
  <dcterms:created xsi:type="dcterms:W3CDTF">1997-06-03T16:34:52Z</dcterms:created>
  <dcterms:modified xsi:type="dcterms:W3CDTF">2023-09-13T13:57:05Z</dcterms:modified>
</cp:coreProperties>
</file>