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999A947-56D2-4424-9C5F-84A8228929B6}" xr6:coauthVersionLast="47" xr6:coauthVersionMax="47" xr10:uidLastSave="{00000000-0000-0000-0000-000000000000}"/>
  <bookViews>
    <workbookView xWindow="-120" yWindow="-120" windowWidth="23280" windowHeight="12480"/>
  </bookViews>
  <sheets>
    <sheet name="MODEL" sheetId="1" r:id="rId1"/>
    <sheet name="LIST" sheetId="2" r:id="rId2"/>
    <sheet name="CALC" sheetId="3" r:id="rId3"/>
  </sheets>
  <externalReferences>
    <externalReference r:id="rId4"/>
  </externalReferences>
  <definedNames>
    <definedName name="calcdate">CALC!$C$9</definedName>
    <definedName name="destination">LIST!$C$13</definedName>
    <definedName name="destination_choice">LIST!$C$14</definedName>
    <definedName name="destination_port">LIST!$C$16:$C$24</definedName>
    <definedName name="enddate">MODEL!$D$14</definedName>
    <definedName name="roundtrip_boiloff_calc">CALC!$C$15</definedName>
    <definedName name="roundtrip_days">MODEL!$D$18</definedName>
    <definedName name="roundtrip_days_calc">CALC!$C$14</definedName>
    <definedName name="roundtrip_miles">MODEL!$D$17</definedName>
    <definedName name="roundtrip_miles_calc">CALC!$C$13</definedName>
    <definedName name="route">CALC!$C$10</definedName>
    <definedName name="route_choice">LIST!$D$16</definedName>
    <definedName name="source">LIST!$B$13</definedName>
    <definedName name="source_choice">LIST!$B$14</definedName>
    <definedName name="source_port">LIST!$B$16:$B$24</definedName>
    <definedName name="startdate">MODEL!$D$13</definedName>
    <definedName name="suez">LIST!$D$13</definedName>
    <definedName name="TripsYear">MODEL!$D$19</definedName>
    <definedName name="vessel">CALC!$C$11</definedName>
    <definedName name="vessel_choice">LIST!$B$3</definedName>
    <definedName name="vessel_choice_link">LIST!$B$4</definedName>
    <definedName name="vessel_m3">MODEL!$D$5</definedName>
    <definedName name="vessel_m3_choice">LIST!$C$4</definedName>
    <definedName name="vessel_m3_list">LIST!$C$6:$C$8</definedName>
    <definedName name="vessel_mmbtu">MODEL!$D$6</definedName>
    <definedName name="vessel_mmbtu_choice">LIST!$D$4</definedName>
    <definedName name="vessel_mmbtu_list">LIST!$D$6:$D$8</definedName>
    <definedName name="vessel_speed">MODEL!$D$7</definedName>
    <definedName name="vessel_speed_choice">LIST!$E$4</definedName>
    <definedName name="vessel_speed_list">LIST!$E$6:$E$8</definedName>
    <definedName name="vessel_uom_choice">LIST!$C$3</definedName>
    <definedName name="vessel_uom_link">LIST!$F$6</definedName>
    <definedName name="vessels">LIST!$B$6:$B$8</definedName>
  </definedNames>
  <calcPr calcId="0" calcMode="manual" calcOnSave="0"/>
</workbook>
</file>

<file path=xl/calcChain.xml><?xml version="1.0" encoding="utf-8"?>
<calcChain xmlns="http://schemas.openxmlformats.org/spreadsheetml/2006/main">
  <c r="K2" i="3" l="1"/>
  <c r="H6" i="3"/>
  <c r="I6" i="3"/>
  <c r="J6" i="3"/>
  <c r="K6" i="3"/>
  <c r="L6" i="3"/>
  <c r="M6" i="3"/>
  <c r="N6" i="3"/>
  <c r="O6" i="3"/>
  <c r="G7" i="3"/>
  <c r="H7" i="3"/>
  <c r="I7" i="3"/>
  <c r="J7" i="3"/>
  <c r="K7" i="3"/>
  <c r="L7" i="3"/>
  <c r="M7" i="3"/>
  <c r="N7" i="3"/>
  <c r="O7" i="3"/>
  <c r="C9" i="3"/>
  <c r="E9" i="3"/>
  <c r="F9" i="3"/>
  <c r="G9" i="3"/>
  <c r="H9" i="3"/>
  <c r="I9" i="3"/>
  <c r="J9" i="3"/>
  <c r="K9" i="3"/>
  <c r="L9" i="3"/>
  <c r="M9" i="3"/>
  <c r="N9" i="3"/>
  <c r="O9" i="3"/>
  <c r="C10" i="3"/>
  <c r="E10" i="3"/>
  <c r="F10" i="3"/>
  <c r="G10" i="3"/>
  <c r="H10" i="3"/>
  <c r="I10" i="3"/>
  <c r="J10" i="3"/>
  <c r="K10" i="3"/>
  <c r="L10" i="3"/>
  <c r="M10" i="3"/>
  <c r="N10" i="3"/>
  <c r="O10" i="3"/>
  <c r="C11" i="3"/>
  <c r="E11" i="3"/>
  <c r="F11" i="3"/>
  <c r="G11" i="3"/>
  <c r="H11" i="3"/>
  <c r="I11" i="3"/>
  <c r="J11" i="3"/>
  <c r="K11" i="3"/>
  <c r="L11" i="3"/>
  <c r="M11" i="3"/>
  <c r="N11" i="3"/>
  <c r="O11" i="3"/>
  <c r="E12" i="3"/>
  <c r="F12" i="3"/>
  <c r="G12" i="3"/>
  <c r="H12" i="3"/>
  <c r="I12" i="3"/>
  <c r="J12" i="3"/>
  <c r="K12" i="3"/>
  <c r="L12" i="3"/>
  <c r="M12" i="3"/>
  <c r="N12" i="3"/>
  <c r="O12" i="3"/>
  <c r="C13" i="3"/>
  <c r="E13" i="3"/>
  <c r="F13" i="3"/>
  <c r="G13" i="3"/>
  <c r="H13" i="3"/>
  <c r="I13" i="3"/>
  <c r="J13" i="3"/>
  <c r="K13" i="3"/>
  <c r="L13" i="3"/>
  <c r="M13" i="3"/>
  <c r="N13" i="3"/>
  <c r="O13" i="3"/>
  <c r="C14" i="3"/>
  <c r="E14" i="3"/>
  <c r="F14" i="3"/>
  <c r="G14" i="3"/>
  <c r="H14" i="3"/>
  <c r="I14" i="3"/>
  <c r="J14" i="3"/>
  <c r="K14" i="3"/>
  <c r="L14" i="3"/>
  <c r="M14" i="3"/>
  <c r="N14" i="3"/>
  <c r="O14" i="3"/>
  <c r="C15" i="3"/>
  <c r="E15" i="3"/>
  <c r="F15" i="3"/>
  <c r="G15" i="3"/>
  <c r="H15" i="3"/>
  <c r="I15" i="3"/>
  <c r="J15" i="3"/>
  <c r="K15" i="3"/>
  <c r="L15" i="3"/>
  <c r="M15" i="3"/>
  <c r="N15" i="3"/>
  <c r="O15" i="3"/>
  <c r="E16" i="3"/>
  <c r="F16" i="3"/>
  <c r="G16" i="3"/>
  <c r="H16" i="3"/>
  <c r="I16" i="3"/>
  <c r="J16" i="3"/>
  <c r="K16" i="3"/>
  <c r="L16" i="3"/>
  <c r="M16" i="3"/>
  <c r="N16" i="3"/>
  <c r="O16" i="3"/>
  <c r="E17" i="3"/>
  <c r="F17" i="3"/>
  <c r="G17" i="3"/>
  <c r="H17" i="3"/>
  <c r="I17" i="3"/>
  <c r="J17" i="3"/>
  <c r="K17" i="3"/>
  <c r="L17" i="3"/>
  <c r="M17" i="3"/>
  <c r="N17" i="3"/>
  <c r="O17" i="3"/>
  <c r="E18" i="3"/>
  <c r="F18" i="3"/>
  <c r="G18" i="3"/>
  <c r="H18" i="3"/>
  <c r="I18" i="3"/>
  <c r="J18" i="3"/>
  <c r="K18" i="3"/>
  <c r="L18" i="3"/>
  <c r="M18" i="3"/>
  <c r="N18" i="3"/>
  <c r="O18" i="3"/>
  <c r="E19" i="3"/>
  <c r="F19" i="3"/>
  <c r="G19" i="3"/>
  <c r="H19" i="3"/>
  <c r="I19" i="3"/>
  <c r="J19" i="3"/>
  <c r="K19" i="3"/>
  <c r="L19" i="3"/>
  <c r="M19" i="3"/>
  <c r="N19" i="3"/>
  <c r="O19" i="3"/>
  <c r="E20" i="3"/>
  <c r="F20" i="3"/>
  <c r="G20" i="3"/>
  <c r="H20" i="3"/>
  <c r="I20" i="3"/>
  <c r="J20" i="3"/>
  <c r="K20" i="3"/>
  <c r="L20" i="3"/>
  <c r="M20" i="3"/>
  <c r="N20" i="3"/>
  <c r="O20" i="3"/>
  <c r="E21" i="3"/>
  <c r="F21" i="3"/>
  <c r="G21" i="3"/>
  <c r="H21" i="3"/>
  <c r="I21" i="3"/>
  <c r="J21" i="3"/>
  <c r="K21" i="3"/>
  <c r="L21" i="3"/>
  <c r="M21" i="3"/>
  <c r="N21" i="3"/>
  <c r="O21" i="3"/>
  <c r="E22" i="3"/>
  <c r="F22" i="3"/>
  <c r="G22" i="3"/>
  <c r="H22" i="3"/>
  <c r="I22" i="3"/>
  <c r="J22" i="3"/>
  <c r="K22" i="3"/>
  <c r="L22" i="3"/>
  <c r="M22" i="3"/>
  <c r="N22" i="3"/>
  <c r="O22" i="3"/>
  <c r="E23" i="3"/>
  <c r="F23" i="3"/>
  <c r="G23" i="3"/>
  <c r="H23" i="3"/>
  <c r="I23" i="3"/>
  <c r="J23" i="3"/>
  <c r="K23" i="3"/>
  <c r="L23" i="3"/>
  <c r="M23" i="3"/>
  <c r="N23" i="3"/>
  <c r="O23" i="3"/>
  <c r="E24" i="3"/>
  <c r="F24" i="3"/>
  <c r="G24" i="3"/>
  <c r="H24" i="3"/>
  <c r="I24" i="3"/>
  <c r="J24" i="3"/>
  <c r="K24" i="3"/>
  <c r="L24" i="3"/>
  <c r="M24" i="3"/>
  <c r="N24" i="3"/>
  <c r="O24" i="3"/>
  <c r="E25" i="3"/>
  <c r="F25" i="3"/>
  <c r="G25" i="3"/>
  <c r="H25" i="3"/>
  <c r="I25" i="3"/>
  <c r="J25" i="3"/>
  <c r="K25" i="3"/>
  <c r="L25" i="3"/>
  <c r="M25" i="3"/>
  <c r="N25" i="3"/>
  <c r="O25" i="3"/>
  <c r="E26" i="3"/>
  <c r="F26" i="3"/>
  <c r="G26" i="3"/>
  <c r="H26" i="3"/>
  <c r="I26" i="3"/>
  <c r="J26" i="3"/>
  <c r="K26" i="3"/>
  <c r="L26" i="3"/>
  <c r="M26" i="3"/>
  <c r="N26" i="3"/>
  <c r="O26" i="3"/>
  <c r="E27" i="3"/>
  <c r="F27" i="3"/>
  <c r="G27" i="3"/>
  <c r="H27" i="3"/>
  <c r="I27" i="3"/>
  <c r="J27" i="3"/>
  <c r="K27" i="3"/>
  <c r="L27" i="3"/>
  <c r="M27" i="3"/>
  <c r="N27" i="3"/>
  <c r="O27" i="3"/>
  <c r="E28" i="3"/>
  <c r="F28" i="3"/>
  <c r="G28" i="3"/>
  <c r="H28" i="3"/>
  <c r="I28" i="3"/>
  <c r="J28" i="3"/>
  <c r="K28" i="3"/>
  <c r="L28" i="3"/>
  <c r="M28" i="3"/>
  <c r="N28" i="3"/>
  <c r="O28" i="3"/>
  <c r="E29" i="3"/>
  <c r="F29" i="3"/>
  <c r="G29" i="3"/>
  <c r="H29" i="3"/>
  <c r="I29" i="3"/>
  <c r="J29" i="3"/>
  <c r="K29" i="3"/>
  <c r="L29" i="3"/>
  <c r="M29" i="3"/>
  <c r="N29" i="3"/>
  <c r="O29" i="3"/>
  <c r="E30" i="3"/>
  <c r="F30" i="3"/>
  <c r="G30" i="3"/>
  <c r="H30" i="3"/>
  <c r="I30" i="3"/>
  <c r="J30" i="3"/>
  <c r="K30" i="3"/>
  <c r="L30" i="3"/>
  <c r="M30" i="3"/>
  <c r="N30" i="3"/>
  <c r="O30" i="3"/>
  <c r="E31" i="3"/>
  <c r="F31" i="3"/>
  <c r="G31" i="3"/>
  <c r="H31" i="3"/>
  <c r="I31" i="3"/>
  <c r="J31" i="3"/>
  <c r="K31" i="3"/>
  <c r="L31" i="3"/>
  <c r="M31" i="3"/>
  <c r="N31" i="3"/>
  <c r="O31" i="3"/>
  <c r="E32" i="3"/>
  <c r="F32" i="3"/>
  <c r="G32" i="3"/>
  <c r="H32" i="3"/>
  <c r="I32" i="3"/>
  <c r="J32" i="3"/>
  <c r="K32" i="3"/>
  <c r="L32" i="3"/>
  <c r="M32" i="3"/>
  <c r="N32" i="3"/>
  <c r="O32" i="3"/>
  <c r="E33" i="3"/>
  <c r="F33" i="3"/>
  <c r="G33" i="3"/>
  <c r="H33" i="3"/>
  <c r="I33" i="3"/>
  <c r="J33" i="3"/>
  <c r="K33" i="3"/>
  <c r="L33" i="3"/>
  <c r="M33" i="3"/>
  <c r="N33" i="3"/>
  <c r="O33" i="3"/>
  <c r="E34" i="3"/>
  <c r="F34" i="3"/>
  <c r="G34" i="3"/>
  <c r="H34" i="3"/>
  <c r="I34" i="3"/>
  <c r="J34" i="3"/>
  <c r="K34" i="3"/>
  <c r="L34" i="3"/>
  <c r="M34" i="3"/>
  <c r="N34" i="3"/>
  <c r="O34" i="3"/>
  <c r="E35" i="3"/>
  <c r="F35" i="3"/>
  <c r="G35" i="3"/>
  <c r="H35" i="3"/>
  <c r="I35" i="3"/>
  <c r="J35" i="3"/>
  <c r="K35" i="3"/>
  <c r="L35" i="3"/>
  <c r="M35" i="3"/>
  <c r="N35" i="3"/>
  <c r="O35" i="3"/>
  <c r="E36" i="3"/>
  <c r="F36" i="3"/>
  <c r="G36" i="3"/>
  <c r="H36" i="3"/>
  <c r="I36" i="3"/>
  <c r="J36" i="3"/>
  <c r="K36" i="3"/>
  <c r="L36" i="3"/>
  <c r="M36" i="3"/>
  <c r="N36" i="3"/>
  <c r="O36" i="3"/>
  <c r="E37" i="3"/>
  <c r="F37" i="3"/>
  <c r="G37" i="3"/>
  <c r="H37" i="3"/>
  <c r="I37" i="3"/>
  <c r="J37" i="3"/>
  <c r="K37" i="3"/>
  <c r="L37" i="3"/>
  <c r="M37" i="3"/>
  <c r="N37" i="3"/>
  <c r="O37" i="3"/>
  <c r="E38" i="3"/>
  <c r="F38" i="3"/>
  <c r="G38" i="3"/>
  <c r="H38" i="3"/>
  <c r="I38" i="3"/>
  <c r="J38" i="3"/>
  <c r="K38" i="3"/>
  <c r="L38" i="3"/>
  <c r="M38" i="3"/>
  <c r="N38" i="3"/>
  <c r="O38" i="3"/>
  <c r="E39" i="3"/>
  <c r="F39" i="3"/>
  <c r="G39" i="3"/>
  <c r="H39" i="3"/>
  <c r="I39" i="3"/>
  <c r="J39" i="3"/>
  <c r="K39" i="3"/>
  <c r="L39" i="3"/>
  <c r="M39" i="3"/>
  <c r="N39" i="3"/>
  <c r="O39" i="3"/>
  <c r="E40" i="3"/>
  <c r="F40" i="3"/>
  <c r="G40" i="3"/>
  <c r="H40" i="3"/>
  <c r="I40" i="3"/>
  <c r="J40" i="3"/>
  <c r="K40" i="3"/>
  <c r="L40" i="3"/>
  <c r="M40" i="3"/>
  <c r="N40" i="3"/>
  <c r="O40" i="3"/>
  <c r="E41" i="3"/>
  <c r="F41" i="3"/>
  <c r="G41" i="3"/>
  <c r="H41" i="3"/>
  <c r="I41" i="3"/>
  <c r="J41" i="3"/>
  <c r="K41" i="3"/>
  <c r="L41" i="3"/>
  <c r="M41" i="3"/>
  <c r="N41" i="3"/>
  <c r="O41" i="3"/>
  <c r="E42" i="3"/>
  <c r="F42" i="3"/>
  <c r="G42" i="3"/>
  <c r="H42" i="3"/>
  <c r="I42" i="3"/>
  <c r="J42" i="3"/>
  <c r="K42" i="3"/>
  <c r="L42" i="3"/>
  <c r="M42" i="3"/>
  <c r="N42" i="3"/>
  <c r="O42" i="3"/>
  <c r="E43" i="3"/>
  <c r="F43" i="3"/>
  <c r="G43" i="3"/>
  <c r="H43" i="3"/>
  <c r="I43" i="3"/>
  <c r="J43" i="3"/>
  <c r="K43" i="3"/>
  <c r="L43" i="3"/>
  <c r="M43" i="3"/>
  <c r="N43" i="3"/>
  <c r="O43" i="3"/>
  <c r="E44" i="3"/>
  <c r="F44" i="3"/>
  <c r="G44" i="3"/>
  <c r="H44" i="3"/>
  <c r="I44" i="3"/>
  <c r="J44" i="3"/>
  <c r="K44" i="3"/>
  <c r="L44" i="3"/>
  <c r="M44" i="3"/>
  <c r="N44" i="3"/>
  <c r="O44" i="3"/>
  <c r="E45" i="3"/>
  <c r="F45" i="3"/>
  <c r="G45" i="3"/>
  <c r="H45" i="3"/>
  <c r="I45" i="3"/>
  <c r="J45" i="3"/>
  <c r="K45" i="3"/>
  <c r="L45" i="3"/>
  <c r="M45" i="3"/>
  <c r="N45" i="3"/>
  <c r="O45" i="3"/>
  <c r="E46" i="3"/>
  <c r="F46" i="3"/>
  <c r="G46" i="3"/>
  <c r="H46" i="3"/>
  <c r="I46" i="3"/>
  <c r="J46" i="3"/>
  <c r="K46" i="3"/>
  <c r="L46" i="3"/>
  <c r="M46" i="3"/>
  <c r="N46" i="3"/>
  <c r="O46" i="3"/>
  <c r="E47" i="3"/>
  <c r="F47" i="3"/>
  <c r="G47" i="3"/>
  <c r="H47" i="3"/>
  <c r="I47" i="3"/>
  <c r="J47" i="3"/>
  <c r="K47" i="3"/>
  <c r="L47" i="3"/>
  <c r="M47" i="3"/>
  <c r="N47" i="3"/>
  <c r="O47" i="3"/>
  <c r="E48" i="3"/>
  <c r="F48" i="3"/>
  <c r="G48" i="3"/>
  <c r="H48" i="3"/>
  <c r="I48" i="3"/>
  <c r="J48" i="3"/>
  <c r="K48" i="3"/>
  <c r="L48" i="3"/>
  <c r="M48" i="3"/>
  <c r="N48" i="3"/>
  <c r="O48" i="3"/>
  <c r="E49" i="3"/>
  <c r="F49" i="3"/>
  <c r="G49" i="3"/>
  <c r="H49" i="3"/>
  <c r="I49" i="3"/>
  <c r="J49" i="3"/>
  <c r="K49" i="3"/>
  <c r="L49" i="3"/>
  <c r="M49" i="3"/>
  <c r="N49" i="3"/>
  <c r="O49" i="3"/>
  <c r="E50" i="3"/>
  <c r="F50" i="3"/>
  <c r="G50" i="3"/>
  <c r="H50" i="3"/>
  <c r="I50" i="3"/>
  <c r="J50" i="3"/>
  <c r="K50" i="3"/>
  <c r="L50" i="3"/>
  <c r="M50" i="3"/>
  <c r="N50" i="3"/>
  <c r="O50" i="3"/>
  <c r="E51" i="3"/>
  <c r="F51" i="3"/>
  <c r="G51" i="3"/>
  <c r="H51" i="3"/>
  <c r="I51" i="3"/>
  <c r="J51" i="3"/>
  <c r="K51" i="3"/>
  <c r="L51" i="3"/>
  <c r="M51" i="3"/>
  <c r="N51" i="3"/>
  <c r="O51" i="3"/>
  <c r="E52" i="3"/>
  <c r="F52" i="3"/>
  <c r="G52" i="3"/>
  <c r="H52" i="3"/>
  <c r="I52" i="3"/>
  <c r="J52" i="3"/>
  <c r="K52" i="3"/>
  <c r="L52" i="3"/>
  <c r="M52" i="3"/>
  <c r="N52" i="3"/>
  <c r="O52" i="3"/>
  <c r="E53" i="3"/>
  <c r="F53" i="3"/>
  <c r="G53" i="3"/>
  <c r="H53" i="3"/>
  <c r="I53" i="3"/>
  <c r="J53" i="3"/>
  <c r="K53" i="3"/>
  <c r="L53" i="3"/>
  <c r="M53" i="3"/>
  <c r="N53" i="3"/>
  <c r="O53" i="3"/>
  <c r="E54" i="3"/>
  <c r="F54" i="3"/>
  <c r="G54" i="3"/>
  <c r="H54" i="3"/>
  <c r="I54" i="3"/>
  <c r="J54" i="3"/>
  <c r="K54" i="3"/>
  <c r="L54" i="3"/>
  <c r="M54" i="3"/>
  <c r="N54" i="3"/>
  <c r="O54" i="3"/>
  <c r="E55" i="3"/>
  <c r="F55" i="3"/>
  <c r="G55" i="3"/>
  <c r="H55" i="3"/>
  <c r="I55" i="3"/>
  <c r="J55" i="3"/>
  <c r="K55" i="3"/>
  <c r="L55" i="3"/>
  <c r="M55" i="3"/>
  <c r="N55" i="3"/>
  <c r="O55" i="3"/>
  <c r="E56" i="3"/>
  <c r="F56" i="3"/>
  <c r="G56" i="3"/>
  <c r="H56" i="3"/>
  <c r="I56" i="3"/>
  <c r="J56" i="3"/>
  <c r="K56" i="3"/>
  <c r="L56" i="3"/>
  <c r="M56" i="3"/>
  <c r="N56" i="3"/>
  <c r="O56" i="3"/>
  <c r="E57" i="3"/>
  <c r="F57" i="3"/>
  <c r="G57" i="3"/>
  <c r="H57" i="3"/>
  <c r="I57" i="3"/>
  <c r="J57" i="3"/>
  <c r="K57" i="3"/>
  <c r="L57" i="3"/>
  <c r="M57" i="3"/>
  <c r="N57" i="3"/>
  <c r="O57" i="3"/>
  <c r="E58" i="3"/>
  <c r="F58" i="3"/>
  <c r="G58" i="3"/>
  <c r="H58" i="3"/>
  <c r="I58" i="3"/>
  <c r="J58" i="3"/>
  <c r="K58" i="3"/>
  <c r="L58" i="3"/>
  <c r="M58" i="3"/>
  <c r="N58" i="3"/>
  <c r="O58" i="3"/>
  <c r="E59" i="3"/>
  <c r="F59" i="3"/>
  <c r="G59" i="3"/>
  <c r="H59" i="3"/>
  <c r="I59" i="3"/>
  <c r="J59" i="3"/>
  <c r="K59" i="3"/>
  <c r="L59" i="3"/>
  <c r="M59" i="3"/>
  <c r="N59" i="3"/>
  <c r="O59" i="3"/>
  <c r="E60" i="3"/>
  <c r="F60" i="3"/>
  <c r="G60" i="3"/>
  <c r="H60" i="3"/>
  <c r="I60" i="3"/>
  <c r="J60" i="3"/>
  <c r="K60" i="3"/>
  <c r="L60" i="3"/>
  <c r="M60" i="3"/>
  <c r="N60" i="3"/>
  <c r="O60" i="3"/>
  <c r="E61" i="3"/>
  <c r="F61" i="3"/>
  <c r="G61" i="3"/>
  <c r="H61" i="3"/>
  <c r="I61" i="3"/>
  <c r="J61" i="3"/>
  <c r="K61" i="3"/>
  <c r="L61" i="3"/>
  <c r="M61" i="3"/>
  <c r="N61" i="3"/>
  <c r="O61" i="3"/>
  <c r="E62" i="3"/>
  <c r="F62" i="3"/>
  <c r="G62" i="3"/>
  <c r="H62" i="3"/>
  <c r="I62" i="3"/>
  <c r="J62" i="3"/>
  <c r="K62" i="3"/>
  <c r="L62" i="3"/>
  <c r="M62" i="3"/>
  <c r="N62" i="3"/>
  <c r="O62" i="3"/>
  <c r="E63" i="3"/>
  <c r="F63" i="3"/>
  <c r="G63" i="3"/>
  <c r="H63" i="3"/>
  <c r="I63" i="3"/>
  <c r="J63" i="3"/>
  <c r="K63" i="3"/>
  <c r="L63" i="3"/>
  <c r="M63" i="3"/>
  <c r="N63" i="3"/>
  <c r="O63" i="3"/>
  <c r="E64" i="3"/>
  <c r="F64" i="3"/>
  <c r="G64" i="3"/>
  <c r="H64" i="3"/>
  <c r="I64" i="3"/>
  <c r="J64" i="3"/>
  <c r="K64" i="3"/>
  <c r="L64" i="3"/>
  <c r="M64" i="3"/>
  <c r="N64" i="3"/>
  <c r="O64" i="3"/>
  <c r="E65" i="3"/>
  <c r="F65" i="3"/>
  <c r="G65" i="3"/>
  <c r="H65" i="3"/>
  <c r="I65" i="3"/>
  <c r="J65" i="3"/>
  <c r="K65" i="3"/>
  <c r="L65" i="3"/>
  <c r="M65" i="3"/>
  <c r="N65" i="3"/>
  <c r="O65" i="3"/>
  <c r="E66" i="3"/>
  <c r="F66" i="3"/>
  <c r="G66" i="3"/>
  <c r="H66" i="3"/>
  <c r="I66" i="3"/>
  <c r="J66" i="3"/>
  <c r="K66" i="3"/>
  <c r="L66" i="3"/>
  <c r="M66" i="3"/>
  <c r="N66" i="3"/>
  <c r="O66" i="3"/>
  <c r="E67" i="3"/>
  <c r="F67" i="3"/>
  <c r="G67" i="3"/>
  <c r="H67" i="3"/>
  <c r="I67" i="3"/>
  <c r="J67" i="3"/>
  <c r="K67" i="3"/>
  <c r="L67" i="3"/>
  <c r="M67" i="3"/>
  <c r="N67" i="3"/>
  <c r="O67" i="3"/>
  <c r="E68" i="3"/>
  <c r="F68" i="3"/>
  <c r="G68" i="3"/>
  <c r="H68" i="3"/>
  <c r="I68" i="3"/>
  <c r="J68" i="3"/>
  <c r="K68" i="3"/>
  <c r="L68" i="3"/>
  <c r="M68" i="3"/>
  <c r="N68" i="3"/>
  <c r="O68" i="3"/>
  <c r="E69" i="3"/>
  <c r="F69" i="3"/>
  <c r="G69" i="3"/>
  <c r="H69" i="3"/>
  <c r="I69" i="3"/>
  <c r="J69" i="3"/>
  <c r="K69" i="3"/>
  <c r="L69" i="3"/>
  <c r="M69" i="3"/>
  <c r="N69" i="3"/>
  <c r="O69" i="3"/>
  <c r="E70" i="3"/>
  <c r="F70" i="3"/>
  <c r="G70" i="3"/>
  <c r="H70" i="3"/>
  <c r="I70" i="3"/>
  <c r="J70" i="3"/>
  <c r="K70" i="3"/>
  <c r="L70" i="3"/>
  <c r="M70" i="3"/>
  <c r="N70" i="3"/>
  <c r="O70" i="3"/>
  <c r="E71" i="3"/>
  <c r="F71" i="3"/>
  <c r="G71" i="3"/>
  <c r="H71" i="3"/>
  <c r="I71" i="3"/>
  <c r="J71" i="3"/>
  <c r="K71" i="3"/>
  <c r="L71" i="3"/>
  <c r="M71" i="3"/>
  <c r="N71" i="3"/>
  <c r="O71" i="3"/>
  <c r="E72" i="3"/>
  <c r="F72" i="3"/>
  <c r="G72" i="3"/>
  <c r="H72" i="3"/>
  <c r="I72" i="3"/>
  <c r="J72" i="3"/>
  <c r="K72" i="3"/>
  <c r="L72" i="3"/>
  <c r="M72" i="3"/>
  <c r="N72" i="3"/>
  <c r="O72" i="3"/>
  <c r="E73" i="3"/>
  <c r="F73" i="3"/>
  <c r="G73" i="3"/>
  <c r="H73" i="3"/>
  <c r="I73" i="3"/>
  <c r="J73" i="3"/>
  <c r="K73" i="3"/>
  <c r="L73" i="3"/>
  <c r="M73" i="3"/>
  <c r="N73" i="3"/>
  <c r="O73" i="3"/>
  <c r="E74" i="3"/>
  <c r="F74" i="3"/>
  <c r="G74" i="3"/>
  <c r="H74" i="3"/>
  <c r="I74" i="3"/>
  <c r="J74" i="3"/>
  <c r="K74" i="3"/>
  <c r="L74" i="3"/>
  <c r="M74" i="3"/>
  <c r="N74" i="3"/>
  <c r="O74" i="3"/>
  <c r="E75" i="3"/>
  <c r="F75" i="3"/>
  <c r="G75" i="3"/>
  <c r="H75" i="3"/>
  <c r="I75" i="3"/>
  <c r="J75" i="3"/>
  <c r="K75" i="3"/>
  <c r="L75" i="3"/>
  <c r="M75" i="3"/>
  <c r="N75" i="3"/>
  <c r="O75" i="3"/>
  <c r="E76" i="3"/>
  <c r="F76" i="3"/>
  <c r="G76" i="3"/>
  <c r="H76" i="3"/>
  <c r="I76" i="3"/>
  <c r="J76" i="3"/>
  <c r="K76" i="3"/>
  <c r="L76" i="3"/>
  <c r="M76" i="3"/>
  <c r="N76" i="3"/>
  <c r="O76" i="3"/>
  <c r="E77" i="3"/>
  <c r="F77" i="3"/>
  <c r="G77" i="3"/>
  <c r="H77" i="3"/>
  <c r="I77" i="3"/>
  <c r="J77" i="3"/>
  <c r="K77" i="3"/>
  <c r="L77" i="3"/>
  <c r="M77" i="3"/>
  <c r="N77" i="3"/>
  <c r="O77" i="3"/>
  <c r="E78" i="3"/>
  <c r="F78" i="3"/>
  <c r="G78" i="3"/>
  <c r="H78" i="3"/>
  <c r="I78" i="3"/>
  <c r="J78" i="3"/>
  <c r="K78" i="3"/>
  <c r="L78" i="3"/>
  <c r="M78" i="3"/>
  <c r="N78" i="3"/>
  <c r="O78" i="3"/>
  <c r="E79" i="3"/>
  <c r="F79" i="3"/>
  <c r="G79" i="3"/>
  <c r="H79" i="3"/>
  <c r="I79" i="3"/>
  <c r="J79" i="3"/>
  <c r="K79" i="3"/>
  <c r="L79" i="3"/>
  <c r="M79" i="3"/>
  <c r="N79" i="3"/>
  <c r="O79" i="3"/>
  <c r="E80" i="3"/>
  <c r="F80" i="3"/>
  <c r="G80" i="3"/>
  <c r="H80" i="3"/>
  <c r="I80" i="3"/>
  <c r="J80" i="3"/>
  <c r="K80" i="3"/>
  <c r="L80" i="3"/>
  <c r="M80" i="3"/>
  <c r="N80" i="3"/>
  <c r="O80" i="3"/>
  <c r="E81" i="3"/>
  <c r="F81" i="3"/>
  <c r="G81" i="3"/>
  <c r="H81" i="3"/>
  <c r="I81" i="3"/>
  <c r="J81" i="3"/>
  <c r="K81" i="3"/>
  <c r="L81" i="3"/>
  <c r="M81" i="3"/>
  <c r="N81" i="3"/>
  <c r="O81" i="3"/>
  <c r="E82" i="3"/>
  <c r="F82" i="3"/>
  <c r="G82" i="3"/>
  <c r="H82" i="3"/>
  <c r="I82" i="3"/>
  <c r="J82" i="3"/>
  <c r="K82" i="3"/>
  <c r="L82" i="3"/>
  <c r="M82" i="3"/>
  <c r="N82" i="3"/>
  <c r="O82" i="3"/>
  <c r="E83" i="3"/>
  <c r="F83" i="3"/>
  <c r="G83" i="3"/>
  <c r="H83" i="3"/>
  <c r="I83" i="3"/>
  <c r="J83" i="3"/>
  <c r="K83" i="3"/>
  <c r="L83" i="3"/>
  <c r="M83" i="3"/>
  <c r="N83" i="3"/>
  <c r="O83" i="3"/>
  <c r="E84" i="3"/>
  <c r="F84" i="3"/>
  <c r="G84" i="3"/>
  <c r="H84" i="3"/>
  <c r="I84" i="3"/>
  <c r="J84" i="3"/>
  <c r="K84" i="3"/>
  <c r="L84" i="3"/>
  <c r="M84" i="3"/>
  <c r="N84" i="3"/>
  <c r="O84" i="3"/>
  <c r="E85" i="3"/>
  <c r="F85" i="3"/>
  <c r="G85" i="3"/>
  <c r="H85" i="3"/>
  <c r="I85" i="3"/>
  <c r="J85" i="3"/>
  <c r="K85" i="3"/>
  <c r="L85" i="3"/>
  <c r="M85" i="3"/>
  <c r="N85" i="3"/>
  <c r="O85" i="3"/>
  <c r="E86" i="3"/>
  <c r="F86" i="3"/>
  <c r="G86" i="3"/>
  <c r="H86" i="3"/>
  <c r="I86" i="3"/>
  <c r="J86" i="3"/>
  <c r="K86" i="3"/>
  <c r="L86" i="3"/>
  <c r="M86" i="3"/>
  <c r="N86" i="3"/>
  <c r="O86" i="3"/>
  <c r="E87" i="3"/>
  <c r="F87" i="3"/>
  <c r="G87" i="3"/>
  <c r="H87" i="3"/>
  <c r="I87" i="3"/>
  <c r="J87" i="3"/>
  <c r="K87" i="3"/>
  <c r="L87" i="3"/>
  <c r="M87" i="3"/>
  <c r="N87" i="3"/>
  <c r="O87" i="3"/>
  <c r="E88" i="3"/>
  <c r="F88" i="3"/>
  <c r="G88" i="3"/>
  <c r="H88" i="3"/>
  <c r="I88" i="3"/>
  <c r="J88" i="3"/>
  <c r="K88" i="3"/>
  <c r="L88" i="3"/>
  <c r="M88" i="3"/>
  <c r="N88" i="3"/>
  <c r="O88" i="3"/>
  <c r="E89" i="3"/>
  <c r="F89" i="3"/>
  <c r="G89" i="3"/>
  <c r="H89" i="3"/>
  <c r="I89" i="3"/>
  <c r="J89" i="3"/>
  <c r="K89" i="3"/>
  <c r="L89" i="3"/>
  <c r="M89" i="3"/>
  <c r="N89" i="3"/>
  <c r="O89" i="3"/>
  <c r="E90" i="3"/>
  <c r="F90" i="3"/>
  <c r="G90" i="3"/>
  <c r="H90" i="3"/>
  <c r="I90" i="3"/>
  <c r="J90" i="3"/>
  <c r="K90" i="3"/>
  <c r="L90" i="3"/>
  <c r="M90" i="3"/>
  <c r="N90" i="3"/>
  <c r="O90" i="3"/>
  <c r="E91" i="3"/>
  <c r="F91" i="3"/>
  <c r="G91" i="3"/>
  <c r="H91" i="3"/>
  <c r="I91" i="3"/>
  <c r="J91" i="3"/>
  <c r="K91" i="3"/>
  <c r="L91" i="3"/>
  <c r="M91" i="3"/>
  <c r="N91" i="3"/>
  <c r="O91" i="3"/>
  <c r="E92" i="3"/>
  <c r="F92" i="3"/>
  <c r="G92" i="3"/>
  <c r="H92" i="3"/>
  <c r="I92" i="3"/>
  <c r="J92" i="3"/>
  <c r="K92" i="3"/>
  <c r="L92" i="3"/>
  <c r="M92" i="3"/>
  <c r="N92" i="3"/>
  <c r="O92" i="3"/>
  <c r="E93" i="3"/>
  <c r="F93" i="3"/>
  <c r="G93" i="3"/>
  <c r="H93" i="3"/>
  <c r="I93" i="3"/>
  <c r="J93" i="3"/>
  <c r="K93" i="3"/>
  <c r="L93" i="3"/>
  <c r="M93" i="3"/>
  <c r="N93" i="3"/>
  <c r="O93" i="3"/>
  <c r="E94" i="3"/>
  <c r="F94" i="3"/>
  <c r="G94" i="3"/>
  <c r="H94" i="3"/>
  <c r="I94" i="3"/>
  <c r="J94" i="3"/>
  <c r="K94" i="3"/>
  <c r="L94" i="3"/>
  <c r="M94" i="3"/>
  <c r="N94" i="3"/>
  <c r="O94" i="3"/>
  <c r="E95" i="3"/>
  <c r="F95" i="3"/>
  <c r="G95" i="3"/>
  <c r="H95" i="3"/>
  <c r="I95" i="3"/>
  <c r="J95" i="3"/>
  <c r="K95" i="3"/>
  <c r="L95" i="3"/>
  <c r="M95" i="3"/>
  <c r="N95" i="3"/>
  <c r="O95" i="3"/>
  <c r="E96" i="3"/>
  <c r="F96" i="3"/>
  <c r="G96" i="3"/>
  <c r="H96" i="3"/>
  <c r="I96" i="3"/>
  <c r="J96" i="3"/>
  <c r="K96" i="3"/>
  <c r="L96" i="3"/>
  <c r="M96" i="3"/>
  <c r="N96" i="3"/>
  <c r="O96" i="3"/>
  <c r="E97" i="3"/>
  <c r="F97" i="3"/>
  <c r="G97" i="3"/>
  <c r="H97" i="3"/>
  <c r="I97" i="3"/>
  <c r="J97" i="3"/>
  <c r="K97" i="3"/>
  <c r="L97" i="3"/>
  <c r="M97" i="3"/>
  <c r="N97" i="3"/>
  <c r="O97" i="3"/>
  <c r="E98" i="3"/>
  <c r="F98" i="3"/>
  <c r="G98" i="3"/>
  <c r="H98" i="3"/>
  <c r="I98" i="3"/>
  <c r="J98" i="3"/>
  <c r="K98" i="3"/>
  <c r="L98" i="3"/>
  <c r="M98" i="3"/>
  <c r="N98" i="3"/>
  <c r="O98" i="3"/>
  <c r="E99" i="3"/>
  <c r="F99" i="3"/>
  <c r="G99" i="3"/>
  <c r="H99" i="3"/>
  <c r="I99" i="3"/>
  <c r="J99" i="3"/>
  <c r="K99" i="3"/>
  <c r="L99" i="3"/>
  <c r="M99" i="3"/>
  <c r="N99" i="3"/>
  <c r="O99" i="3"/>
  <c r="E100" i="3"/>
  <c r="F100" i="3"/>
  <c r="G100" i="3"/>
  <c r="H100" i="3"/>
  <c r="I100" i="3"/>
  <c r="J100" i="3"/>
  <c r="K100" i="3"/>
  <c r="L100" i="3"/>
  <c r="M100" i="3"/>
  <c r="N100" i="3"/>
  <c r="O100" i="3"/>
  <c r="E101" i="3"/>
  <c r="F101" i="3"/>
  <c r="G101" i="3"/>
  <c r="H101" i="3"/>
  <c r="I101" i="3"/>
  <c r="J101" i="3"/>
  <c r="K101" i="3"/>
  <c r="L101" i="3"/>
  <c r="M101" i="3"/>
  <c r="N101" i="3"/>
  <c r="O101" i="3"/>
  <c r="E102" i="3"/>
  <c r="F102" i="3"/>
  <c r="G102" i="3"/>
  <c r="H102" i="3"/>
  <c r="I102" i="3"/>
  <c r="J102" i="3"/>
  <c r="K102" i="3"/>
  <c r="L102" i="3"/>
  <c r="M102" i="3"/>
  <c r="N102" i="3"/>
  <c r="O102" i="3"/>
  <c r="E103" i="3"/>
  <c r="F103" i="3"/>
  <c r="G103" i="3"/>
  <c r="H103" i="3"/>
  <c r="I103" i="3"/>
  <c r="J103" i="3"/>
  <c r="K103" i="3"/>
  <c r="L103" i="3"/>
  <c r="M103" i="3"/>
  <c r="N103" i="3"/>
  <c r="O103" i="3"/>
  <c r="E104" i="3"/>
  <c r="F104" i="3"/>
  <c r="G104" i="3"/>
  <c r="H104" i="3"/>
  <c r="I104" i="3"/>
  <c r="J104" i="3"/>
  <c r="K104" i="3"/>
  <c r="L104" i="3"/>
  <c r="M104" i="3"/>
  <c r="N104" i="3"/>
  <c r="O104" i="3"/>
  <c r="E105" i="3"/>
  <c r="F105" i="3"/>
  <c r="G105" i="3"/>
  <c r="H105" i="3"/>
  <c r="I105" i="3"/>
  <c r="J105" i="3"/>
  <c r="K105" i="3"/>
  <c r="L105" i="3"/>
  <c r="M105" i="3"/>
  <c r="N105" i="3"/>
  <c r="O105" i="3"/>
  <c r="E106" i="3"/>
  <c r="F106" i="3"/>
  <c r="G106" i="3"/>
  <c r="H106" i="3"/>
  <c r="I106" i="3"/>
  <c r="J106" i="3"/>
  <c r="K106" i="3"/>
  <c r="L106" i="3"/>
  <c r="M106" i="3"/>
  <c r="N106" i="3"/>
  <c r="O106" i="3"/>
  <c r="E107" i="3"/>
  <c r="F107" i="3"/>
  <c r="G107" i="3"/>
  <c r="H107" i="3"/>
  <c r="I107" i="3"/>
  <c r="J107" i="3"/>
  <c r="K107" i="3"/>
  <c r="L107" i="3"/>
  <c r="M107" i="3"/>
  <c r="N107" i="3"/>
  <c r="O107" i="3"/>
  <c r="E108" i="3"/>
  <c r="F108" i="3"/>
  <c r="G108" i="3"/>
  <c r="H108" i="3"/>
  <c r="I108" i="3"/>
  <c r="J108" i="3"/>
  <c r="K108" i="3"/>
  <c r="L108" i="3"/>
  <c r="M108" i="3"/>
  <c r="N108" i="3"/>
  <c r="O108" i="3"/>
  <c r="E109" i="3"/>
  <c r="F109" i="3"/>
  <c r="G109" i="3"/>
  <c r="H109" i="3"/>
  <c r="I109" i="3"/>
  <c r="J109" i="3"/>
  <c r="K109" i="3"/>
  <c r="L109" i="3"/>
  <c r="M109" i="3"/>
  <c r="N109" i="3"/>
  <c r="O109" i="3"/>
  <c r="E110" i="3"/>
  <c r="F110" i="3"/>
  <c r="G110" i="3"/>
  <c r="H110" i="3"/>
  <c r="I110" i="3"/>
  <c r="J110" i="3"/>
  <c r="K110" i="3"/>
  <c r="L110" i="3"/>
  <c r="M110" i="3"/>
  <c r="N110" i="3"/>
  <c r="O110" i="3"/>
  <c r="E111" i="3"/>
  <c r="F111" i="3"/>
  <c r="G111" i="3"/>
  <c r="H111" i="3"/>
  <c r="I111" i="3"/>
  <c r="J111" i="3"/>
  <c r="K111" i="3"/>
  <c r="L111" i="3"/>
  <c r="M111" i="3"/>
  <c r="N111" i="3"/>
  <c r="O111" i="3"/>
  <c r="E112" i="3"/>
  <c r="F112" i="3"/>
  <c r="G112" i="3"/>
  <c r="H112" i="3"/>
  <c r="I112" i="3"/>
  <c r="J112" i="3"/>
  <c r="K112" i="3"/>
  <c r="L112" i="3"/>
  <c r="M112" i="3"/>
  <c r="N112" i="3"/>
  <c r="O112" i="3"/>
  <c r="E113" i="3"/>
  <c r="F113" i="3"/>
  <c r="G113" i="3"/>
  <c r="H113" i="3"/>
  <c r="I113" i="3"/>
  <c r="J113" i="3"/>
  <c r="K113" i="3"/>
  <c r="L113" i="3"/>
  <c r="M113" i="3"/>
  <c r="N113" i="3"/>
  <c r="O113" i="3"/>
  <c r="E114" i="3"/>
  <c r="F114" i="3"/>
  <c r="G114" i="3"/>
  <c r="H114" i="3"/>
  <c r="I114" i="3"/>
  <c r="J114" i="3"/>
  <c r="K114" i="3"/>
  <c r="L114" i="3"/>
  <c r="M114" i="3"/>
  <c r="N114" i="3"/>
  <c r="O114" i="3"/>
  <c r="E115" i="3"/>
  <c r="F115" i="3"/>
  <c r="G115" i="3"/>
  <c r="H115" i="3"/>
  <c r="I115" i="3"/>
  <c r="J115" i="3"/>
  <c r="K115" i="3"/>
  <c r="L115" i="3"/>
  <c r="M115" i="3"/>
  <c r="N115" i="3"/>
  <c r="O115" i="3"/>
  <c r="E116" i="3"/>
  <c r="F116" i="3"/>
  <c r="G116" i="3"/>
  <c r="H116" i="3"/>
  <c r="I116" i="3"/>
  <c r="J116" i="3"/>
  <c r="K116" i="3"/>
  <c r="L116" i="3"/>
  <c r="M116" i="3"/>
  <c r="N116" i="3"/>
  <c r="O116" i="3"/>
  <c r="E117" i="3"/>
  <c r="F117" i="3"/>
  <c r="G117" i="3"/>
  <c r="H117" i="3"/>
  <c r="I117" i="3"/>
  <c r="J117" i="3"/>
  <c r="K117" i="3"/>
  <c r="L117" i="3"/>
  <c r="M117" i="3"/>
  <c r="N117" i="3"/>
  <c r="O117" i="3"/>
  <c r="E118" i="3"/>
  <c r="F118" i="3"/>
  <c r="G118" i="3"/>
  <c r="H118" i="3"/>
  <c r="I118" i="3"/>
  <c r="J118" i="3"/>
  <c r="K118" i="3"/>
  <c r="L118" i="3"/>
  <c r="M118" i="3"/>
  <c r="N118" i="3"/>
  <c r="O118" i="3"/>
  <c r="E119" i="3"/>
  <c r="F119" i="3"/>
  <c r="G119" i="3"/>
  <c r="H119" i="3"/>
  <c r="I119" i="3"/>
  <c r="J119" i="3"/>
  <c r="K119" i="3"/>
  <c r="L119" i="3"/>
  <c r="M119" i="3"/>
  <c r="N119" i="3"/>
  <c r="O119" i="3"/>
  <c r="E120" i="3"/>
  <c r="F120" i="3"/>
  <c r="G120" i="3"/>
  <c r="H120" i="3"/>
  <c r="I120" i="3"/>
  <c r="J120" i="3"/>
  <c r="K120" i="3"/>
  <c r="L120" i="3"/>
  <c r="M120" i="3"/>
  <c r="N120" i="3"/>
  <c r="O120" i="3"/>
  <c r="E121" i="3"/>
  <c r="F121" i="3"/>
  <c r="G121" i="3"/>
  <c r="H121" i="3"/>
  <c r="I121" i="3"/>
  <c r="J121" i="3"/>
  <c r="K121" i="3"/>
  <c r="L121" i="3"/>
  <c r="M121" i="3"/>
  <c r="N121" i="3"/>
  <c r="O121" i="3"/>
  <c r="E122" i="3"/>
  <c r="F122" i="3"/>
  <c r="G122" i="3"/>
  <c r="H122" i="3"/>
  <c r="I122" i="3"/>
  <c r="J122" i="3"/>
  <c r="K122" i="3"/>
  <c r="L122" i="3"/>
  <c r="M122" i="3"/>
  <c r="N122" i="3"/>
  <c r="O122" i="3"/>
  <c r="E123" i="3"/>
  <c r="F123" i="3"/>
  <c r="G123" i="3"/>
  <c r="H123" i="3"/>
  <c r="I123" i="3"/>
  <c r="J123" i="3"/>
  <c r="K123" i="3"/>
  <c r="L123" i="3"/>
  <c r="M123" i="3"/>
  <c r="N123" i="3"/>
  <c r="O123" i="3"/>
  <c r="E124" i="3"/>
  <c r="F124" i="3"/>
  <c r="G124" i="3"/>
  <c r="H124" i="3"/>
  <c r="I124" i="3"/>
  <c r="J124" i="3"/>
  <c r="K124" i="3"/>
  <c r="L124" i="3"/>
  <c r="M124" i="3"/>
  <c r="N124" i="3"/>
  <c r="O124" i="3"/>
  <c r="E125" i="3"/>
  <c r="F125" i="3"/>
  <c r="G125" i="3"/>
  <c r="H125" i="3"/>
  <c r="I125" i="3"/>
  <c r="J125" i="3"/>
  <c r="K125" i="3"/>
  <c r="L125" i="3"/>
  <c r="M125" i="3"/>
  <c r="N125" i="3"/>
  <c r="O125" i="3"/>
  <c r="E126" i="3"/>
  <c r="F126" i="3"/>
  <c r="G126" i="3"/>
  <c r="H126" i="3"/>
  <c r="I126" i="3"/>
  <c r="J126" i="3"/>
  <c r="K126" i="3"/>
  <c r="L126" i="3"/>
  <c r="M126" i="3"/>
  <c r="N126" i="3"/>
  <c r="O126" i="3"/>
  <c r="E127" i="3"/>
  <c r="F127" i="3"/>
  <c r="G127" i="3"/>
  <c r="H127" i="3"/>
  <c r="I127" i="3"/>
  <c r="J127" i="3"/>
  <c r="K127" i="3"/>
  <c r="L127" i="3"/>
  <c r="M127" i="3"/>
  <c r="N127" i="3"/>
  <c r="O127" i="3"/>
  <c r="E128" i="3"/>
  <c r="F128" i="3"/>
  <c r="G128" i="3"/>
  <c r="H128" i="3"/>
  <c r="I128" i="3"/>
  <c r="J128" i="3"/>
  <c r="K128" i="3"/>
  <c r="L128" i="3"/>
  <c r="M128" i="3"/>
  <c r="N128" i="3"/>
  <c r="O128" i="3"/>
  <c r="E129" i="3"/>
  <c r="F129" i="3"/>
  <c r="G129" i="3"/>
  <c r="H129" i="3"/>
  <c r="I129" i="3"/>
  <c r="J129" i="3"/>
  <c r="K129" i="3"/>
  <c r="L129" i="3"/>
  <c r="M129" i="3"/>
  <c r="N129" i="3"/>
  <c r="O129" i="3"/>
  <c r="E130" i="3"/>
  <c r="F130" i="3"/>
  <c r="G130" i="3"/>
  <c r="H130" i="3"/>
  <c r="I130" i="3"/>
  <c r="J130" i="3"/>
  <c r="K130" i="3"/>
  <c r="L130" i="3"/>
  <c r="M130" i="3"/>
  <c r="N130" i="3"/>
  <c r="O130" i="3"/>
  <c r="E131" i="3"/>
  <c r="F131" i="3"/>
  <c r="G131" i="3"/>
  <c r="H131" i="3"/>
  <c r="I131" i="3"/>
  <c r="J131" i="3"/>
  <c r="K131" i="3"/>
  <c r="L131" i="3"/>
  <c r="M131" i="3"/>
  <c r="N131" i="3"/>
  <c r="O131" i="3"/>
  <c r="E132" i="3"/>
  <c r="F132" i="3"/>
  <c r="G132" i="3"/>
  <c r="H132" i="3"/>
  <c r="I132" i="3"/>
  <c r="J132" i="3"/>
  <c r="K132" i="3"/>
  <c r="L132" i="3"/>
  <c r="M132" i="3"/>
  <c r="N132" i="3"/>
  <c r="O132" i="3"/>
  <c r="E133" i="3"/>
  <c r="F133" i="3"/>
  <c r="G133" i="3"/>
  <c r="H133" i="3"/>
  <c r="I133" i="3"/>
  <c r="J133" i="3"/>
  <c r="K133" i="3"/>
  <c r="L133" i="3"/>
  <c r="M133" i="3"/>
  <c r="N133" i="3"/>
  <c r="O133" i="3"/>
  <c r="E134" i="3"/>
  <c r="F134" i="3"/>
  <c r="G134" i="3"/>
  <c r="H134" i="3"/>
  <c r="I134" i="3"/>
  <c r="J134" i="3"/>
  <c r="K134" i="3"/>
  <c r="L134" i="3"/>
  <c r="M134" i="3"/>
  <c r="N134" i="3"/>
  <c r="O134" i="3"/>
  <c r="E135" i="3"/>
  <c r="F135" i="3"/>
  <c r="G135" i="3"/>
  <c r="H135" i="3"/>
  <c r="I135" i="3"/>
  <c r="J135" i="3"/>
  <c r="K135" i="3"/>
  <c r="L135" i="3"/>
  <c r="M135" i="3"/>
  <c r="N135" i="3"/>
  <c r="O135" i="3"/>
  <c r="E136" i="3"/>
  <c r="F136" i="3"/>
  <c r="G136" i="3"/>
  <c r="H136" i="3"/>
  <c r="I136" i="3"/>
  <c r="J136" i="3"/>
  <c r="K136" i="3"/>
  <c r="L136" i="3"/>
  <c r="M136" i="3"/>
  <c r="N136" i="3"/>
  <c r="O136" i="3"/>
  <c r="E137" i="3"/>
  <c r="F137" i="3"/>
  <c r="G137" i="3"/>
  <c r="H137" i="3"/>
  <c r="I137" i="3"/>
  <c r="J137" i="3"/>
  <c r="K137" i="3"/>
  <c r="L137" i="3"/>
  <c r="M137" i="3"/>
  <c r="N137" i="3"/>
  <c r="O137" i="3"/>
  <c r="E138" i="3"/>
  <c r="F138" i="3"/>
  <c r="G138" i="3"/>
  <c r="H138" i="3"/>
  <c r="I138" i="3"/>
  <c r="J138" i="3"/>
  <c r="K138" i="3"/>
  <c r="L138" i="3"/>
  <c r="M138" i="3"/>
  <c r="N138" i="3"/>
  <c r="O138" i="3"/>
  <c r="E139" i="3"/>
  <c r="F139" i="3"/>
  <c r="G139" i="3"/>
  <c r="H139" i="3"/>
  <c r="I139" i="3"/>
  <c r="J139" i="3"/>
  <c r="K139" i="3"/>
  <c r="L139" i="3"/>
  <c r="M139" i="3"/>
  <c r="N139" i="3"/>
  <c r="O139" i="3"/>
  <c r="E140" i="3"/>
  <c r="F140" i="3"/>
  <c r="G140" i="3"/>
  <c r="H140" i="3"/>
  <c r="I140" i="3"/>
  <c r="J140" i="3"/>
  <c r="K140" i="3"/>
  <c r="L140" i="3"/>
  <c r="M140" i="3"/>
  <c r="N140" i="3"/>
  <c r="O140" i="3"/>
  <c r="E141" i="3"/>
  <c r="F141" i="3"/>
  <c r="G141" i="3"/>
  <c r="H141" i="3"/>
  <c r="I141" i="3"/>
  <c r="J141" i="3"/>
  <c r="K141" i="3"/>
  <c r="L141" i="3"/>
  <c r="M141" i="3"/>
  <c r="N141" i="3"/>
  <c r="O141" i="3"/>
  <c r="E142" i="3"/>
  <c r="F142" i="3"/>
  <c r="G142" i="3"/>
  <c r="H142" i="3"/>
  <c r="I142" i="3"/>
  <c r="J142" i="3"/>
  <c r="K142" i="3"/>
  <c r="L142" i="3"/>
  <c r="M142" i="3"/>
  <c r="N142" i="3"/>
  <c r="O142" i="3"/>
  <c r="E143" i="3"/>
  <c r="F143" i="3"/>
  <c r="G143" i="3"/>
  <c r="H143" i="3"/>
  <c r="I143" i="3"/>
  <c r="J143" i="3"/>
  <c r="K143" i="3"/>
  <c r="L143" i="3"/>
  <c r="M143" i="3"/>
  <c r="N143" i="3"/>
  <c r="O143" i="3"/>
  <c r="E144" i="3"/>
  <c r="F144" i="3"/>
  <c r="G144" i="3"/>
  <c r="H144" i="3"/>
  <c r="I144" i="3"/>
  <c r="J144" i="3"/>
  <c r="K144" i="3"/>
  <c r="L144" i="3"/>
  <c r="M144" i="3"/>
  <c r="N144" i="3"/>
  <c r="O144" i="3"/>
  <c r="E145" i="3"/>
  <c r="F145" i="3"/>
  <c r="G145" i="3"/>
  <c r="H145" i="3"/>
  <c r="I145" i="3"/>
  <c r="J145" i="3"/>
  <c r="K145" i="3"/>
  <c r="L145" i="3"/>
  <c r="M145" i="3"/>
  <c r="N145" i="3"/>
  <c r="O145" i="3"/>
  <c r="E146" i="3"/>
  <c r="F146" i="3"/>
  <c r="G146" i="3"/>
  <c r="H146" i="3"/>
  <c r="I146" i="3"/>
  <c r="J146" i="3"/>
  <c r="K146" i="3"/>
  <c r="L146" i="3"/>
  <c r="M146" i="3"/>
  <c r="N146" i="3"/>
  <c r="O146" i="3"/>
  <c r="E147" i="3"/>
  <c r="F147" i="3"/>
  <c r="G147" i="3"/>
  <c r="H147" i="3"/>
  <c r="I147" i="3"/>
  <c r="J147" i="3"/>
  <c r="K147" i="3"/>
  <c r="L147" i="3"/>
  <c r="M147" i="3"/>
  <c r="N147" i="3"/>
  <c r="O147" i="3"/>
  <c r="E148" i="3"/>
  <c r="F148" i="3"/>
  <c r="G148" i="3"/>
  <c r="H148" i="3"/>
  <c r="I148" i="3"/>
  <c r="J148" i="3"/>
  <c r="K148" i="3"/>
  <c r="L148" i="3"/>
  <c r="M148" i="3"/>
  <c r="N148" i="3"/>
  <c r="O148" i="3"/>
  <c r="E149" i="3"/>
  <c r="F149" i="3"/>
  <c r="G149" i="3"/>
  <c r="H149" i="3"/>
  <c r="I149" i="3"/>
  <c r="J149" i="3"/>
  <c r="K149" i="3"/>
  <c r="L149" i="3"/>
  <c r="M149" i="3"/>
  <c r="N149" i="3"/>
  <c r="O149" i="3"/>
  <c r="E150" i="3"/>
  <c r="F150" i="3"/>
  <c r="G150" i="3"/>
  <c r="H150" i="3"/>
  <c r="I150" i="3"/>
  <c r="J150" i="3"/>
  <c r="K150" i="3"/>
  <c r="L150" i="3"/>
  <c r="M150" i="3"/>
  <c r="N150" i="3"/>
  <c r="O150" i="3"/>
  <c r="E151" i="3"/>
  <c r="F151" i="3"/>
  <c r="G151" i="3"/>
  <c r="H151" i="3"/>
  <c r="I151" i="3"/>
  <c r="J151" i="3"/>
  <c r="K151" i="3"/>
  <c r="L151" i="3"/>
  <c r="M151" i="3"/>
  <c r="N151" i="3"/>
  <c r="O151" i="3"/>
  <c r="E152" i="3"/>
  <c r="F152" i="3"/>
  <c r="G152" i="3"/>
  <c r="H152" i="3"/>
  <c r="I152" i="3"/>
  <c r="J152" i="3"/>
  <c r="K152" i="3"/>
  <c r="L152" i="3"/>
  <c r="M152" i="3"/>
  <c r="N152" i="3"/>
  <c r="O152" i="3"/>
  <c r="E153" i="3"/>
  <c r="F153" i="3"/>
  <c r="G153" i="3"/>
  <c r="H153" i="3"/>
  <c r="I153" i="3"/>
  <c r="J153" i="3"/>
  <c r="K153" i="3"/>
  <c r="L153" i="3"/>
  <c r="M153" i="3"/>
  <c r="N153" i="3"/>
  <c r="O153" i="3"/>
  <c r="E154" i="3"/>
  <c r="F154" i="3"/>
  <c r="G154" i="3"/>
  <c r="H154" i="3"/>
  <c r="I154" i="3"/>
  <c r="J154" i="3"/>
  <c r="K154" i="3"/>
  <c r="L154" i="3"/>
  <c r="M154" i="3"/>
  <c r="N154" i="3"/>
  <c r="O154" i="3"/>
  <c r="E155" i="3"/>
  <c r="F155" i="3"/>
  <c r="G155" i="3"/>
  <c r="H155" i="3"/>
  <c r="I155" i="3"/>
  <c r="J155" i="3"/>
  <c r="K155" i="3"/>
  <c r="L155" i="3"/>
  <c r="M155" i="3"/>
  <c r="N155" i="3"/>
  <c r="O155" i="3"/>
  <c r="E156" i="3"/>
  <c r="F156" i="3"/>
  <c r="G156" i="3"/>
  <c r="H156" i="3"/>
  <c r="I156" i="3"/>
  <c r="J156" i="3"/>
  <c r="K156" i="3"/>
  <c r="L156" i="3"/>
  <c r="M156" i="3"/>
  <c r="N156" i="3"/>
  <c r="O156" i="3"/>
  <c r="E157" i="3"/>
  <c r="F157" i="3"/>
  <c r="G157" i="3"/>
  <c r="H157" i="3"/>
  <c r="I157" i="3"/>
  <c r="J157" i="3"/>
  <c r="K157" i="3"/>
  <c r="L157" i="3"/>
  <c r="M157" i="3"/>
  <c r="N157" i="3"/>
  <c r="O157" i="3"/>
  <c r="E158" i="3"/>
  <c r="F158" i="3"/>
  <c r="G158" i="3"/>
  <c r="H158" i="3"/>
  <c r="I158" i="3"/>
  <c r="J158" i="3"/>
  <c r="K158" i="3"/>
  <c r="L158" i="3"/>
  <c r="M158" i="3"/>
  <c r="N158" i="3"/>
  <c r="O158" i="3"/>
  <c r="E159" i="3"/>
  <c r="F159" i="3"/>
  <c r="G159" i="3"/>
  <c r="H159" i="3"/>
  <c r="I159" i="3"/>
  <c r="J159" i="3"/>
  <c r="K159" i="3"/>
  <c r="L159" i="3"/>
  <c r="M159" i="3"/>
  <c r="N159" i="3"/>
  <c r="O159" i="3"/>
  <c r="E160" i="3"/>
  <c r="F160" i="3"/>
  <c r="G160" i="3"/>
  <c r="H160" i="3"/>
  <c r="I160" i="3"/>
  <c r="J160" i="3"/>
  <c r="K160" i="3"/>
  <c r="L160" i="3"/>
  <c r="M160" i="3"/>
  <c r="N160" i="3"/>
  <c r="O160" i="3"/>
  <c r="E161" i="3"/>
  <c r="F161" i="3"/>
  <c r="G161" i="3"/>
  <c r="H161" i="3"/>
  <c r="I161" i="3"/>
  <c r="J161" i="3"/>
  <c r="K161" i="3"/>
  <c r="L161" i="3"/>
  <c r="M161" i="3"/>
  <c r="N161" i="3"/>
  <c r="O161" i="3"/>
  <c r="E162" i="3"/>
  <c r="F162" i="3"/>
  <c r="G162" i="3"/>
  <c r="H162" i="3"/>
  <c r="I162" i="3"/>
  <c r="J162" i="3"/>
  <c r="K162" i="3"/>
  <c r="L162" i="3"/>
  <c r="M162" i="3"/>
  <c r="N162" i="3"/>
  <c r="O162" i="3"/>
  <c r="E163" i="3"/>
  <c r="F163" i="3"/>
  <c r="G163" i="3"/>
  <c r="H163" i="3"/>
  <c r="I163" i="3"/>
  <c r="J163" i="3"/>
  <c r="K163" i="3"/>
  <c r="L163" i="3"/>
  <c r="M163" i="3"/>
  <c r="N163" i="3"/>
  <c r="O163" i="3"/>
  <c r="E164" i="3"/>
  <c r="F164" i="3"/>
  <c r="G164" i="3"/>
  <c r="H164" i="3"/>
  <c r="I164" i="3"/>
  <c r="J164" i="3"/>
  <c r="K164" i="3"/>
  <c r="L164" i="3"/>
  <c r="M164" i="3"/>
  <c r="N164" i="3"/>
  <c r="O164" i="3"/>
  <c r="E165" i="3"/>
  <c r="F165" i="3"/>
  <c r="G165" i="3"/>
  <c r="H165" i="3"/>
  <c r="I165" i="3"/>
  <c r="J165" i="3"/>
  <c r="K165" i="3"/>
  <c r="L165" i="3"/>
  <c r="M165" i="3"/>
  <c r="N165" i="3"/>
  <c r="O165" i="3"/>
  <c r="E166" i="3"/>
  <c r="F166" i="3"/>
  <c r="G166" i="3"/>
  <c r="H166" i="3"/>
  <c r="I166" i="3"/>
  <c r="J166" i="3"/>
  <c r="K166" i="3"/>
  <c r="L166" i="3"/>
  <c r="M166" i="3"/>
  <c r="N166" i="3"/>
  <c r="O166" i="3"/>
  <c r="E167" i="3"/>
  <c r="F167" i="3"/>
  <c r="G167" i="3"/>
  <c r="H167" i="3"/>
  <c r="I167" i="3"/>
  <c r="J167" i="3"/>
  <c r="K167" i="3"/>
  <c r="L167" i="3"/>
  <c r="M167" i="3"/>
  <c r="N167" i="3"/>
  <c r="O167" i="3"/>
  <c r="E168" i="3"/>
  <c r="F168" i="3"/>
  <c r="G168" i="3"/>
  <c r="H168" i="3"/>
  <c r="I168" i="3"/>
  <c r="J168" i="3"/>
  <c r="K168" i="3"/>
  <c r="L168" i="3"/>
  <c r="M168" i="3"/>
  <c r="N168" i="3"/>
  <c r="O168" i="3"/>
  <c r="E169" i="3"/>
  <c r="F169" i="3"/>
  <c r="G169" i="3"/>
  <c r="H169" i="3"/>
  <c r="I169" i="3"/>
  <c r="J169" i="3"/>
  <c r="K169" i="3"/>
  <c r="L169" i="3"/>
  <c r="M169" i="3"/>
  <c r="N169" i="3"/>
  <c r="O169" i="3"/>
  <c r="E170" i="3"/>
  <c r="F170" i="3"/>
  <c r="G170" i="3"/>
  <c r="H170" i="3"/>
  <c r="I170" i="3"/>
  <c r="J170" i="3"/>
  <c r="K170" i="3"/>
  <c r="L170" i="3"/>
  <c r="M170" i="3"/>
  <c r="N170" i="3"/>
  <c r="O170" i="3"/>
  <c r="E171" i="3"/>
  <c r="F171" i="3"/>
  <c r="G171" i="3"/>
  <c r="H171" i="3"/>
  <c r="I171" i="3"/>
  <c r="J171" i="3"/>
  <c r="K171" i="3"/>
  <c r="L171" i="3"/>
  <c r="M171" i="3"/>
  <c r="N171" i="3"/>
  <c r="O171" i="3"/>
  <c r="E172" i="3"/>
  <c r="F172" i="3"/>
  <c r="G172" i="3"/>
  <c r="H172" i="3"/>
  <c r="I172" i="3"/>
  <c r="J172" i="3"/>
  <c r="K172" i="3"/>
  <c r="L172" i="3"/>
  <c r="M172" i="3"/>
  <c r="N172" i="3"/>
  <c r="O172" i="3"/>
  <c r="E173" i="3"/>
  <c r="F173" i="3"/>
  <c r="G173" i="3"/>
  <c r="H173" i="3"/>
  <c r="I173" i="3"/>
  <c r="J173" i="3"/>
  <c r="K173" i="3"/>
  <c r="L173" i="3"/>
  <c r="M173" i="3"/>
  <c r="N173" i="3"/>
  <c r="O173" i="3"/>
  <c r="E174" i="3"/>
  <c r="F174" i="3"/>
  <c r="G174" i="3"/>
  <c r="H174" i="3"/>
  <c r="I174" i="3"/>
  <c r="J174" i="3"/>
  <c r="K174" i="3"/>
  <c r="L174" i="3"/>
  <c r="M174" i="3"/>
  <c r="N174" i="3"/>
  <c r="O174" i="3"/>
  <c r="E175" i="3"/>
  <c r="F175" i="3"/>
  <c r="G175" i="3"/>
  <c r="H175" i="3"/>
  <c r="I175" i="3"/>
  <c r="J175" i="3"/>
  <c r="K175" i="3"/>
  <c r="L175" i="3"/>
  <c r="M175" i="3"/>
  <c r="N175" i="3"/>
  <c r="O175" i="3"/>
  <c r="E176" i="3"/>
  <c r="F176" i="3"/>
  <c r="G176" i="3"/>
  <c r="H176" i="3"/>
  <c r="I176" i="3"/>
  <c r="J176" i="3"/>
  <c r="K176" i="3"/>
  <c r="L176" i="3"/>
  <c r="M176" i="3"/>
  <c r="N176" i="3"/>
  <c r="O176" i="3"/>
  <c r="E177" i="3"/>
  <c r="F177" i="3"/>
  <c r="G177" i="3"/>
  <c r="H177" i="3"/>
  <c r="I177" i="3"/>
  <c r="J177" i="3"/>
  <c r="K177" i="3"/>
  <c r="L177" i="3"/>
  <c r="M177" i="3"/>
  <c r="N177" i="3"/>
  <c r="O177" i="3"/>
  <c r="E178" i="3"/>
  <c r="F178" i="3"/>
  <c r="G178" i="3"/>
  <c r="H178" i="3"/>
  <c r="I178" i="3"/>
  <c r="J178" i="3"/>
  <c r="K178" i="3"/>
  <c r="L178" i="3"/>
  <c r="M178" i="3"/>
  <c r="N178" i="3"/>
  <c r="O178" i="3"/>
  <c r="E179" i="3"/>
  <c r="F179" i="3"/>
  <c r="G179" i="3"/>
  <c r="H179" i="3"/>
  <c r="I179" i="3"/>
  <c r="J179" i="3"/>
  <c r="K179" i="3"/>
  <c r="L179" i="3"/>
  <c r="M179" i="3"/>
  <c r="N179" i="3"/>
  <c r="O179" i="3"/>
  <c r="E180" i="3"/>
  <c r="F180" i="3"/>
  <c r="G180" i="3"/>
  <c r="H180" i="3"/>
  <c r="I180" i="3"/>
  <c r="J180" i="3"/>
  <c r="K180" i="3"/>
  <c r="L180" i="3"/>
  <c r="M180" i="3"/>
  <c r="N180" i="3"/>
  <c r="O180" i="3"/>
  <c r="E181" i="3"/>
  <c r="F181" i="3"/>
  <c r="G181" i="3"/>
  <c r="H181" i="3"/>
  <c r="I181" i="3"/>
  <c r="J181" i="3"/>
  <c r="K181" i="3"/>
  <c r="L181" i="3"/>
  <c r="M181" i="3"/>
  <c r="N181" i="3"/>
  <c r="O181" i="3"/>
  <c r="E182" i="3"/>
  <c r="F182" i="3"/>
  <c r="G182" i="3"/>
  <c r="H182" i="3"/>
  <c r="I182" i="3"/>
  <c r="J182" i="3"/>
  <c r="K182" i="3"/>
  <c r="L182" i="3"/>
  <c r="M182" i="3"/>
  <c r="N182" i="3"/>
  <c r="O182" i="3"/>
  <c r="E183" i="3"/>
  <c r="F183" i="3"/>
  <c r="G183" i="3"/>
  <c r="H183" i="3"/>
  <c r="I183" i="3"/>
  <c r="J183" i="3"/>
  <c r="K183" i="3"/>
  <c r="L183" i="3"/>
  <c r="M183" i="3"/>
  <c r="N183" i="3"/>
  <c r="O183" i="3"/>
  <c r="E184" i="3"/>
  <c r="F184" i="3"/>
  <c r="G184" i="3"/>
  <c r="H184" i="3"/>
  <c r="I184" i="3"/>
  <c r="J184" i="3"/>
  <c r="K184" i="3"/>
  <c r="L184" i="3"/>
  <c r="M184" i="3"/>
  <c r="N184" i="3"/>
  <c r="O184" i="3"/>
  <c r="E185" i="3"/>
  <c r="F185" i="3"/>
  <c r="G185" i="3"/>
  <c r="H185" i="3"/>
  <c r="I185" i="3"/>
  <c r="J185" i="3"/>
  <c r="K185" i="3"/>
  <c r="L185" i="3"/>
  <c r="M185" i="3"/>
  <c r="N185" i="3"/>
  <c r="O185" i="3"/>
  <c r="E186" i="3"/>
  <c r="F186" i="3"/>
  <c r="G186" i="3"/>
  <c r="H186" i="3"/>
  <c r="I186" i="3"/>
  <c r="J186" i="3"/>
  <c r="K186" i="3"/>
  <c r="L186" i="3"/>
  <c r="M186" i="3"/>
  <c r="N186" i="3"/>
  <c r="O186" i="3"/>
  <c r="E187" i="3"/>
  <c r="F187" i="3"/>
  <c r="G187" i="3"/>
  <c r="H187" i="3"/>
  <c r="I187" i="3"/>
  <c r="J187" i="3"/>
  <c r="K187" i="3"/>
  <c r="L187" i="3"/>
  <c r="M187" i="3"/>
  <c r="N187" i="3"/>
  <c r="O187" i="3"/>
  <c r="E188" i="3"/>
  <c r="F188" i="3"/>
  <c r="G188" i="3"/>
  <c r="H188" i="3"/>
  <c r="I188" i="3"/>
  <c r="J188" i="3"/>
  <c r="K188" i="3"/>
  <c r="L188" i="3"/>
  <c r="M188" i="3"/>
  <c r="N188" i="3"/>
  <c r="O188" i="3"/>
  <c r="E189" i="3"/>
  <c r="F189" i="3"/>
  <c r="G189" i="3"/>
  <c r="H189" i="3"/>
  <c r="I189" i="3"/>
  <c r="J189" i="3"/>
  <c r="K189" i="3"/>
  <c r="L189" i="3"/>
  <c r="M189" i="3"/>
  <c r="N189" i="3"/>
  <c r="O189" i="3"/>
  <c r="E190" i="3"/>
  <c r="F190" i="3"/>
  <c r="G190" i="3"/>
  <c r="H190" i="3"/>
  <c r="I190" i="3"/>
  <c r="J190" i="3"/>
  <c r="K190" i="3"/>
  <c r="L190" i="3"/>
  <c r="M190" i="3"/>
  <c r="N190" i="3"/>
  <c r="O190" i="3"/>
  <c r="E191" i="3"/>
  <c r="F191" i="3"/>
  <c r="G191" i="3"/>
  <c r="H191" i="3"/>
  <c r="I191" i="3"/>
  <c r="J191" i="3"/>
  <c r="K191" i="3"/>
  <c r="L191" i="3"/>
  <c r="M191" i="3"/>
  <c r="N191" i="3"/>
  <c r="O191" i="3"/>
  <c r="E192" i="3"/>
  <c r="F192" i="3"/>
  <c r="G192" i="3"/>
  <c r="H192" i="3"/>
  <c r="I192" i="3"/>
  <c r="J192" i="3"/>
  <c r="K192" i="3"/>
  <c r="L192" i="3"/>
  <c r="M192" i="3"/>
  <c r="N192" i="3"/>
  <c r="O192" i="3"/>
  <c r="E193" i="3"/>
  <c r="F193" i="3"/>
  <c r="G193" i="3"/>
  <c r="H193" i="3"/>
  <c r="I193" i="3"/>
  <c r="J193" i="3"/>
  <c r="K193" i="3"/>
  <c r="L193" i="3"/>
  <c r="M193" i="3"/>
  <c r="N193" i="3"/>
  <c r="O193" i="3"/>
  <c r="E194" i="3"/>
  <c r="F194" i="3"/>
  <c r="G194" i="3"/>
  <c r="H194" i="3"/>
  <c r="I194" i="3"/>
  <c r="J194" i="3"/>
  <c r="K194" i="3"/>
  <c r="L194" i="3"/>
  <c r="M194" i="3"/>
  <c r="N194" i="3"/>
  <c r="O194" i="3"/>
  <c r="E195" i="3"/>
  <c r="F195" i="3"/>
  <c r="G195" i="3"/>
  <c r="H195" i="3"/>
  <c r="I195" i="3"/>
  <c r="J195" i="3"/>
  <c r="K195" i="3"/>
  <c r="L195" i="3"/>
  <c r="M195" i="3"/>
  <c r="N195" i="3"/>
  <c r="O195" i="3"/>
  <c r="E196" i="3"/>
  <c r="F196" i="3"/>
  <c r="G196" i="3"/>
  <c r="H196" i="3"/>
  <c r="I196" i="3"/>
  <c r="J196" i="3"/>
  <c r="K196" i="3"/>
  <c r="L196" i="3"/>
  <c r="M196" i="3"/>
  <c r="N196" i="3"/>
  <c r="O196" i="3"/>
  <c r="E197" i="3"/>
  <c r="F197" i="3"/>
  <c r="G197" i="3"/>
  <c r="H197" i="3"/>
  <c r="I197" i="3"/>
  <c r="J197" i="3"/>
  <c r="K197" i="3"/>
  <c r="L197" i="3"/>
  <c r="M197" i="3"/>
  <c r="N197" i="3"/>
  <c r="O197" i="3"/>
  <c r="E198" i="3"/>
  <c r="F198" i="3"/>
  <c r="G198" i="3"/>
  <c r="H198" i="3"/>
  <c r="I198" i="3"/>
  <c r="J198" i="3"/>
  <c r="K198" i="3"/>
  <c r="L198" i="3"/>
  <c r="M198" i="3"/>
  <c r="N198" i="3"/>
  <c r="O198" i="3"/>
  <c r="E199" i="3"/>
  <c r="F199" i="3"/>
  <c r="G199" i="3"/>
  <c r="H199" i="3"/>
  <c r="I199" i="3"/>
  <c r="J199" i="3"/>
  <c r="K199" i="3"/>
  <c r="L199" i="3"/>
  <c r="M199" i="3"/>
  <c r="N199" i="3"/>
  <c r="O199" i="3"/>
  <c r="E200" i="3"/>
  <c r="F200" i="3"/>
  <c r="G200" i="3"/>
  <c r="H200" i="3"/>
  <c r="I200" i="3"/>
  <c r="J200" i="3"/>
  <c r="K200" i="3"/>
  <c r="L200" i="3"/>
  <c r="M200" i="3"/>
  <c r="N200" i="3"/>
  <c r="O200" i="3"/>
  <c r="E201" i="3"/>
  <c r="F201" i="3"/>
  <c r="G201" i="3"/>
  <c r="H201" i="3"/>
  <c r="I201" i="3"/>
  <c r="J201" i="3"/>
  <c r="K201" i="3"/>
  <c r="L201" i="3"/>
  <c r="M201" i="3"/>
  <c r="N201" i="3"/>
  <c r="O201" i="3"/>
  <c r="E202" i="3"/>
  <c r="F202" i="3"/>
  <c r="G202" i="3"/>
  <c r="H202" i="3"/>
  <c r="I202" i="3"/>
  <c r="J202" i="3"/>
  <c r="K202" i="3"/>
  <c r="L202" i="3"/>
  <c r="M202" i="3"/>
  <c r="N202" i="3"/>
  <c r="O202" i="3"/>
  <c r="E203" i="3"/>
  <c r="F203" i="3"/>
  <c r="G203" i="3"/>
  <c r="H203" i="3"/>
  <c r="I203" i="3"/>
  <c r="J203" i="3"/>
  <c r="K203" i="3"/>
  <c r="L203" i="3"/>
  <c r="M203" i="3"/>
  <c r="N203" i="3"/>
  <c r="O203" i="3"/>
  <c r="E204" i="3"/>
  <c r="F204" i="3"/>
  <c r="G204" i="3"/>
  <c r="H204" i="3"/>
  <c r="I204" i="3"/>
  <c r="J204" i="3"/>
  <c r="K204" i="3"/>
  <c r="L204" i="3"/>
  <c r="M204" i="3"/>
  <c r="N204" i="3"/>
  <c r="O204" i="3"/>
  <c r="E205" i="3"/>
  <c r="F205" i="3"/>
  <c r="G205" i="3"/>
  <c r="H205" i="3"/>
  <c r="I205" i="3"/>
  <c r="J205" i="3"/>
  <c r="K205" i="3"/>
  <c r="L205" i="3"/>
  <c r="M205" i="3"/>
  <c r="N205" i="3"/>
  <c r="O205" i="3"/>
  <c r="E206" i="3"/>
  <c r="F206" i="3"/>
  <c r="G206" i="3"/>
  <c r="H206" i="3"/>
  <c r="I206" i="3"/>
  <c r="J206" i="3"/>
  <c r="K206" i="3"/>
  <c r="L206" i="3"/>
  <c r="M206" i="3"/>
  <c r="N206" i="3"/>
  <c r="O206" i="3"/>
  <c r="E207" i="3"/>
  <c r="F207" i="3"/>
  <c r="G207" i="3"/>
  <c r="H207" i="3"/>
  <c r="I207" i="3"/>
  <c r="J207" i="3"/>
  <c r="K207" i="3"/>
  <c r="L207" i="3"/>
  <c r="M207" i="3"/>
  <c r="N207" i="3"/>
  <c r="O207" i="3"/>
  <c r="E208" i="3"/>
  <c r="F208" i="3"/>
  <c r="G208" i="3"/>
  <c r="H208" i="3"/>
  <c r="I208" i="3"/>
  <c r="J208" i="3"/>
  <c r="K208" i="3"/>
  <c r="L208" i="3"/>
  <c r="M208" i="3"/>
  <c r="N208" i="3"/>
  <c r="O208" i="3"/>
  <c r="E209" i="3"/>
  <c r="F209" i="3"/>
  <c r="G209" i="3"/>
  <c r="H209" i="3"/>
  <c r="I209" i="3"/>
  <c r="J209" i="3"/>
  <c r="K209" i="3"/>
  <c r="L209" i="3"/>
  <c r="M209" i="3"/>
  <c r="N209" i="3"/>
  <c r="O209" i="3"/>
  <c r="E210" i="3"/>
  <c r="F210" i="3"/>
  <c r="G210" i="3"/>
  <c r="H210" i="3"/>
  <c r="I210" i="3"/>
  <c r="J210" i="3"/>
  <c r="K210" i="3"/>
  <c r="L210" i="3"/>
  <c r="M210" i="3"/>
  <c r="N210" i="3"/>
  <c r="O210" i="3"/>
  <c r="E211" i="3"/>
  <c r="F211" i="3"/>
  <c r="G211" i="3"/>
  <c r="H211" i="3"/>
  <c r="I211" i="3"/>
  <c r="J211" i="3"/>
  <c r="K211" i="3"/>
  <c r="L211" i="3"/>
  <c r="M211" i="3"/>
  <c r="N211" i="3"/>
  <c r="O211" i="3"/>
  <c r="E212" i="3"/>
  <c r="F212" i="3"/>
  <c r="G212" i="3"/>
  <c r="H212" i="3"/>
  <c r="I212" i="3"/>
  <c r="J212" i="3"/>
  <c r="K212" i="3"/>
  <c r="L212" i="3"/>
  <c r="M212" i="3"/>
  <c r="N212" i="3"/>
  <c r="O212" i="3"/>
  <c r="E213" i="3"/>
  <c r="F213" i="3"/>
  <c r="G213" i="3"/>
  <c r="H213" i="3"/>
  <c r="I213" i="3"/>
  <c r="J213" i="3"/>
  <c r="K213" i="3"/>
  <c r="L213" i="3"/>
  <c r="M213" i="3"/>
  <c r="N213" i="3"/>
  <c r="O213" i="3"/>
  <c r="E214" i="3"/>
  <c r="F214" i="3"/>
  <c r="G214" i="3"/>
  <c r="H214" i="3"/>
  <c r="I214" i="3"/>
  <c r="J214" i="3"/>
  <c r="K214" i="3"/>
  <c r="L214" i="3"/>
  <c r="M214" i="3"/>
  <c r="N214" i="3"/>
  <c r="O214" i="3"/>
  <c r="E215" i="3"/>
  <c r="F215" i="3"/>
  <c r="G215" i="3"/>
  <c r="H215" i="3"/>
  <c r="I215" i="3"/>
  <c r="J215" i="3"/>
  <c r="K215" i="3"/>
  <c r="L215" i="3"/>
  <c r="M215" i="3"/>
  <c r="N215" i="3"/>
  <c r="O215" i="3"/>
  <c r="E216" i="3"/>
  <c r="F216" i="3"/>
  <c r="G216" i="3"/>
  <c r="H216" i="3"/>
  <c r="I216" i="3"/>
  <c r="J216" i="3"/>
  <c r="K216" i="3"/>
  <c r="L216" i="3"/>
  <c r="M216" i="3"/>
  <c r="N216" i="3"/>
  <c r="O216" i="3"/>
  <c r="E217" i="3"/>
  <c r="F217" i="3"/>
  <c r="G217" i="3"/>
  <c r="H217" i="3"/>
  <c r="I217" i="3"/>
  <c r="J217" i="3"/>
  <c r="K217" i="3"/>
  <c r="L217" i="3"/>
  <c r="M217" i="3"/>
  <c r="N217" i="3"/>
  <c r="O217" i="3"/>
  <c r="E218" i="3"/>
  <c r="F218" i="3"/>
  <c r="G218" i="3"/>
  <c r="H218" i="3"/>
  <c r="I218" i="3"/>
  <c r="J218" i="3"/>
  <c r="K218" i="3"/>
  <c r="L218" i="3"/>
  <c r="M218" i="3"/>
  <c r="N218" i="3"/>
  <c r="O218" i="3"/>
  <c r="E219" i="3"/>
  <c r="F219" i="3"/>
  <c r="G219" i="3"/>
  <c r="H219" i="3"/>
  <c r="I219" i="3"/>
  <c r="J219" i="3"/>
  <c r="K219" i="3"/>
  <c r="L219" i="3"/>
  <c r="M219" i="3"/>
  <c r="N219" i="3"/>
  <c r="O219" i="3"/>
  <c r="E220" i="3"/>
  <c r="F220" i="3"/>
  <c r="G220" i="3"/>
  <c r="H220" i="3"/>
  <c r="I220" i="3"/>
  <c r="J220" i="3"/>
  <c r="K220" i="3"/>
  <c r="L220" i="3"/>
  <c r="M220" i="3"/>
  <c r="N220" i="3"/>
  <c r="O220" i="3"/>
  <c r="E221" i="3"/>
  <c r="F221" i="3"/>
  <c r="G221" i="3"/>
  <c r="H221" i="3"/>
  <c r="I221" i="3"/>
  <c r="J221" i="3"/>
  <c r="K221" i="3"/>
  <c r="L221" i="3"/>
  <c r="M221" i="3"/>
  <c r="N221" i="3"/>
  <c r="O221" i="3"/>
  <c r="E222" i="3"/>
  <c r="F222" i="3"/>
  <c r="G222" i="3"/>
  <c r="H222" i="3"/>
  <c r="I222" i="3"/>
  <c r="J222" i="3"/>
  <c r="K222" i="3"/>
  <c r="L222" i="3"/>
  <c r="M222" i="3"/>
  <c r="N222" i="3"/>
  <c r="O222" i="3"/>
  <c r="E223" i="3"/>
  <c r="F223" i="3"/>
  <c r="G223" i="3"/>
  <c r="H223" i="3"/>
  <c r="I223" i="3"/>
  <c r="J223" i="3"/>
  <c r="K223" i="3"/>
  <c r="L223" i="3"/>
  <c r="M223" i="3"/>
  <c r="N223" i="3"/>
  <c r="O223" i="3"/>
  <c r="E224" i="3"/>
  <c r="F224" i="3"/>
  <c r="G224" i="3"/>
  <c r="H224" i="3"/>
  <c r="I224" i="3"/>
  <c r="J224" i="3"/>
  <c r="K224" i="3"/>
  <c r="L224" i="3"/>
  <c r="M224" i="3"/>
  <c r="N224" i="3"/>
  <c r="O224" i="3"/>
  <c r="E225" i="3"/>
  <c r="F225" i="3"/>
  <c r="G225" i="3"/>
  <c r="H225" i="3"/>
  <c r="I225" i="3"/>
  <c r="J225" i="3"/>
  <c r="K225" i="3"/>
  <c r="L225" i="3"/>
  <c r="M225" i="3"/>
  <c r="N225" i="3"/>
  <c r="O225" i="3"/>
  <c r="E226" i="3"/>
  <c r="F226" i="3"/>
  <c r="G226" i="3"/>
  <c r="H226" i="3"/>
  <c r="I226" i="3"/>
  <c r="J226" i="3"/>
  <c r="K226" i="3"/>
  <c r="L226" i="3"/>
  <c r="M226" i="3"/>
  <c r="N226" i="3"/>
  <c r="O226" i="3"/>
  <c r="E227" i="3"/>
  <c r="F227" i="3"/>
  <c r="G227" i="3"/>
  <c r="H227" i="3"/>
  <c r="I227" i="3"/>
  <c r="J227" i="3"/>
  <c r="K227" i="3"/>
  <c r="L227" i="3"/>
  <c r="M227" i="3"/>
  <c r="N227" i="3"/>
  <c r="O227" i="3"/>
  <c r="E228" i="3"/>
  <c r="F228" i="3"/>
  <c r="G228" i="3"/>
  <c r="H228" i="3"/>
  <c r="I228" i="3"/>
  <c r="J228" i="3"/>
  <c r="K228" i="3"/>
  <c r="L228" i="3"/>
  <c r="M228" i="3"/>
  <c r="N228" i="3"/>
  <c r="O228" i="3"/>
  <c r="E229" i="3"/>
  <c r="F229" i="3"/>
  <c r="G229" i="3"/>
  <c r="H229" i="3"/>
  <c r="I229" i="3"/>
  <c r="J229" i="3"/>
  <c r="K229" i="3"/>
  <c r="L229" i="3"/>
  <c r="M229" i="3"/>
  <c r="N229" i="3"/>
  <c r="O229" i="3"/>
  <c r="E230" i="3"/>
  <c r="F230" i="3"/>
  <c r="G230" i="3"/>
  <c r="H230" i="3"/>
  <c r="I230" i="3"/>
  <c r="J230" i="3"/>
  <c r="K230" i="3"/>
  <c r="L230" i="3"/>
  <c r="M230" i="3"/>
  <c r="N230" i="3"/>
  <c r="O230" i="3"/>
  <c r="E231" i="3"/>
  <c r="F231" i="3"/>
  <c r="G231" i="3"/>
  <c r="H231" i="3"/>
  <c r="I231" i="3"/>
  <c r="J231" i="3"/>
  <c r="K231" i="3"/>
  <c r="L231" i="3"/>
  <c r="M231" i="3"/>
  <c r="N231" i="3"/>
  <c r="O231" i="3"/>
  <c r="E232" i="3"/>
  <c r="F232" i="3"/>
  <c r="G232" i="3"/>
  <c r="H232" i="3"/>
  <c r="I232" i="3"/>
  <c r="J232" i="3"/>
  <c r="K232" i="3"/>
  <c r="L232" i="3"/>
  <c r="M232" i="3"/>
  <c r="N232" i="3"/>
  <c r="O232" i="3"/>
  <c r="E233" i="3"/>
  <c r="F233" i="3"/>
  <c r="G233" i="3"/>
  <c r="H233" i="3"/>
  <c r="I233" i="3"/>
  <c r="J233" i="3"/>
  <c r="K233" i="3"/>
  <c r="L233" i="3"/>
  <c r="M233" i="3"/>
  <c r="N233" i="3"/>
  <c r="O233" i="3"/>
  <c r="E234" i="3"/>
  <c r="F234" i="3"/>
  <c r="G234" i="3"/>
  <c r="H234" i="3"/>
  <c r="I234" i="3"/>
  <c r="J234" i="3"/>
  <c r="K234" i="3"/>
  <c r="L234" i="3"/>
  <c r="M234" i="3"/>
  <c r="N234" i="3"/>
  <c r="O234" i="3"/>
  <c r="E235" i="3"/>
  <c r="F235" i="3"/>
  <c r="G235" i="3"/>
  <c r="H235" i="3"/>
  <c r="I235" i="3"/>
  <c r="J235" i="3"/>
  <c r="K235" i="3"/>
  <c r="L235" i="3"/>
  <c r="M235" i="3"/>
  <c r="N235" i="3"/>
  <c r="O235" i="3"/>
  <c r="E236" i="3"/>
  <c r="F236" i="3"/>
  <c r="G236" i="3"/>
  <c r="H236" i="3"/>
  <c r="I236" i="3"/>
  <c r="J236" i="3"/>
  <c r="K236" i="3"/>
  <c r="L236" i="3"/>
  <c r="M236" i="3"/>
  <c r="N236" i="3"/>
  <c r="O236" i="3"/>
  <c r="E237" i="3"/>
  <c r="F237" i="3"/>
  <c r="G237" i="3"/>
  <c r="H237" i="3"/>
  <c r="I237" i="3"/>
  <c r="J237" i="3"/>
  <c r="K237" i="3"/>
  <c r="L237" i="3"/>
  <c r="M237" i="3"/>
  <c r="N237" i="3"/>
  <c r="O237" i="3"/>
  <c r="E238" i="3"/>
  <c r="F238" i="3"/>
  <c r="G238" i="3"/>
  <c r="H238" i="3"/>
  <c r="I238" i="3"/>
  <c r="J238" i="3"/>
  <c r="K238" i="3"/>
  <c r="L238" i="3"/>
  <c r="M238" i="3"/>
  <c r="N238" i="3"/>
  <c r="O238" i="3"/>
  <c r="E239" i="3"/>
  <c r="F239" i="3"/>
  <c r="G239" i="3"/>
  <c r="H239" i="3"/>
  <c r="I239" i="3"/>
  <c r="J239" i="3"/>
  <c r="K239" i="3"/>
  <c r="L239" i="3"/>
  <c r="M239" i="3"/>
  <c r="N239" i="3"/>
  <c r="O239" i="3"/>
  <c r="E240" i="3"/>
  <c r="F240" i="3"/>
  <c r="G240" i="3"/>
  <c r="H240" i="3"/>
  <c r="I240" i="3"/>
  <c r="J240" i="3"/>
  <c r="K240" i="3"/>
  <c r="L240" i="3"/>
  <c r="M240" i="3"/>
  <c r="N240" i="3"/>
  <c r="O240" i="3"/>
  <c r="E241" i="3"/>
  <c r="F241" i="3"/>
  <c r="G241" i="3"/>
  <c r="H241" i="3"/>
  <c r="I241" i="3"/>
  <c r="J241" i="3"/>
  <c r="K241" i="3"/>
  <c r="L241" i="3"/>
  <c r="M241" i="3"/>
  <c r="N241" i="3"/>
  <c r="O241" i="3"/>
  <c r="E242" i="3"/>
  <c r="F242" i="3"/>
  <c r="G242" i="3"/>
  <c r="H242" i="3"/>
  <c r="I242" i="3"/>
  <c r="J242" i="3"/>
  <c r="K242" i="3"/>
  <c r="L242" i="3"/>
  <c r="M242" i="3"/>
  <c r="N242" i="3"/>
  <c r="O242" i="3"/>
  <c r="E243" i="3"/>
  <c r="F243" i="3"/>
  <c r="G243" i="3"/>
  <c r="H243" i="3"/>
  <c r="I243" i="3"/>
  <c r="J243" i="3"/>
  <c r="K243" i="3"/>
  <c r="L243" i="3"/>
  <c r="M243" i="3"/>
  <c r="N243" i="3"/>
  <c r="O243" i="3"/>
  <c r="E244" i="3"/>
  <c r="F244" i="3"/>
  <c r="G244" i="3"/>
  <c r="H244" i="3"/>
  <c r="I244" i="3"/>
  <c r="J244" i="3"/>
  <c r="K244" i="3"/>
  <c r="L244" i="3"/>
  <c r="M244" i="3"/>
  <c r="N244" i="3"/>
  <c r="O244" i="3"/>
  <c r="E245" i="3"/>
  <c r="F245" i="3"/>
  <c r="G245" i="3"/>
  <c r="H245" i="3"/>
  <c r="I245" i="3"/>
  <c r="J245" i="3"/>
  <c r="K245" i="3"/>
  <c r="L245" i="3"/>
  <c r="M245" i="3"/>
  <c r="N245" i="3"/>
  <c r="O245" i="3"/>
  <c r="E246" i="3"/>
  <c r="F246" i="3"/>
  <c r="G246" i="3"/>
  <c r="H246" i="3"/>
  <c r="I246" i="3"/>
  <c r="J246" i="3"/>
  <c r="K246" i="3"/>
  <c r="L246" i="3"/>
  <c r="M246" i="3"/>
  <c r="N246" i="3"/>
  <c r="O246" i="3"/>
  <c r="E247" i="3"/>
  <c r="F247" i="3"/>
  <c r="G247" i="3"/>
  <c r="H247" i="3"/>
  <c r="I247" i="3"/>
  <c r="J247" i="3"/>
  <c r="K247" i="3"/>
  <c r="L247" i="3"/>
  <c r="M247" i="3"/>
  <c r="N247" i="3"/>
  <c r="O247" i="3"/>
  <c r="E248" i="3"/>
  <c r="F248" i="3"/>
  <c r="G248" i="3"/>
  <c r="H248" i="3"/>
  <c r="I248" i="3"/>
  <c r="J248" i="3"/>
  <c r="K248" i="3"/>
  <c r="L248" i="3"/>
  <c r="M248" i="3"/>
  <c r="N248" i="3"/>
  <c r="O248" i="3"/>
  <c r="E249" i="3"/>
  <c r="F249" i="3"/>
  <c r="G249" i="3"/>
  <c r="H249" i="3"/>
  <c r="I249" i="3"/>
  <c r="J249" i="3"/>
  <c r="K249" i="3"/>
  <c r="L249" i="3"/>
  <c r="M249" i="3"/>
  <c r="N249" i="3"/>
  <c r="O249" i="3"/>
  <c r="E250" i="3"/>
  <c r="F250" i="3"/>
  <c r="G250" i="3"/>
  <c r="H250" i="3"/>
  <c r="I250" i="3"/>
  <c r="J250" i="3"/>
  <c r="K250" i="3"/>
  <c r="L250" i="3"/>
  <c r="M250" i="3"/>
  <c r="N250" i="3"/>
  <c r="O250" i="3"/>
  <c r="E251" i="3"/>
  <c r="F251" i="3"/>
  <c r="G251" i="3"/>
  <c r="H251" i="3"/>
  <c r="I251" i="3"/>
  <c r="J251" i="3"/>
  <c r="K251" i="3"/>
  <c r="L251" i="3"/>
  <c r="M251" i="3"/>
  <c r="N251" i="3"/>
  <c r="O251" i="3"/>
  <c r="E252" i="3"/>
  <c r="F252" i="3"/>
  <c r="G252" i="3"/>
  <c r="H252" i="3"/>
  <c r="I252" i="3"/>
  <c r="J252" i="3"/>
  <c r="K252" i="3"/>
  <c r="L252" i="3"/>
  <c r="M252" i="3"/>
  <c r="N252" i="3"/>
  <c r="O252" i="3"/>
  <c r="E253" i="3"/>
  <c r="F253" i="3"/>
  <c r="G253" i="3"/>
  <c r="H253" i="3"/>
  <c r="I253" i="3"/>
  <c r="J253" i="3"/>
  <c r="K253" i="3"/>
  <c r="L253" i="3"/>
  <c r="M253" i="3"/>
  <c r="N253" i="3"/>
  <c r="O253" i="3"/>
  <c r="E254" i="3"/>
  <c r="F254" i="3"/>
  <c r="G254" i="3"/>
  <c r="H254" i="3"/>
  <c r="I254" i="3"/>
  <c r="J254" i="3"/>
  <c r="K254" i="3"/>
  <c r="L254" i="3"/>
  <c r="M254" i="3"/>
  <c r="N254" i="3"/>
  <c r="O254" i="3"/>
  <c r="E255" i="3"/>
  <c r="F255" i="3"/>
  <c r="G255" i="3"/>
  <c r="H255" i="3"/>
  <c r="I255" i="3"/>
  <c r="J255" i="3"/>
  <c r="K255" i="3"/>
  <c r="L255" i="3"/>
  <c r="M255" i="3"/>
  <c r="N255" i="3"/>
  <c r="O255" i="3"/>
  <c r="E256" i="3"/>
  <c r="F256" i="3"/>
  <c r="G256" i="3"/>
  <c r="H256" i="3"/>
  <c r="I256" i="3"/>
  <c r="J256" i="3"/>
  <c r="K256" i="3"/>
  <c r="L256" i="3"/>
  <c r="M256" i="3"/>
  <c r="N256" i="3"/>
  <c r="O256" i="3"/>
  <c r="E257" i="3"/>
  <c r="F257" i="3"/>
  <c r="G257" i="3"/>
  <c r="H257" i="3"/>
  <c r="I257" i="3"/>
  <c r="J257" i="3"/>
  <c r="K257" i="3"/>
  <c r="L257" i="3"/>
  <c r="M257" i="3"/>
  <c r="N257" i="3"/>
  <c r="O257" i="3"/>
  <c r="E258" i="3"/>
  <c r="F258" i="3"/>
  <c r="G258" i="3"/>
  <c r="H258" i="3"/>
  <c r="I258" i="3"/>
  <c r="J258" i="3"/>
  <c r="K258" i="3"/>
  <c r="L258" i="3"/>
  <c r="M258" i="3"/>
  <c r="N258" i="3"/>
  <c r="O258" i="3"/>
  <c r="E259" i="3"/>
  <c r="F259" i="3"/>
  <c r="G259" i="3"/>
  <c r="H259" i="3"/>
  <c r="I259" i="3"/>
  <c r="J259" i="3"/>
  <c r="K259" i="3"/>
  <c r="L259" i="3"/>
  <c r="M259" i="3"/>
  <c r="N259" i="3"/>
  <c r="O259" i="3"/>
  <c r="E260" i="3"/>
  <c r="F260" i="3"/>
  <c r="G260" i="3"/>
  <c r="H260" i="3"/>
  <c r="I260" i="3"/>
  <c r="J260" i="3"/>
  <c r="K260" i="3"/>
  <c r="L260" i="3"/>
  <c r="M260" i="3"/>
  <c r="N260" i="3"/>
  <c r="O260" i="3"/>
  <c r="E261" i="3"/>
  <c r="F261" i="3"/>
  <c r="G261" i="3"/>
  <c r="H261" i="3"/>
  <c r="I261" i="3"/>
  <c r="J261" i="3"/>
  <c r="K261" i="3"/>
  <c r="L261" i="3"/>
  <c r="M261" i="3"/>
  <c r="N261" i="3"/>
  <c r="O261" i="3"/>
  <c r="E262" i="3"/>
  <c r="F262" i="3"/>
  <c r="G262" i="3"/>
  <c r="H262" i="3"/>
  <c r="I262" i="3"/>
  <c r="J262" i="3"/>
  <c r="K262" i="3"/>
  <c r="L262" i="3"/>
  <c r="M262" i="3"/>
  <c r="N262" i="3"/>
  <c r="O262" i="3"/>
  <c r="E263" i="3"/>
  <c r="F263" i="3"/>
  <c r="G263" i="3"/>
  <c r="H263" i="3"/>
  <c r="I263" i="3"/>
  <c r="J263" i="3"/>
  <c r="K263" i="3"/>
  <c r="L263" i="3"/>
  <c r="M263" i="3"/>
  <c r="N263" i="3"/>
  <c r="O263" i="3"/>
  <c r="E264" i="3"/>
  <c r="F264" i="3"/>
  <c r="G264" i="3"/>
  <c r="H264" i="3"/>
  <c r="I264" i="3"/>
  <c r="J264" i="3"/>
  <c r="K264" i="3"/>
  <c r="L264" i="3"/>
  <c r="M264" i="3"/>
  <c r="N264" i="3"/>
  <c r="O264" i="3"/>
  <c r="E265" i="3"/>
  <c r="F265" i="3"/>
  <c r="G265" i="3"/>
  <c r="H265" i="3"/>
  <c r="I265" i="3"/>
  <c r="J265" i="3"/>
  <c r="K265" i="3"/>
  <c r="L265" i="3"/>
  <c r="M265" i="3"/>
  <c r="N265" i="3"/>
  <c r="O265" i="3"/>
  <c r="E266" i="3"/>
  <c r="F266" i="3"/>
  <c r="G266" i="3"/>
  <c r="H266" i="3"/>
  <c r="I266" i="3"/>
  <c r="J266" i="3"/>
  <c r="K266" i="3"/>
  <c r="L266" i="3"/>
  <c r="M266" i="3"/>
  <c r="N266" i="3"/>
  <c r="O266" i="3"/>
  <c r="E267" i="3"/>
  <c r="F267" i="3"/>
  <c r="G267" i="3"/>
  <c r="H267" i="3"/>
  <c r="I267" i="3"/>
  <c r="J267" i="3"/>
  <c r="K267" i="3"/>
  <c r="L267" i="3"/>
  <c r="M267" i="3"/>
  <c r="N267" i="3"/>
  <c r="O267" i="3"/>
  <c r="E268" i="3"/>
  <c r="F268" i="3"/>
  <c r="G268" i="3"/>
  <c r="H268" i="3"/>
  <c r="I268" i="3"/>
  <c r="J268" i="3"/>
  <c r="K268" i="3"/>
  <c r="L268" i="3"/>
  <c r="M268" i="3"/>
  <c r="N268" i="3"/>
  <c r="O268" i="3"/>
  <c r="E269" i="3"/>
  <c r="F269" i="3"/>
  <c r="G269" i="3"/>
  <c r="H269" i="3"/>
  <c r="I269" i="3"/>
  <c r="J269" i="3"/>
  <c r="K269" i="3"/>
  <c r="L269" i="3"/>
  <c r="M269" i="3"/>
  <c r="N269" i="3"/>
  <c r="O269" i="3"/>
  <c r="E270" i="3"/>
  <c r="F270" i="3"/>
  <c r="G270" i="3"/>
  <c r="H270" i="3"/>
  <c r="I270" i="3"/>
  <c r="J270" i="3"/>
  <c r="K270" i="3"/>
  <c r="L270" i="3"/>
  <c r="M270" i="3"/>
  <c r="N270" i="3"/>
  <c r="O270" i="3"/>
  <c r="E271" i="3"/>
  <c r="F271" i="3"/>
  <c r="G271" i="3"/>
  <c r="H271" i="3"/>
  <c r="I271" i="3"/>
  <c r="J271" i="3"/>
  <c r="K271" i="3"/>
  <c r="L271" i="3"/>
  <c r="M271" i="3"/>
  <c r="N271" i="3"/>
  <c r="O271" i="3"/>
  <c r="E272" i="3"/>
  <c r="F272" i="3"/>
  <c r="G272" i="3"/>
  <c r="H272" i="3"/>
  <c r="I272" i="3"/>
  <c r="J272" i="3"/>
  <c r="K272" i="3"/>
  <c r="L272" i="3"/>
  <c r="M272" i="3"/>
  <c r="N272" i="3"/>
  <c r="O272" i="3"/>
  <c r="E273" i="3"/>
  <c r="F273" i="3"/>
  <c r="G273" i="3"/>
  <c r="H273" i="3"/>
  <c r="I273" i="3"/>
  <c r="J273" i="3"/>
  <c r="K273" i="3"/>
  <c r="L273" i="3"/>
  <c r="M273" i="3"/>
  <c r="N273" i="3"/>
  <c r="O273" i="3"/>
  <c r="E274" i="3"/>
  <c r="F274" i="3"/>
  <c r="G274" i="3"/>
  <c r="H274" i="3"/>
  <c r="I274" i="3"/>
  <c r="J274" i="3"/>
  <c r="K274" i="3"/>
  <c r="L274" i="3"/>
  <c r="M274" i="3"/>
  <c r="N274" i="3"/>
  <c r="O274" i="3"/>
  <c r="E275" i="3"/>
  <c r="F275" i="3"/>
  <c r="G275" i="3"/>
  <c r="H275" i="3"/>
  <c r="I275" i="3"/>
  <c r="J275" i="3"/>
  <c r="K275" i="3"/>
  <c r="L275" i="3"/>
  <c r="M275" i="3"/>
  <c r="N275" i="3"/>
  <c r="O275" i="3"/>
  <c r="E276" i="3"/>
  <c r="F276" i="3"/>
  <c r="G276" i="3"/>
  <c r="H276" i="3"/>
  <c r="I276" i="3"/>
  <c r="J276" i="3"/>
  <c r="K276" i="3"/>
  <c r="L276" i="3"/>
  <c r="M276" i="3"/>
  <c r="N276" i="3"/>
  <c r="O276" i="3"/>
  <c r="E277" i="3"/>
  <c r="F277" i="3"/>
  <c r="G277" i="3"/>
  <c r="H277" i="3"/>
  <c r="I277" i="3"/>
  <c r="J277" i="3"/>
  <c r="K277" i="3"/>
  <c r="L277" i="3"/>
  <c r="M277" i="3"/>
  <c r="N277" i="3"/>
  <c r="O277" i="3"/>
  <c r="E278" i="3"/>
  <c r="F278" i="3"/>
  <c r="G278" i="3"/>
  <c r="H278" i="3"/>
  <c r="I278" i="3"/>
  <c r="J278" i="3"/>
  <c r="K278" i="3"/>
  <c r="L278" i="3"/>
  <c r="M278" i="3"/>
  <c r="N278" i="3"/>
  <c r="O278" i="3"/>
  <c r="E279" i="3"/>
  <c r="F279" i="3"/>
  <c r="G279" i="3"/>
  <c r="H279" i="3"/>
  <c r="I279" i="3"/>
  <c r="J279" i="3"/>
  <c r="K279" i="3"/>
  <c r="L279" i="3"/>
  <c r="M279" i="3"/>
  <c r="N279" i="3"/>
  <c r="O279" i="3"/>
  <c r="E280" i="3"/>
  <c r="F280" i="3"/>
  <c r="G280" i="3"/>
  <c r="H280" i="3"/>
  <c r="I280" i="3"/>
  <c r="J280" i="3"/>
  <c r="K280" i="3"/>
  <c r="L280" i="3"/>
  <c r="M280" i="3"/>
  <c r="N280" i="3"/>
  <c r="O280" i="3"/>
  <c r="E281" i="3"/>
  <c r="F281" i="3"/>
  <c r="G281" i="3"/>
  <c r="H281" i="3"/>
  <c r="I281" i="3"/>
  <c r="J281" i="3"/>
  <c r="K281" i="3"/>
  <c r="L281" i="3"/>
  <c r="M281" i="3"/>
  <c r="N281" i="3"/>
  <c r="O281" i="3"/>
  <c r="E282" i="3"/>
  <c r="F282" i="3"/>
  <c r="G282" i="3"/>
  <c r="H282" i="3"/>
  <c r="I282" i="3"/>
  <c r="J282" i="3"/>
  <c r="K282" i="3"/>
  <c r="L282" i="3"/>
  <c r="M282" i="3"/>
  <c r="N282" i="3"/>
  <c r="O282" i="3"/>
  <c r="E283" i="3"/>
  <c r="F283" i="3"/>
  <c r="G283" i="3"/>
  <c r="H283" i="3"/>
  <c r="I283" i="3"/>
  <c r="J283" i="3"/>
  <c r="K283" i="3"/>
  <c r="L283" i="3"/>
  <c r="M283" i="3"/>
  <c r="N283" i="3"/>
  <c r="O283" i="3"/>
  <c r="E284" i="3"/>
  <c r="F284" i="3"/>
  <c r="G284" i="3"/>
  <c r="H284" i="3"/>
  <c r="I284" i="3"/>
  <c r="J284" i="3"/>
  <c r="K284" i="3"/>
  <c r="L284" i="3"/>
  <c r="M284" i="3"/>
  <c r="N284" i="3"/>
  <c r="O284" i="3"/>
  <c r="E285" i="3"/>
  <c r="F285" i="3"/>
  <c r="G285" i="3"/>
  <c r="H285" i="3"/>
  <c r="I285" i="3"/>
  <c r="J285" i="3"/>
  <c r="K285" i="3"/>
  <c r="L285" i="3"/>
  <c r="M285" i="3"/>
  <c r="N285" i="3"/>
  <c r="O285" i="3"/>
  <c r="E286" i="3"/>
  <c r="F286" i="3"/>
  <c r="G286" i="3"/>
  <c r="H286" i="3"/>
  <c r="I286" i="3"/>
  <c r="J286" i="3"/>
  <c r="K286" i="3"/>
  <c r="L286" i="3"/>
  <c r="M286" i="3"/>
  <c r="N286" i="3"/>
  <c r="O286" i="3"/>
  <c r="E287" i="3"/>
  <c r="F287" i="3"/>
  <c r="G287" i="3"/>
  <c r="H287" i="3"/>
  <c r="I287" i="3"/>
  <c r="J287" i="3"/>
  <c r="K287" i="3"/>
  <c r="L287" i="3"/>
  <c r="M287" i="3"/>
  <c r="N287" i="3"/>
  <c r="O287" i="3"/>
  <c r="E288" i="3"/>
  <c r="F288" i="3"/>
  <c r="G288" i="3"/>
  <c r="H288" i="3"/>
  <c r="I288" i="3"/>
  <c r="J288" i="3"/>
  <c r="K288" i="3"/>
  <c r="L288" i="3"/>
  <c r="M288" i="3"/>
  <c r="N288" i="3"/>
  <c r="O288" i="3"/>
  <c r="E289" i="3"/>
  <c r="F289" i="3"/>
  <c r="G289" i="3"/>
  <c r="H289" i="3"/>
  <c r="I289" i="3"/>
  <c r="J289" i="3"/>
  <c r="K289" i="3"/>
  <c r="L289" i="3"/>
  <c r="M289" i="3"/>
  <c r="N289" i="3"/>
  <c r="O289" i="3"/>
  <c r="E290" i="3"/>
  <c r="F290" i="3"/>
  <c r="G290" i="3"/>
  <c r="H290" i="3"/>
  <c r="I290" i="3"/>
  <c r="J290" i="3"/>
  <c r="K290" i="3"/>
  <c r="L290" i="3"/>
  <c r="M290" i="3"/>
  <c r="N290" i="3"/>
  <c r="O290" i="3"/>
  <c r="E291" i="3"/>
  <c r="F291" i="3"/>
  <c r="G291" i="3"/>
  <c r="H291" i="3"/>
  <c r="I291" i="3"/>
  <c r="J291" i="3"/>
  <c r="K291" i="3"/>
  <c r="L291" i="3"/>
  <c r="M291" i="3"/>
  <c r="N291" i="3"/>
  <c r="O291" i="3"/>
  <c r="E292" i="3"/>
  <c r="F292" i="3"/>
  <c r="G292" i="3"/>
  <c r="H292" i="3"/>
  <c r="I292" i="3"/>
  <c r="J292" i="3"/>
  <c r="K292" i="3"/>
  <c r="L292" i="3"/>
  <c r="M292" i="3"/>
  <c r="N292" i="3"/>
  <c r="O292" i="3"/>
  <c r="E293" i="3"/>
  <c r="F293" i="3"/>
  <c r="G293" i="3"/>
  <c r="H293" i="3"/>
  <c r="I293" i="3"/>
  <c r="J293" i="3"/>
  <c r="K293" i="3"/>
  <c r="L293" i="3"/>
  <c r="M293" i="3"/>
  <c r="N293" i="3"/>
  <c r="O293" i="3"/>
  <c r="E294" i="3"/>
  <c r="F294" i="3"/>
  <c r="G294" i="3"/>
  <c r="H294" i="3"/>
  <c r="I294" i="3"/>
  <c r="J294" i="3"/>
  <c r="K294" i="3"/>
  <c r="L294" i="3"/>
  <c r="M294" i="3"/>
  <c r="N294" i="3"/>
  <c r="O294" i="3"/>
  <c r="E295" i="3"/>
  <c r="F295" i="3"/>
  <c r="G295" i="3"/>
  <c r="H295" i="3"/>
  <c r="I295" i="3"/>
  <c r="J295" i="3"/>
  <c r="K295" i="3"/>
  <c r="L295" i="3"/>
  <c r="M295" i="3"/>
  <c r="N295" i="3"/>
  <c r="O295" i="3"/>
  <c r="E296" i="3"/>
  <c r="F296" i="3"/>
  <c r="G296" i="3"/>
  <c r="H296" i="3"/>
  <c r="I296" i="3"/>
  <c r="J296" i="3"/>
  <c r="K296" i="3"/>
  <c r="L296" i="3"/>
  <c r="M296" i="3"/>
  <c r="N296" i="3"/>
  <c r="O296" i="3"/>
  <c r="E297" i="3"/>
  <c r="F297" i="3"/>
  <c r="G297" i="3"/>
  <c r="H297" i="3"/>
  <c r="I297" i="3"/>
  <c r="J297" i="3"/>
  <c r="K297" i="3"/>
  <c r="L297" i="3"/>
  <c r="M297" i="3"/>
  <c r="N297" i="3"/>
  <c r="O297" i="3"/>
  <c r="E298" i="3"/>
  <c r="F298" i="3"/>
  <c r="G298" i="3"/>
  <c r="H298" i="3"/>
  <c r="I298" i="3"/>
  <c r="J298" i="3"/>
  <c r="K298" i="3"/>
  <c r="L298" i="3"/>
  <c r="M298" i="3"/>
  <c r="N298" i="3"/>
  <c r="O298" i="3"/>
  <c r="E299" i="3"/>
  <c r="F299" i="3"/>
  <c r="G299" i="3"/>
  <c r="H299" i="3"/>
  <c r="I299" i="3"/>
  <c r="J299" i="3"/>
  <c r="K299" i="3"/>
  <c r="L299" i="3"/>
  <c r="M299" i="3"/>
  <c r="N299" i="3"/>
  <c r="O299" i="3"/>
  <c r="E300" i="3"/>
  <c r="F300" i="3"/>
  <c r="G300" i="3"/>
  <c r="H300" i="3"/>
  <c r="I300" i="3"/>
  <c r="J300" i="3"/>
  <c r="K300" i="3"/>
  <c r="L300" i="3"/>
  <c r="M300" i="3"/>
  <c r="N300" i="3"/>
  <c r="O300" i="3"/>
  <c r="E301" i="3"/>
  <c r="F301" i="3"/>
  <c r="G301" i="3"/>
  <c r="H301" i="3"/>
  <c r="I301" i="3"/>
  <c r="J301" i="3"/>
  <c r="K301" i="3"/>
  <c r="L301" i="3"/>
  <c r="M301" i="3"/>
  <c r="N301" i="3"/>
  <c r="O301" i="3"/>
  <c r="E302" i="3"/>
  <c r="F302" i="3"/>
  <c r="G302" i="3"/>
  <c r="H302" i="3"/>
  <c r="I302" i="3"/>
  <c r="J302" i="3"/>
  <c r="K302" i="3"/>
  <c r="L302" i="3"/>
  <c r="M302" i="3"/>
  <c r="N302" i="3"/>
  <c r="O302" i="3"/>
  <c r="E303" i="3"/>
  <c r="F303" i="3"/>
  <c r="G303" i="3"/>
  <c r="H303" i="3"/>
  <c r="I303" i="3"/>
  <c r="J303" i="3"/>
  <c r="K303" i="3"/>
  <c r="L303" i="3"/>
  <c r="M303" i="3"/>
  <c r="N303" i="3"/>
  <c r="O303" i="3"/>
  <c r="E304" i="3"/>
  <c r="F304" i="3"/>
  <c r="G304" i="3"/>
  <c r="H304" i="3"/>
  <c r="I304" i="3"/>
  <c r="J304" i="3"/>
  <c r="K304" i="3"/>
  <c r="L304" i="3"/>
  <c r="M304" i="3"/>
  <c r="N304" i="3"/>
  <c r="O304" i="3"/>
  <c r="E305" i="3"/>
  <c r="F305" i="3"/>
  <c r="G305" i="3"/>
  <c r="H305" i="3"/>
  <c r="I305" i="3"/>
  <c r="J305" i="3"/>
  <c r="K305" i="3"/>
  <c r="L305" i="3"/>
  <c r="M305" i="3"/>
  <c r="N305" i="3"/>
  <c r="O305" i="3"/>
  <c r="E306" i="3"/>
  <c r="F306" i="3"/>
  <c r="G306" i="3"/>
  <c r="H306" i="3"/>
  <c r="I306" i="3"/>
  <c r="J306" i="3"/>
  <c r="K306" i="3"/>
  <c r="L306" i="3"/>
  <c r="M306" i="3"/>
  <c r="N306" i="3"/>
  <c r="O306" i="3"/>
  <c r="E307" i="3"/>
  <c r="F307" i="3"/>
  <c r="G307" i="3"/>
  <c r="H307" i="3"/>
  <c r="I307" i="3"/>
  <c r="J307" i="3"/>
  <c r="K307" i="3"/>
  <c r="L307" i="3"/>
  <c r="M307" i="3"/>
  <c r="N307" i="3"/>
  <c r="O307" i="3"/>
  <c r="E308" i="3"/>
  <c r="F308" i="3"/>
  <c r="G308" i="3"/>
  <c r="H308" i="3"/>
  <c r="I308" i="3"/>
  <c r="J308" i="3"/>
  <c r="K308" i="3"/>
  <c r="L308" i="3"/>
  <c r="M308" i="3"/>
  <c r="N308" i="3"/>
  <c r="O308" i="3"/>
  <c r="E309" i="3"/>
  <c r="F309" i="3"/>
  <c r="G309" i="3"/>
  <c r="H309" i="3"/>
  <c r="I309" i="3"/>
  <c r="J309" i="3"/>
  <c r="K309" i="3"/>
  <c r="L309" i="3"/>
  <c r="M309" i="3"/>
  <c r="N309" i="3"/>
  <c r="O309" i="3"/>
  <c r="E310" i="3"/>
  <c r="F310" i="3"/>
  <c r="G310" i="3"/>
  <c r="H310" i="3"/>
  <c r="I310" i="3"/>
  <c r="J310" i="3"/>
  <c r="K310" i="3"/>
  <c r="L310" i="3"/>
  <c r="M310" i="3"/>
  <c r="N310" i="3"/>
  <c r="O310" i="3"/>
  <c r="E311" i="3"/>
  <c r="F311" i="3"/>
  <c r="G311" i="3"/>
  <c r="H311" i="3"/>
  <c r="I311" i="3"/>
  <c r="J311" i="3"/>
  <c r="K311" i="3"/>
  <c r="L311" i="3"/>
  <c r="M311" i="3"/>
  <c r="N311" i="3"/>
  <c r="O311" i="3"/>
  <c r="E312" i="3"/>
  <c r="F312" i="3"/>
  <c r="G312" i="3"/>
  <c r="H312" i="3"/>
  <c r="I312" i="3"/>
  <c r="J312" i="3"/>
  <c r="K312" i="3"/>
  <c r="L312" i="3"/>
  <c r="M312" i="3"/>
  <c r="N312" i="3"/>
  <c r="O312" i="3"/>
  <c r="E313" i="3"/>
  <c r="F313" i="3"/>
  <c r="G313" i="3"/>
  <c r="H313" i="3"/>
  <c r="I313" i="3"/>
  <c r="J313" i="3"/>
  <c r="K313" i="3"/>
  <c r="L313" i="3"/>
  <c r="M313" i="3"/>
  <c r="N313" i="3"/>
  <c r="O313" i="3"/>
  <c r="E314" i="3"/>
  <c r="F314" i="3"/>
  <c r="G314" i="3"/>
  <c r="H314" i="3"/>
  <c r="I314" i="3"/>
  <c r="J314" i="3"/>
  <c r="K314" i="3"/>
  <c r="L314" i="3"/>
  <c r="M314" i="3"/>
  <c r="N314" i="3"/>
  <c r="O314" i="3"/>
  <c r="B3" i="2"/>
  <c r="C3" i="2"/>
  <c r="C4" i="2"/>
  <c r="D4" i="2"/>
  <c r="E4" i="2"/>
  <c r="D6" i="2"/>
  <c r="D7" i="2"/>
  <c r="C8" i="2"/>
  <c r="D8" i="2"/>
  <c r="B13" i="2"/>
  <c r="C13" i="2"/>
  <c r="D13" i="2"/>
  <c r="D5" i="1"/>
  <c r="H5" i="1"/>
  <c r="I5" i="1"/>
  <c r="J5" i="1"/>
  <c r="D6" i="1"/>
  <c r="H6" i="1"/>
  <c r="I6" i="1"/>
  <c r="J6" i="1"/>
  <c r="D7" i="1"/>
  <c r="H7" i="1"/>
  <c r="I7" i="1"/>
  <c r="J7" i="1"/>
  <c r="H8" i="1"/>
  <c r="I8" i="1"/>
  <c r="J8" i="1"/>
  <c r="H9" i="1"/>
  <c r="I9" i="1"/>
  <c r="J9" i="1"/>
  <c r="H10" i="1"/>
  <c r="I10" i="1"/>
  <c r="J10" i="1"/>
  <c r="H11" i="1"/>
  <c r="I11" i="1"/>
  <c r="J11" i="1"/>
  <c r="H12" i="1"/>
  <c r="I12" i="1"/>
  <c r="J12" i="1"/>
  <c r="D17" i="1"/>
  <c r="D18" i="1"/>
  <c r="D19" i="1"/>
  <c r="D22" i="1"/>
  <c r="E22" i="1"/>
  <c r="D23" i="1"/>
  <c r="E23" i="1"/>
  <c r="D24" i="1"/>
  <c r="E24" i="1"/>
  <c r="D25" i="1"/>
  <c r="E25" i="1"/>
</calcChain>
</file>

<file path=xl/sharedStrings.xml><?xml version="1.0" encoding="utf-8"?>
<sst xmlns="http://schemas.openxmlformats.org/spreadsheetml/2006/main" count="85" uniqueCount="80">
  <si>
    <t>ENRON LNG PRICING MODEL</t>
  </si>
  <si>
    <t>Vessel Type</t>
  </si>
  <si>
    <t>EXMAR</t>
  </si>
  <si>
    <t>HG</t>
  </si>
  <si>
    <t>Spot</t>
  </si>
  <si>
    <r>
      <t>m</t>
    </r>
    <r>
      <rPr>
        <b/>
        <vertAlign val="superscript"/>
        <sz val="12"/>
        <rFont val="Arial"/>
        <family val="2"/>
      </rPr>
      <t>3</t>
    </r>
  </si>
  <si>
    <t>mmbtu</t>
  </si>
  <si>
    <t>Source</t>
  </si>
  <si>
    <t>Source Port</t>
  </si>
  <si>
    <t>Destination Port</t>
  </si>
  <si>
    <t>Route</t>
  </si>
  <si>
    <t>VESSELS</t>
  </si>
  <si>
    <t>Destination</t>
  </si>
  <si>
    <t>ABU DHABI</t>
  </si>
  <si>
    <t>QATAR</t>
  </si>
  <si>
    <t>ALGERIA</t>
  </si>
  <si>
    <t>VENEZUELA</t>
  </si>
  <si>
    <t>OMAN</t>
  </si>
  <si>
    <t>TRINIDAD</t>
  </si>
  <si>
    <t>NIGERIA</t>
  </si>
  <si>
    <t>ELBA</t>
  </si>
  <si>
    <t>LAKE CHARLES</t>
  </si>
  <si>
    <t>CABOT</t>
  </si>
  <si>
    <t>COVE POINT</t>
  </si>
  <si>
    <t>PUERTO RICO</t>
  </si>
  <si>
    <t>SPAIN</t>
  </si>
  <si>
    <t>JAPAN</t>
  </si>
  <si>
    <t>Choice-----------------&gt;</t>
  </si>
  <si>
    <t>speed</t>
  </si>
  <si>
    <t>Nautical Miles - Roundtrip</t>
  </si>
  <si>
    <t>Roundtrip Time - Days</t>
  </si>
  <si>
    <t>CALC ROUNDTRIP</t>
  </si>
  <si>
    <t>Ship</t>
  </si>
  <si>
    <t>Range Array</t>
  </si>
  <si>
    <t>Roundtrip-Miles</t>
  </si>
  <si>
    <t>Via Suez</t>
  </si>
  <si>
    <t>Roundtrip-Days</t>
  </si>
  <si>
    <t>Trips per Year</t>
  </si>
  <si>
    <t>Roundtrip-Boiloff</t>
  </si>
  <si>
    <t>Annual</t>
  </si>
  <si>
    <t>Boil off Percentage</t>
  </si>
  <si>
    <t>Loaded Volume</t>
  </si>
  <si>
    <t>Total Boil Off</t>
  </si>
  <si>
    <t>Unloaded Volume</t>
  </si>
  <si>
    <r>
      <t>Vessel Size                                   m</t>
    </r>
    <r>
      <rPr>
        <b/>
        <vertAlign val="superscript"/>
        <sz val="12"/>
        <rFont val="Arial"/>
        <family val="2"/>
      </rPr>
      <t>3</t>
    </r>
  </si>
  <si>
    <t>Vessel Speed                            mph</t>
  </si>
  <si>
    <t>Vessel Size                            mmbtu</t>
  </si>
  <si>
    <t>TRIP DATA</t>
  </si>
  <si>
    <t>Shipment</t>
  </si>
  <si>
    <t>Start Month</t>
  </si>
  <si>
    <t>End Month</t>
  </si>
  <si>
    <t>Calc Date</t>
  </si>
  <si>
    <t>Month</t>
  </si>
  <si>
    <t>Active</t>
  </si>
  <si>
    <t>VOLUMETRICS</t>
  </si>
  <si>
    <t>ROUTE</t>
  </si>
  <si>
    <t>PV</t>
  </si>
  <si>
    <t>Fixed Charter</t>
  </si>
  <si>
    <t>O&amp;M Charter</t>
  </si>
  <si>
    <t>Bunker Fuel</t>
  </si>
  <si>
    <t>Source Port Charge</t>
  </si>
  <si>
    <t>Dest Port Charge</t>
  </si>
  <si>
    <t>Suez</t>
  </si>
  <si>
    <t>Other</t>
  </si>
  <si>
    <t>uom</t>
  </si>
  <si>
    <t>Total Shipping</t>
  </si>
  <si>
    <t>Total Shipping Cost per Loaded MMBTU</t>
  </si>
  <si>
    <t>Cost per Loaded MMBTU-----&gt;</t>
  </si>
  <si>
    <t>SHIPPING COSTS</t>
  </si>
  <si>
    <t>PER CARGO</t>
  </si>
  <si>
    <t>PER YEAR</t>
  </si>
  <si>
    <t>Fixed Charter Cost</t>
  </si>
  <si>
    <t>O&amp;M Charter Cost</t>
  </si>
  <si>
    <t>Port Charge - Source</t>
  </si>
  <si>
    <t>Port Charge - Dest.</t>
  </si>
  <si>
    <t>Suez Canal Charge</t>
  </si>
  <si>
    <t>Other Cost</t>
  </si>
  <si>
    <t>Total Shipping Cost</t>
  </si>
  <si>
    <t>PER LOADED MMBTU</t>
  </si>
  <si>
    <t>Vessel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</si>
</sst>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6" formatCode="&quot;$&quot;#,##0_);[Red]\(&quot;$&quot;#,##0\)"/>
    <numFmt numFmtId="164" formatCode="#,##0.0_);[Red]\(#,##0.0\)"/>
    <numFmt numFmtId="166" formatCode="mmmm\ d\,\ yyyy"/>
    <numFmt numFmtId="167" formatCode="&quot;$&quot;#,##0.000_);[Red]\(&quot;$&quot;#,##0.000\)"/>
    <numFmt numFmtId="168" formatCode="&quot;$&quot;#,##0.0000_);[Red]\(&quot;$&quot;#,##0.0000\)"/>
  </numFmts>
  <fonts count="18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8"/>
      <name val="Tahoma"/>
      <family val="2"/>
    </font>
    <font>
      <b/>
      <sz val="16"/>
      <name val="Arial"/>
      <family val="2"/>
    </font>
    <font>
      <b/>
      <vertAlign val="superscript"/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sz val="14"/>
      <color indexed="11"/>
      <name val="Arial"/>
      <family val="2"/>
    </font>
    <font>
      <b/>
      <sz val="12"/>
      <color indexed="11"/>
      <name val="Arial"/>
      <family val="2"/>
    </font>
    <font>
      <sz val="9"/>
      <name val="Arial"/>
      <family val="2"/>
    </font>
    <font>
      <sz val="8"/>
      <name val="Arial"/>
      <family val="2"/>
    </font>
    <font>
      <sz val="12"/>
      <name val="Arial"/>
      <family val="2"/>
    </font>
    <font>
      <sz val="10"/>
      <color indexed="10"/>
      <name val="Arial"/>
      <family val="2"/>
    </font>
    <font>
      <b/>
      <sz val="12"/>
      <color indexed="9"/>
      <name val="Arial"/>
      <family val="2"/>
    </font>
    <font>
      <b/>
      <sz val="10"/>
      <color indexed="9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indexed="2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2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3">
    <xf numFmtId="0" fontId="0" fillId="0" borderId="0" xfId="0"/>
    <xf numFmtId="0" fontId="0" fillId="0" borderId="0" xfId="0" applyAlignment="1">
      <alignment horizontal="center"/>
    </xf>
    <xf numFmtId="0" fontId="6" fillId="2" borderId="1" xfId="0" applyFont="1" applyFill="1" applyBorder="1"/>
    <xf numFmtId="0" fontId="6" fillId="2" borderId="2" xfId="0" applyFont="1" applyFill="1" applyBorder="1"/>
    <xf numFmtId="0" fontId="2" fillId="0" borderId="3" xfId="0" applyFont="1" applyBorder="1" applyAlignment="1">
      <alignment horizontal="center"/>
    </xf>
    <xf numFmtId="0" fontId="2" fillId="3" borderId="4" xfId="0" applyFont="1" applyFill="1" applyBorder="1"/>
    <xf numFmtId="0" fontId="2" fillId="3" borderId="5" xfId="0" applyFont="1" applyFill="1" applyBorder="1" applyAlignment="1">
      <alignment horizontal="center"/>
    </xf>
    <xf numFmtId="0" fontId="8" fillId="4" borderId="5" xfId="0" applyFont="1" applyFill="1" applyBorder="1" applyAlignment="1">
      <alignment horizontal="centerContinuous"/>
    </xf>
    <xf numFmtId="0" fontId="8" fillId="4" borderId="6" xfId="0" applyFont="1" applyFill="1" applyBorder="1" applyAlignment="1">
      <alignment horizontal="centerContinuous"/>
    </xf>
    <xf numFmtId="0" fontId="8" fillId="4" borderId="7" xfId="0" applyFont="1" applyFill="1" applyBorder="1" applyAlignment="1">
      <alignment horizontal="centerContinuous"/>
    </xf>
    <xf numFmtId="0" fontId="0" fillId="0" borderId="0" xfId="0" applyFill="1" applyBorder="1"/>
    <xf numFmtId="0" fontId="2" fillId="3" borderId="5" xfId="0" applyFont="1" applyFill="1" applyBorder="1"/>
    <xf numFmtId="0" fontId="7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9" fillId="5" borderId="4" xfId="0" applyFont="1" applyFill="1" applyBorder="1" applyAlignment="1">
      <alignment horizontal="center"/>
    </xf>
    <xf numFmtId="38" fontId="9" fillId="5" borderId="4" xfId="0" applyNumberFormat="1" applyFont="1" applyFill="1" applyBorder="1" applyAlignment="1">
      <alignment horizontal="center"/>
    </xf>
    <xf numFmtId="0" fontId="9" fillId="5" borderId="10" xfId="0" applyFont="1" applyFill="1" applyBorder="1" applyAlignment="1">
      <alignment horizontal="center"/>
    </xf>
    <xf numFmtId="38" fontId="0" fillId="0" borderId="11" xfId="0" applyNumberFormat="1" applyBorder="1" applyAlignment="1">
      <alignment horizontal="center"/>
    </xf>
    <xf numFmtId="38" fontId="0" fillId="0" borderId="8" xfId="0" applyNumberFormat="1" applyBorder="1" applyAlignment="1">
      <alignment horizontal="center"/>
    </xf>
    <xf numFmtId="38" fontId="0" fillId="0" borderId="9" xfId="0" applyNumberFormat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7" fillId="6" borderId="12" xfId="0" applyFont="1" applyFill="1" applyBorder="1" applyAlignment="1">
      <alignment horizontal="center"/>
    </xf>
    <xf numFmtId="0" fontId="7" fillId="6" borderId="1" xfId="0" applyFont="1" applyFill="1" applyBorder="1" applyAlignment="1">
      <alignment horizontal="center"/>
    </xf>
    <xf numFmtId="0" fontId="7" fillId="6" borderId="2" xfId="0" applyFont="1" applyFill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64" fontId="2" fillId="3" borderId="4" xfId="0" applyNumberFormat="1" applyFont="1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2" fillId="6" borderId="5" xfId="0" applyFont="1" applyFill="1" applyBorder="1"/>
    <xf numFmtId="0" fontId="2" fillId="4" borderId="5" xfId="0" applyFont="1" applyFill="1" applyBorder="1" applyAlignment="1">
      <alignment horizontal="centerContinuous"/>
    </xf>
    <xf numFmtId="0" fontId="2" fillId="4" borderId="7" xfId="0" applyFont="1" applyFill="1" applyBorder="1" applyAlignment="1">
      <alignment horizontal="centerContinuous"/>
    </xf>
    <xf numFmtId="38" fontId="9" fillId="2" borderId="7" xfId="0" applyNumberFormat="1" applyFont="1" applyFill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0" fillId="7" borderId="13" xfId="0" applyFill="1" applyBorder="1"/>
    <xf numFmtId="0" fontId="0" fillId="7" borderId="14" xfId="0" applyFill="1" applyBorder="1"/>
    <xf numFmtId="0" fontId="0" fillId="7" borderId="15" xfId="0" applyFill="1" applyBorder="1"/>
    <xf numFmtId="0" fontId="0" fillId="7" borderId="16" xfId="0" applyFill="1" applyBorder="1"/>
    <xf numFmtId="0" fontId="4" fillId="7" borderId="0" xfId="0" applyFont="1" applyFill="1" applyBorder="1"/>
    <xf numFmtId="0" fontId="0" fillId="7" borderId="0" xfId="0" applyFill="1" applyBorder="1"/>
    <xf numFmtId="0" fontId="0" fillId="7" borderId="17" xfId="0" applyFill="1" applyBorder="1"/>
    <xf numFmtId="0" fontId="9" fillId="7" borderId="0" xfId="0" applyFont="1" applyFill="1" applyBorder="1" applyAlignment="1">
      <alignment horizontal="center"/>
    </xf>
    <xf numFmtId="0" fontId="7" fillId="7" borderId="0" xfId="0" applyFont="1" applyFill="1" applyBorder="1" applyAlignment="1">
      <alignment horizontal="center"/>
    </xf>
    <xf numFmtId="0" fontId="0" fillId="7" borderId="18" xfId="0" applyFill="1" applyBorder="1"/>
    <xf numFmtId="0" fontId="0" fillId="7" borderId="19" xfId="0" applyFill="1" applyBorder="1"/>
    <xf numFmtId="0" fontId="0" fillId="7" borderId="20" xfId="0" applyFill="1" applyBorder="1"/>
    <xf numFmtId="0" fontId="0" fillId="8" borderId="5" xfId="0" applyFill="1" applyBorder="1"/>
    <xf numFmtId="38" fontId="12" fillId="8" borderId="4" xfId="0" applyNumberFormat="1" applyFont="1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10" fontId="0" fillId="8" borderId="4" xfId="0" applyNumberFormat="1" applyFill="1" applyBorder="1" applyAlignment="1">
      <alignment horizontal="center"/>
    </xf>
    <xf numFmtId="0" fontId="0" fillId="3" borderId="12" xfId="0" applyFill="1" applyBorder="1"/>
    <xf numFmtId="0" fontId="13" fillId="3" borderId="11" xfId="0" applyFont="1" applyFill="1" applyBorder="1" applyAlignment="1">
      <alignment horizontal="center"/>
    </xf>
    <xf numFmtId="0" fontId="0" fillId="3" borderId="5" xfId="0" applyFill="1" applyBorder="1"/>
    <xf numFmtId="0" fontId="12" fillId="3" borderId="4" xfId="0" applyFont="1" applyFill="1" applyBorder="1" applyAlignment="1">
      <alignment horizontal="center"/>
    </xf>
    <xf numFmtId="0" fontId="0" fillId="3" borderId="2" xfId="0" applyFill="1" applyBorder="1"/>
    <xf numFmtId="0" fontId="12" fillId="3" borderId="9" xfId="0" applyFont="1" applyFill="1" applyBorder="1" applyAlignment="1">
      <alignment horizontal="center"/>
    </xf>
    <xf numFmtId="0" fontId="6" fillId="2" borderId="12" xfId="0" applyFont="1" applyFill="1" applyBorder="1"/>
    <xf numFmtId="0" fontId="6" fillId="9" borderId="2" xfId="0" applyFont="1" applyFill="1" applyBorder="1"/>
    <xf numFmtId="0" fontId="6" fillId="9" borderId="5" xfId="0" applyFont="1" applyFill="1" applyBorder="1"/>
    <xf numFmtId="0" fontId="0" fillId="10" borderId="0" xfId="0" applyFill="1"/>
    <xf numFmtId="0" fontId="6" fillId="7" borderId="0" xfId="0" applyFont="1" applyFill="1" applyBorder="1"/>
    <xf numFmtId="164" fontId="9" fillId="7" borderId="0" xfId="0" applyNumberFormat="1" applyFont="1" applyFill="1" applyBorder="1" applyAlignment="1">
      <alignment horizontal="center"/>
    </xf>
    <xf numFmtId="164" fontId="2" fillId="2" borderId="5" xfId="0" applyNumberFormat="1" applyFont="1" applyFill="1" applyBorder="1" applyAlignment="1">
      <alignment horizontal="center"/>
    </xf>
    <xf numFmtId="164" fontId="2" fillId="2" borderId="4" xfId="0" applyNumberFormat="1" applyFont="1" applyFill="1" applyBorder="1" applyAlignment="1">
      <alignment horizontal="center"/>
    </xf>
    <xf numFmtId="38" fontId="14" fillId="9" borderId="4" xfId="0" applyNumberFormat="1" applyFont="1" applyFill="1" applyBorder="1" applyAlignment="1">
      <alignment horizontal="center"/>
    </xf>
    <xf numFmtId="10" fontId="14" fillId="5" borderId="8" xfId="1" applyNumberFormat="1" applyFont="1" applyFill="1" applyBorder="1" applyAlignment="1">
      <alignment horizontal="center"/>
    </xf>
    <xf numFmtId="38" fontId="14" fillId="5" borderId="9" xfId="0" applyNumberFormat="1" applyFont="1" applyFill="1" applyBorder="1" applyAlignment="1">
      <alignment horizontal="center"/>
    </xf>
    <xf numFmtId="38" fontId="14" fillId="9" borderId="9" xfId="0" applyNumberFormat="1" applyFont="1" applyFill="1" applyBorder="1" applyAlignment="1">
      <alignment horizontal="center"/>
    </xf>
    <xf numFmtId="38" fontId="14" fillId="5" borderId="4" xfId="0" applyNumberFormat="1" applyFont="1" applyFill="1" applyBorder="1" applyAlignment="1">
      <alignment horizontal="center"/>
    </xf>
    <xf numFmtId="164" fontId="14" fillId="5" borderId="4" xfId="0" applyNumberFormat="1" applyFont="1" applyFill="1" applyBorder="1" applyAlignment="1">
      <alignment horizontal="center"/>
    </xf>
    <xf numFmtId="0" fontId="14" fillId="7" borderId="0" xfId="0" applyFont="1" applyFill="1" applyBorder="1"/>
    <xf numFmtId="166" fontId="13" fillId="3" borderId="11" xfId="0" applyNumberFormat="1" applyFont="1" applyFill="1" applyBorder="1" applyAlignment="1">
      <alignment horizontal="center"/>
    </xf>
    <xf numFmtId="0" fontId="6" fillId="2" borderId="11" xfId="0" applyFont="1" applyFill="1" applyBorder="1"/>
    <xf numFmtId="17" fontId="9" fillId="5" borderId="7" xfId="0" applyNumberFormat="1" applyFont="1" applyFill="1" applyBorder="1" applyAlignment="1">
      <alignment horizontal="center"/>
    </xf>
    <xf numFmtId="0" fontId="15" fillId="7" borderId="0" xfId="0" applyFont="1" applyFill="1" applyBorder="1"/>
    <xf numFmtId="17" fontId="0" fillId="0" borderId="0" xfId="0" applyNumberFormat="1"/>
    <xf numFmtId="0" fontId="2" fillId="0" borderId="0" xfId="0" applyFont="1" applyAlignment="1">
      <alignment horizontal="center"/>
    </xf>
    <xf numFmtId="0" fontId="2" fillId="6" borderId="5" xfId="0" applyFont="1" applyFill="1" applyBorder="1" applyAlignment="1">
      <alignment horizontal="center"/>
    </xf>
    <xf numFmtId="0" fontId="2" fillId="6" borderId="7" xfId="0" applyFont="1" applyFill="1" applyBorder="1" applyAlignment="1">
      <alignment horizontal="centerContinuous"/>
    </xf>
    <xf numFmtId="0" fontId="8" fillId="4" borderId="21" xfId="0" applyFont="1" applyFill="1" applyBorder="1" applyAlignment="1">
      <alignment horizontal="centerContinuous"/>
    </xf>
    <xf numFmtId="0" fontId="8" fillId="4" borderId="10" xfId="0" applyFont="1" applyFill="1" applyBorder="1" applyAlignment="1">
      <alignment horizontal="centerContinuous"/>
    </xf>
    <xf numFmtId="38" fontId="2" fillId="3" borderId="9" xfId="0" applyNumberFormat="1" applyFont="1" applyFill="1" applyBorder="1" applyAlignment="1">
      <alignment horizontal="center"/>
    </xf>
    <xf numFmtId="0" fontId="0" fillId="6" borderId="7" xfId="0" applyFill="1" applyBorder="1" applyAlignment="1">
      <alignment horizontal="centerContinuous"/>
    </xf>
    <xf numFmtId="0" fontId="2" fillId="6" borderId="5" xfId="0" applyFont="1" applyFill="1" applyBorder="1" applyAlignment="1">
      <alignment horizontal="centerContinuous"/>
    </xf>
    <xf numFmtId="164" fontId="0" fillId="0" borderId="0" xfId="0" applyNumberFormat="1" applyBorder="1" applyAlignment="1">
      <alignment horizontal="center"/>
    </xf>
    <xf numFmtId="164" fontId="0" fillId="0" borderId="22" xfId="0" applyNumberFormat="1" applyBorder="1" applyAlignment="1">
      <alignment horizontal="center"/>
    </xf>
    <xf numFmtId="0" fontId="0" fillId="0" borderId="0" xfId="0" applyBorder="1"/>
    <xf numFmtId="164" fontId="0" fillId="0" borderId="12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2" fillId="6" borderId="4" xfId="0" applyFont="1" applyFill="1" applyBorder="1" applyAlignment="1">
      <alignment horizontal="left"/>
    </xf>
    <xf numFmtId="38" fontId="0" fillId="0" borderId="10" xfId="0" applyNumberFormat="1" applyBorder="1" applyAlignment="1">
      <alignment horizontal="center"/>
    </xf>
    <xf numFmtId="0" fontId="6" fillId="2" borderId="4" xfId="0" applyFont="1" applyFill="1" applyBorder="1"/>
    <xf numFmtId="17" fontId="9" fillId="5" borderId="4" xfId="0" applyNumberFormat="1" applyFont="1" applyFill="1" applyBorder="1" applyAlignment="1">
      <alignment horizontal="center"/>
    </xf>
    <xf numFmtId="0" fontId="11" fillId="11" borderId="5" xfId="0" applyFont="1" applyFill="1" applyBorder="1" applyAlignment="1">
      <alignment horizontal="centerContinuous"/>
    </xf>
    <xf numFmtId="0" fontId="10" fillId="11" borderId="7" xfId="0" applyFont="1" applyFill="1" applyBorder="1" applyAlignment="1">
      <alignment horizontal="centerContinuous"/>
    </xf>
    <xf numFmtId="0" fontId="11" fillId="11" borderId="5" xfId="0" applyFont="1" applyFill="1" applyBorder="1" applyAlignment="1">
      <alignment horizontal="left"/>
    </xf>
    <xf numFmtId="167" fontId="0" fillId="0" borderId="4" xfId="0" applyNumberFormat="1" applyBorder="1" applyAlignment="1">
      <alignment horizontal="center"/>
    </xf>
    <xf numFmtId="0" fontId="0" fillId="6" borderId="5" xfId="0" applyFill="1" applyBorder="1"/>
    <xf numFmtId="0" fontId="0" fillId="6" borderId="6" xfId="0" applyFill="1" applyBorder="1"/>
    <xf numFmtId="167" fontId="0" fillId="5" borderId="21" xfId="0" applyNumberFormat="1" applyFill="1" applyBorder="1" applyAlignment="1">
      <alignment horizontal="center"/>
    </xf>
    <xf numFmtId="167" fontId="0" fillId="5" borderId="0" xfId="0" applyNumberFormat="1" applyFill="1" applyBorder="1" applyAlignment="1">
      <alignment horizontal="center"/>
    </xf>
    <xf numFmtId="167" fontId="0" fillId="5" borderId="22" xfId="0" applyNumberForma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167" fontId="2" fillId="0" borderId="21" xfId="0" applyNumberFormat="1" applyFont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0" fontId="2" fillId="4" borderId="21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167" fontId="0" fillId="3" borderId="11" xfId="0" applyNumberFormat="1" applyFill="1" applyBorder="1" applyAlignment="1">
      <alignment horizontal="center"/>
    </xf>
    <xf numFmtId="167" fontId="0" fillId="3" borderId="8" xfId="0" applyNumberFormat="1" applyFill="1" applyBorder="1" applyAlignment="1">
      <alignment horizontal="center"/>
    </xf>
    <xf numFmtId="167" fontId="0" fillId="3" borderId="9" xfId="0" applyNumberFormat="1" applyFill="1" applyBorder="1" applyAlignment="1">
      <alignment horizontal="center"/>
    </xf>
    <xf numFmtId="167" fontId="2" fillId="3" borderId="11" xfId="0" applyNumberFormat="1" applyFont="1" applyFill="1" applyBorder="1" applyAlignment="1">
      <alignment horizontal="center"/>
    </xf>
    <xf numFmtId="17" fontId="0" fillId="9" borderId="11" xfId="0" applyNumberFormat="1" applyFill="1" applyBorder="1" applyAlignment="1">
      <alignment horizontal="center"/>
    </xf>
    <xf numFmtId="17" fontId="0" fillId="9" borderId="8" xfId="0" applyNumberFormat="1" applyFill="1" applyBorder="1" applyAlignment="1">
      <alignment horizontal="center"/>
    </xf>
    <xf numFmtId="17" fontId="0" fillId="9" borderId="9" xfId="0" applyNumberFormat="1" applyFill="1" applyBorder="1" applyAlignment="1">
      <alignment horizontal="center"/>
    </xf>
    <xf numFmtId="0" fontId="2" fillId="9" borderId="12" xfId="0" applyFont="1" applyFill="1" applyBorder="1" applyAlignment="1">
      <alignment horizontal="center"/>
    </xf>
    <xf numFmtId="0" fontId="2" fillId="6" borderId="12" xfId="0" applyFont="1" applyFill="1" applyBorder="1" applyAlignment="1">
      <alignment horizontal="center"/>
    </xf>
    <xf numFmtId="0" fontId="2" fillId="6" borderId="10" xfId="0" applyFont="1" applyFill="1" applyBorder="1" applyAlignment="1">
      <alignment horizontal="center"/>
    </xf>
    <xf numFmtId="10" fontId="0" fillId="6" borderId="21" xfId="0" applyNumberFormat="1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10" fontId="0" fillId="6" borderId="0" xfId="0" applyNumberFormat="1" applyFill="1" applyBorder="1" applyAlignment="1">
      <alignment horizontal="center"/>
    </xf>
    <xf numFmtId="0" fontId="0" fillId="6" borderId="23" xfId="0" applyFill="1" applyBorder="1" applyAlignment="1">
      <alignment horizontal="center"/>
    </xf>
    <xf numFmtId="10" fontId="0" fillId="6" borderId="22" xfId="0" applyNumberFormat="1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167" fontId="2" fillId="4" borderId="5" xfId="0" applyNumberFormat="1" applyFont="1" applyFill="1" applyBorder="1" applyAlignment="1">
      <alignment horizontal="center"/>
    </xf>
    <xf numFmtId="167" fontId="2" fillId="4" borderId="6" xfId="0" applyNumberFormat="1" applyFont="1" applyFill="1" applyBorder="1" applyAlignment="1">
      <alignment horizontal="center"/>
    </xf>
    <xf numFmtId="167" fontId="2" fillId="4" borderId="4" xfId="0" applyNumberFormat="1" applyFont="1" applyFill="1" applyBorder="1" applyAlignment="1">
      <alignment horizontal="center"/>
    </xf>
    <xf numFmtId="0" fontId="2" fillId="2" borderId="12" xfId="0" applyFont="1" applyFill="1" applyBorder="1"/>
    <xf numFmtId="168" fontId="7" fillId="5" borderId="4" xfId="0" applyNumberFormat="1" applyFont="1" applyFill="1" applyBorder="1" applyAlignment="1">
      <alignment horizontal="center"/>
    </xf>
    <xf numFmtId="0" fontId="2" fillId="2" borderId="1" xfId="0" applyFont="1" applyFill="1" applyBorder="1"/>
    <xf numFmtId="0" fontId="2" fillId="2" borderId="9" xfId="0" applyFont="1" applyFill="1" applyBorder="1"/>
    <xf numFmtId="6" fontId="7" fillId="5" borderId="4" xfId="0" applyNumberFormat="1" applyFont="1" applyFill="1" applyBorder="1" applyAlignment="1">
      <alignment horizontal="center"/>
    </xf>
    <xf numFmtId="0" fontId="16" fillId="12" borderId="5" xfId="0" applyFont="1" applyFill="1" applyBorder="1" applyAlignment="1">
      <alignment horizontal="left"/>
    </xf>
    <xf numFmtId="0" fontId="17" fillId="12" borderId="4" xfId="0" applyFont="1" applyFill="1" applyBorder="1" applyAlignment="1">
      <alignment horizontal="center" vertical="center" wrapText="1"/>
    </xf>
    <xf numFmtId="0" fontId="17" fillId="12" borderId="4" xfId="0" applyFont="1" applyFill="1" applyBorder="1" applyAlignment="1">
      <alignment horizontal="center"/>
    </xf>
    <xf numFmtId="168" fontId="16" fillId="12" borderId="4" xfId="0" applyNumberFormat="1" applyFont="1" applyFill="1" applyBorder="1" applyAlignment="1">
      <alignment horizontal="center"/>
    </xf>
    <xf numFmtId="6" fontId="16" fillId="12" borderId="4" xfId="0" applyNumberFormat="1" applyFont="1" applyFill="1" applyBorder="1" applyAlignment="1">
      <alignment horizontal="center"/>
    </xf>
    <xf numFmtId="0" fontId="0" fillId="7" borderId="0" xfId="0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trlProps/ctrlProp1.xml><?xml version="1.0" encoding="utf-8"?>
<formControlPr xmlns="http://schemas.microsoft.com/office/spreadsheetml/2009/9/main" objectType="Drop" dropLines="5" dropStyle="combo" dx="22" fmlaLink="LIST!$B$4" fmlaRange="vessels" noThreeD="1" sel="1" val="0"/>
</file>

<file path=xl/ctrlProps/ctrlProp10.xml><?xml version="1.0" encoding="utf-8"?>
<formControlPr xmlns="http://schemas.microsoft.com/office/spreadsheetml/2009/9/main" objectType="GBox" noThreeD="1"/>
</file>

<file path=xl/ctrlProps/ctrlProp11.xml><?xml version="1.0" encoding="utf-8"?>
<formControlPr xmlns="http://schemas.microsoft.com/office/spreadsheetml/2009/9/main" objectType="GBox" noThreeD="1"/>
</file>

<file path=xl/ctrlProps/ctrlProp12.xml><?xml version="1.0" encoding="utf-8"?>
<formControlPr xmlns="http://schemas.microsoft.com/office/spreadsheetml/2009/9/main" objectType="Radio" checked="Checked" firstButton="1" fmlaLink="LIST!$F$6" lockText="1" noThreeD="1"/>
</file>

<file path=xl/ctrlProps/ctrlProp13.xml><?xml version="1.0" encoding="utf-8"?>
<formControlPr xmlns="http://schemas.microsoft.com/office/spreadsheetml/2009/9/main" objectType="Radio" lockText="1" noThreeD="1"/>
</file>

<file path=xl/ctrlProps/ctrlProp2.xml><?xml version="1.0" encoding="utf-8"?>
<formControlPr xmlns="http://schemas.microsoft.com/office/spreadsheetml/2009/9/main" objectType="Drop" dropStyle="combo" dx="22" fmlaLink="source_choice" fmlaRange="source_port" noThreeD="1" sel="2"/>
</file>

<file path=xl/ctrlProps/ctrlProp3.xml><?xml version="1.0" encoding="utf-8"?>
<formControlPr xmlns="http://schemas.microsoft.com/office/spreadsheetml/2009/9/main" objectType="Drop" dropLines="9" dropStyle="combo" dx="22" fmlaLink="destination_choice" fmlaRange="destination_port" noThreeD="1" sel="1" val="0"/>
</file>

<file path=xl/ctrlProps/ctrlProp4.xml><?xml version="1.0" encoding="utf-8"?>
<formControlPr xmlns="http://schemas.microsoft.com/office/spreadsheetml/2009/9/main" objectType="GBox" noThreeD="1"/>
</file>

<file path=xl/ctrlProps/ctrlProp5.xml><?xml version="1.0" encoding="utf-8"?>
<formControlPr xmlns="http://schemas.microsoft.com/office/spreadsheetml/2009/9/main" objectType="GBox" noThreeD="1"/>
</file>

<file path=xl/ctrlProps/ctrlProp6.xml><?xml version="1.0" encoding="utf-8"?>
<formControlPr xmlns="http://schemas.microsoft.com/office/spreadsheetml/2009/9/main" objectType="GBox" noThreeD="1"/>
</file>

<file path=xl/ctrlProps/ctrlProp7.xml><?xml version="1.0" encoding="utf-8"?>
<formControlPr xmlns="http://schemas.microsoft.com/office/spreadsheetml/2009/9/main" objectType="Radio" checked="Checked" firstButton="1" fmlaLink="LIST!$D$16" lockText="1" noThreeD="1"/>
</file>

<file path=xl/ctrlProps/ctrlProp8.xml><?xml version="1.0" encoding="utf-8"?>
<formControlPr xmlns="http://schemas.microsoft.com/office/spreadsheetml/2009/9/main" objectType="Radio" lockText="1" noThreeD="1"/>
</file>

<file path=xl/ctrlProps/ctrlProp9.xml><?xml version="1.0" encoding="utf-8"?>
<formControlPr xmlns="http://schemas.microsoft.com/office/spreadsheetml/2009/9/main" objectType="GBox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</xdr:row>
          <xdr:rowOff>0</xdr:rowOff>
        </xdr:from>
        <xdr:to>
          <xdr:col>4</xdr:col>
          <xdr:colOff>9525</xdr:colOff>
          <xdr:row>4</xdr:row>
          <xdr:rowOff>0</xdr:rowOff>
        </xdr:to>
        <xdr:sp macro="" textlink="">
          <xdr:nvSpPr>
            <xdr:cNvPr id="1025" name="Drop Dow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FF07802F-51A6-84D3-AC70-A0C7459E51E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0</xdr:rowOff>
        </xdr:from>
        <xdr:to>
          <xdr:col>4</xdr:col>
          <xdr:colOff>9525</xdr:colOff>
          <xdr:row>9</xdr:row>
          <xdr:rowOff>0</xdr:rowOff>
        </xdr:to>
        <xdr:sp macro="" textlink="">
          <xdr:nvSpPr>
            <xdr:cNvPr id="1026" name="Drop Down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3BF796BA-D778-875E-CF18-6D013C83AC2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0</xdr:rowOff>
        </xdr:from>
        <xdr:to>
          <xdr:col>4</xdr:col>
          <xdr:colOff>9525</xdr:colOff>
          <xdr:row>10</xdr:row>
          <xdr:rowOff>0</xdr:rowOff>
        </xdr:to>
        <xdr:sp macro="" textlink="">
          <xdr:nvSpPr>
            <xdr:cNvPr id="1027" name="Drop Down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EDDC544C-FAC0-D18C-1AE7-60C6C7D622B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</xdr:row>
          <xdr:rowOff>0</xdr:rowOff>
        </xdr:from>
        <xdr:to>
          <xdr:col>4</xdr:col>
          <xdr:colOff>9525</xdr:colOff>
          <xdr:row>7</xdr:row>
          <xdr:rowOff>9525</xdr:rowOff>
        </xdr:to>
        <xdr:sp macro="" textlink="">
          <xdr:nvSpPr>
            <xdr:cNvPr id="1029" name="Group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B8BB9524-FFC6-2F7F-9CF4-AF605CD1530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8</xdr:row>
          <xdr:rowOff>0</xdr:rowOff>
        </xdr:from>
        <xdr:to>
          <xdr:col>4</xdr:col>
          <xdr:colOff>9525</xdr:colOff>
          <xdr:row>11</xdr:row>
          <xdr:rowOff>9525</xdr:rowOff>
        </xdr:to>
        <xdr:sp macro="" textlink="">
          <xdr:nvSpPr>
            <xdr:cNvPr id="1030" name="Group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CF1738-CB24-B297-36B4-FEB8EB0466B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0</xdr:rowOff>
        </xdr:from>
        <xdr:to>
          <xdr:col>4</xdr:col>
          <xdr:colOff>9525</xdr:colOff>
          <xdr:row>19</xdr:row>
          <xdr:rowOff>9525</xdr:rowOff>
        </xdr:to>
        <xdr:sp macro="" textlink="">
          <xdr:nvSpPr>
            <xdr:cNvPr id="1031" name="Group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405FBF8D-B608-5801-EE52-EE85726AA1C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19050</xdr:rowOff>
        </xdr:from>
        <xdr:to>
          <xdr:col>3</xdr:col>
          <xdr:colOff>514350</xdr:colOff>
          <xdr:row>10</xdr:row>
          <xdr:rowOff>247650</xdr:rowOff>
        </xdr:to>
        <xdr:sp macro="" textlink="">
          <xdr:nvSpPr>
            <xdr:cNvPr id="1032" name="Option Button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10B4D9DF-8E51-AE5E-AE27-3D8B4FF5A04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457200</xdr:colOff>
          <xdr:row>10</xdr:row>
          <xdr:rowOff>19050</xdr:rowOff>
        </xdr:from>
        <xdr:to>
          <xdr:col>3</xdr:col>
          <xdr:colOff>981075</xdr:colOff>
          <xdr:row>10</xdr:row>
          <xdr:rowOff>247650</xdr:rowOff>
        </xdr:to>
        <xdr:sp macro="" textlink="">
          <xdr:nvSpPr>
            <xdr:cNvPr id="1033" name="Option Button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4E60124E-451D-0C8D-C059-8B01EBD4F16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21</xdr:row>
          <xdr:rowOff>0</xdr:rowOff>
        </xdr:from>
        <xdr:to>
          <xdr:col>3</xdr:col>
          <xdr:colOff>0</xdr:colOff>
          <xdr:row>25</xdr:row>
          <xdr:rowOff>9525</xdr:rowOff>
        </xdr:to>
        <xdr:sp macro="" textlink="">
          <xdr:nvSpPr>
            <xdr:cNvPr id="1035" name="Group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5DD17AB3-C5FA-E0C4-22F0-D8E008AB76A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0</xdr:rowOff>
        </xdr:from>
        <xdr:to>
          <xdr:col>4</xdr:col>
          <xdr:colOff>1343025</xdr:colOff>
          <xdr:row>25</xdr:row>
          <xdr:rowOff>9525</xdr:rowOff>
        </xdr:to>
        <xdr:sp macro="" textlink="">
          <xdr:nvSpPr>
            <xdr:cNvPr id="1036" name="Group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289D0AC-A4EE-1F11-A77D-1B99E343DBC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171450</xdr:colOff>
          <xdr:row>12</xdr:row>
          <xdr:rowOff>0</xdr:rowOff>
        </xdr:from>
        <xdr:to>
          <xdr:col>4</xdr:col>
          <xdr:colOff>9525</xdr:colOff>
          <xdr:row>14</xdr:row>
          <xdr:rowOff>9525</xdr:rowOff>
        </xdr:to>
        <xdr:sp macro="" textlink="">
          <xdr:nvSpPr>
            <xdr:cNvPr id="1040" name="Group Box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8AFC035E-5DDF-A35D-39E5-D0DD97BC5DA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1714500</xdr:colOff>
          <xdr:row>20</xdr:row>
          <xdr:rowOff>0</xdr:rowOff>
        </xdr:from>
        <xdr:to>
          <xdr:col>2</xdr:col>
          <xdr:colOff>2419350</xdr:colOff>
          <xdr:row>21</xdr:row>
          <xdr:rowOff>28575</xdr:rowOff>
        </xdr:to>
        <xdr:sp macro="" textlink="">
          <xdr:nvSpPr>
            <xdr:cNvPr id="1043" name="Option Button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7988274D-8AF7-88F5-7772-2E65A4FC3AA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MMBTU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2362200</xdr:colOff>
          <xdr:row>20</xdr:row>
          <xdr:rowOff>0</xdr:rowOff>
        </xdr:from>
        <xdr:to>
          <xdr:col>3</xdr:col>
          <xdr:colOff>200025</xdr:colOff>
          <xdr:row>21</xdr:row>
          <xdr:rowOff>28575</xdr:rowOff>
        </xdr:to>
        <xdr:sp macro="" textlink="">
          <xdr:nvSpPr>
            <xdr:cNvPr id="1044" name="Option Button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A7317C53-5114-2644-7895-F9FE9BEFF33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M3</a:t>
              </a:r>
            </a:p>
          </xdr:txBody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LNG_Curv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IP CURVES"/>
      <sheetName val="TERMINAL CURVES"/>
      <sheetName val="PORTS"/>
      <sheetName val="ROUTES"/>
      <sheetName val="SHIPS"/>
      <sheetName val="FREIGHT"/>
      <sheetName val="ELBA BOOK"/>
      <sheetName val="ELBA INCOME"/>
      <sheetName val="SUMMARY"/>
      <sheetName val="SHIP POSITIONS"/>
      <sheetName val="CURVELOAD"/>
      <sheetName val="CURVECALC"/>
    </sheetNames>
    <definedNames>
      <definedName name="bunker_cost" refersTo="='ROUTES'!$AE$3:$AK$197"/>
      <definedName name="bunker_cost_route" refersTo="='ROUTES'!$AE$3:$AE$197"/>
      <definedName name="bunker_cost_ship" refersTo="='ROUTES'!$AE$3:$AL$3"/>
      <definedName name="curvecalc" refersTo="='CURVECALC'!$C$5:$J$317"/>
      <definedName name="FIXED_CHARTER_COST" refersTo="='SHIPS'!$B$24:$H$333"/>
      <definedName name="LADEN_VOYAGE_DAYS" refersTo="='ROUTES'!$O$3:$U$196"/>
      <definedName name="LADEN_VOYAGE_ROUTES" refersTo="='ROUTES'!$O$3:$O$196"/>
      <definedName name="LADEN_VOYAGE_SHIPS" refersTo="='ROUTES'!$O$3:$U$3"/>
      <definedName name="MILES" refersTo="='ROUTES'!$A$4:$E$166"/>
      <definedName name="OM_CHARTER_COST" refersTo="='SHIPS'!$B$334:$H$642"/>
      <definedName name="other_cost" refersTo="='FREIGHT'!$A$5:$H$23"/>
      <definedName name="PORT_CHARGE_SHIPS" refersTo="='PORTS'!$A$4:$F$4"/>
      <definedName name="PORT_CHARGES" refersTo="='PORTS'!$A$4:$F$102"/>
      <definedName name="PORTS" refersTo="='PORTS'!$A$4:$A$102"/>
      <definedName name="ROUNDTRIP_DAYS" refersTo="='ROUTES'!$W$3:$AC$196"/>
      <definedName name="ROUNDTRIP_ROUTES" refersTo="='ROUTES'!$W$3:$W$196"/>
      <definedName name="ROUNDTRIP_SHIPS" refersTo="='ROUTES'!$W$3:$AC$3"/>
      <definedName name="SHIPS" refersTo="='SHIPS'!$A$5:$H$23"/>
    </definedNames>
    <sheetDataSet>
      <sheetData sheetId="0">
        <row r="4">
          <cell r="A4" t="str">
            <v>SUPPLY</v>
          </cell>
          <cell r="B4" t="str">
            <v>QATAR</v>
          </cell>
          <cell r="C4" t="str">
            <v>QATAR</v>
          </cell>
          <cell r="D4" t="str">
            <v>VENEZUELA</v>
          </cell>
          <cell r="E4" t="str">
            <v>VENEZUELA</v>
          </cell>
          <cell r="F4" t="str">
            <v>ALGERIA</v>
          </cell>
        </row>
        <row r="5">
          <cell r="A5" t="str">
            <v>DEMAND</v>
          </cell>
          <cell r="B5" t="str">
            <v>ELBA</v>
          </cell>
          <cell r="C5" t="str">
            <v>LAKE CHARLES</v>
          </cell>
          <cell r="D5" t="str">
            <v>ELBA</v>
          </cell>
          <cell r="E5" t="str">
            <v>LAKE CHARLES</v>
          </cell>
          <cell r="F5" t="str">
            <v>ELBA</v>
          </cell>
          <cell r="G5" t="str">
            <v>LAKE CHARLES</v>
          </cell>
          <cell r="H5" t="str">
            <v>ELBA</v>
          </cell>
          <cell r="I5" t="str">
            <v>LAKE CHARLES</v>
          </cell>
        </row>
        <row r="6">
          <cell r="A6" t="str">
            <v>ROUTE</v>
          </cell>
          <cell r="B6" t="str">
            <v>SUEZ</v>
          </cell>
          <cell r="C6" t="str">
            <v>SUEZ</v>
          </cell>
        </row>
        <row r="7">
          <cell r="A7" t="str">
            <v>VESSEL</v>
          </cell>
          <cell r="B7" t="str">
            <v>HG</v>
          </cell>
          <cell r="C7" t="str">
            <v>HG</v>
          </cell>
          <cell r="D7" t="str">
            <v>EXMAR</v>
          </cell>
          <cell r="E7" t="str">
            <v>EXMAR</v>
          </cell>
          <cell r="F7" t="str">
            <v>EXMAR</v>
          </cell>
          <cell r="G7" t="str">
            <v>EXMAR</v>
          </cell>
          <cell r="H7" t="str">
            <v>HG</v>
          </cell>
          <cell r="I7" t="str">
            <v>HG</v>
          </cell>
        </row>
        <row r="8">
          <cell r="A8" t="str">
            <v>DESCRIPTION</v>
          </cell>
          <cell r="B8" t="str">
            <v>QATARELBASUEZ</v>
          </cell>
          <cell r="C8" t="str">
            <v>QATARLAKE CHARLESSUEZ</v>
          </cell>
          <cell r="D8" t="str">
            <v>VENEZUELAELBA</v>
          </cell>
          <cell r="E8" t="str">
            <v>VENEZUELALAKE CHARLES</v>
          </cell>
          <cell r="F8" t="str">
            <v>ALGERIAELBA</v>
          </cell>
          <cell r="G8" t="str">
            <v>ALGERIALAKE CHARLES</v>
          </cell>
          <cell r="H8" t="str">
            <v>ALGERIAELBA</v>
          </cell>
          <cell r="I8" t="str">
            <v>ALGERIALAKE CHARLES</v>
          </cell>
        </row>
        <row r="9">
          <cell r="A9" t="str">
            <v>DESCRIPTION2</v>
          </cell>
          <cell r="B9" t="str">
            <v>QATARELBASUEZHG</v>
          </cell>
          <cell r="C9" t="str">
            <v>QATARLAKE CHARLESSUEZHG</v>
          </cell>
          <cell r="D9" t="str">
            <v>VENEZUELAELBAEXMAR</v>
          </cell>
          <cell r="E9" t="str">
            <v>VENEZUELALAKE CHARLESEXMAR</v>
          </cell>
          <cell r="F9" t="str">
            <v>ALGERIAELBAEXMAR</v>
          </cell>
          <cell r="G9" t="str">
            <v>ALGERIALAKE CHARLESEXMAR</v>
          </cell>
          <cell r="H9" t="str">
            <v>ALGERIAELBAHG</v>
          </cell>
          <cell r="I9" t="str">
            <v>ALGERIALAKE CHARLESHG</v>
          </cell>
        </row>
        <row r="10">
          <cell r="A10">
            <v>36708</v>
          </cell>
          <cell r="B10">
            <v>0.62709636919512313</v>
          </cell>
          <cell r="C10">
            <v>0.67112326592942495</v>
          </cell>
          <cell r="D10">
            <v>9.0777576696117329E-2</v>
          </cell>
          <cell r="E10">
            <v>0.1010443828748063</v>
          </cell>
          <cell r="F10">
            <v>0.1866822147187043</v>
          </cell>
          <cell r="G10">
            <v>0.21730500008789227</v>
          </cell>
          <cell r="H10">
            <v>0.26581788785628369</v>
          </cell>
          <cell r="I10">
            <v>0.30984478459058551</v>
          </cell>
        </row>
        <row r="11">
          <cell r="A11">
            <v>36739</v>
          </cell>
          <cell r="B11">
            <v>0.62709636919512313</v>
          </cell>
          <cell r="C11">
            <v>0.67112326592942495</v>
          </cell>
          <cell r="D11">
            <v>9.0777576696117329E-2</v>
          </cell>
          <cell r="E11">
            <v>0.1010443828748063</v>
          </cell>
          <cell r="F11">
            <v>0.1866822147187043</v>
          </cell>
          <cell r="G11">
            <v>0.21730500008789227</v>
          </cell>
          <cell r="H11">
            <v>0.26581788785628369</v>
          </cell>
          <cell r="I11">
            <v>0.30984478459058551</v>
          </cell>
        </row>
        <row r="12">
          <cell r="A12">
            <v>36770</v>
          </cell>
          <cell r="B12">
            <v>0.62709636919512313</v>
          </cell>
          <cell r="C12">
            <v>0.67112326592942495</v>
          </cell>
          <cell r="D12">
            <v>9.0777576696117329E-2</v>
          </cell>
          <cell r="E12">
            <v>0.1010443828748063</v>
          </cell>
          <cell r="F12">
            <v>0.1866822147187043</v>
          </cell>
          <cell r="G12">
            <v>0.21730500008789227</v>
          </cell>
          <cell r="H12">
            <v>0.26581788785628369</v>
          </cell>
          <cell r="I12">
            <v>0.30984478459058551</v>
          </cell>
        </row>
        <row r="13">
          <cell r="A13">
            <v>36800</v>
          </cell>
          <cell r="B13">
            <v>0.62709636919512313</v>
          </cell>
          <cell r="C13">
            <v>0.67112326592942495</v>
          </cell>
          <cell r="D13">
            <v>9.0777576696117329E-2</v>
          </cell>
          <cell r="E13">
            <v>0.1010443828748063</v>
          </cell>
          <cell r="F13">
            <v>0.1866822147187043</v>
          </cell>
          <cell r="G13">
            <v>0.21730500008789227</v>
          </cell>
          <cell r="H13">
            <v>0.26581788785628369</v>
          </cell>
          <cell r="I13">
            <v>0.30984478459058551</v>
          </cell>
        </row>
        <row r="14">
          <cell r="A14">
            <v>36831</v>
          </cell>
          <cell r="B14">
            <v>1.1796945014134361</v>
          </cell>
          <cell r="C14">
            <v>1.2812837035871458</v>
          </cell>
          <cell r="D14">
            <v>9.0777576696117329E-2</v>
          </cell>
          <cell r="E14">
            <v>0.1010443828748063</v>
          </cell>
          <cell r="F14">
            <v>0.1866822147187043</v>
          </cell>
          <cell r="G14">
            <v>0.21730500008789227</v>
          </cell>
          <cell r="H14">
            <v>0.51909203178967711</v>
          </cell>
          <cell r="I14">
            <v>0.62068123396338648</v>
          </cell>
        </row>
        <row r="15">
          <cell r="A15">
            <v>36861</v>
          </cell>
          <cell r="B15">
            <v>1.1796945014134361</v>
          </cell>
          <cell r="C15">
            <v>1.2812837035871458</v>
          </cell>
          <cell r="D15">
            <v>9.0777576696117329E-2</v>
          </cell>
          <cell r="E15">
            <v>0.1010443828748063</v>
          </cell>
          <cell r="F15">
            <v>0.1866822147187043</v>
          </cell>
          <cell r="G15">
            <v>0.21730500008789227</v>
          </cell>
          <cell r="H15">
            <v>0.51909203178967711</v>
          </cell>
          <cell r="I15">
            <v>0.62068123396338648</v>
          </cell>
        </row>
        <row r="16">
          <cell r="A16">
            <v>36892</v>
          </cell>
          <cell r="B16">
            <v>1.1796945014134361</v>
          </cell>
          <cell r="C16">
            <v>1.2812837035871458</v>
          </cell>
          <cell r="D16">
            <v>9.0777576696117329E-2</v>
          </cell>
          <cell r="E16">
            <v>0.1010443828748063</v>
          </cell>
          <cell r="F16">
            <v>0.1866822147187043</v>
          </cell>
          <cell r="G16">
            <v>0.21730500008789227</v>
          </cell>
          <cell r="H16">
            <v>0.51909203178967711</v>
          </cell>
          <cell r="I16">
            <v>0.62068123396338648</v>
          </cell>
        </row>
        <row r="17">
          <cell r="A17">
            <v>36923</v>
          </cell>
          <cell r="B17">
            <v>1.1796945014134361</v>
          </cell>
          <cell r="C17">
            <v>1.2812837035871458</v>
          </cell>
          <cell r="D17">
            <v>9.0777576696117329E-2</v>
          </cell>
          <cell r="E17">
            <v>0.1010443828748063</v>
          </cell>
          <cell r="F17">
            <v>0.1866822147187043</v>
          </cell>
          <cell r="G17">
            <v>0.21730500008789227</v>
          </cell>
          <cell r="H17">
            <v>0.51909203178967711</v>
          </cell>
          <cell r="I17">
            <v>0.62068123396338648</v>
          </cell>
        </row>
        <row r="18">
          <cell r="A18">
            <v>36951</v>
          </cell>
          <cell r="B18">
            <v>1.1803803501590973</v>
          </cell>
          <cell r="C18">
            <v>1.2820409949104798</v>
          </cell>
          <cell r="D18">
            <v>9.0777576696117329E-2</v>
          </cell>
          <cell r="E18">
            <v>0.1010443828748063</v>
          </cell>
          <cell r="F18">
            <v>0.1866822147187043</v>
          </cell>
          <cell r="G18">
            <v>0.21730500008789227</v>
          </cell>
          <cell r="H18">
            <v>0.51940637913143839</v>
          </cell>
          <cell r="I18">
            <v>0.62106702388282087</v>
          </cell>
        </row>
        <row r="19">
          <cell r="A19">
            <v>36982</v>
          </cell>
          <cell r="B19">
            <v>1.1810676277563119</v>
          </cell>
          <cell r="C19">
            <v>1.282799863924071</v>
          </cell>
          <cell r="D19">
            <v>9.0777576696117329E-2</v>
          </cell>
          <cell r="E19">
            <v>0.1010443828748063</v>
          </cell>
          <cell r="F19">
            <v>0.1866822147187043</v>
          </cell>
          <cell r="G19">
            <v>0.21730500008789227</v>
          </cell>
          <cell r="H19">
            <v>0.51972138136349511</v>
          </cell>
          <cell r="I19">
            <v>0.62145361753125405</v>
          </cell>
        </row>
        <row r="20">
          <cell r="A20">
            <v>37012</v>
          </cell>
          <cell r="B20">
            <v>1.1817563371818538</v>
          </cell>
          <cell r="C20">
            <v>1.2835603139147735</v>
          </cell>
          <cell r="D20">
            <v>9.0777576696117329E-2</v>
          </cell>
          <cell r="E20">
            <v>0.1010443828748063</v>
          </cell>
          <cell r="F20">
            <v>0.1866822147187043</v>
          </cell>
          <cell r="G20">
            <v>0.21730500008789227</v>
          </cell>
          <cell r="H20">
            <v>0.52003703985020178</v>
          </cell>
          <cell r="I20">
            <v>0.62184101658312141</v>
          </cell>
        </row>
        <row r="21">
          <cell r="A21">
            <v>37043</v>
          </cell>
          <cell r="B21">
            <v>1.182446481418699</v>
          </cell>
          <cell r="C21">
            <v>1.2843223481762902</v>
          </cell>
          <cell r="D21">
            <v>9.0777576696117329E-2</v>
          </cell>
          <cell r="E21">
            <v>0.1010443828748063</v>
          </cell>
          <cell r="F21">
            <v>0.1866822147187043</v>
          </cell>
          <cell r="G21">
            <v>0.21730500008789227</v>
          </cell>
          <cell r="H21">
            <v>0.52035335595875587</v>
          </cell>
          <cell r="I21">
            <v>0.62222922271634684</v>
          </cell>
        </row>
        <row r="22">
          <cell r="A22">
            <v>37073</v>
          </cell>
          <cell r="B22">
            <v>1.1831380634560378</v>
          </cell>
          <cell r="C22">
            <v>1.2850859700091848</v>
          </cell>
          <cell r="D22">
            <v>9.0777576696117329E-2</v>
          </cell>
          <cell r="E22">
            <v>0.1010443828748063</v>
          </cell>
          <cell r="F22">
            <v>0.1866822147187043</v>
          </cell>
          <cell r="G22">
            <v>0.21730500008789227</v>
          </cell>
          <cell r="H22">
            <v>0.5206703310592028</v>
          </cell>
          <cell r="I22">
            <v>0.62261823761234991</v>
          </cell>
        </row>
        <row r="23">
          <cell r="A23">
            <v>37104</v>
          </cell>
          <cell r="B23">
            <v>1.1838310862892876</v>
          </cell>
          <cell r="C23">
            <v>1.2858511827208983</v>
          </cell>
          <cell r="D23">
            <v>9.0777576696117329E-2</v>
          </cell>
          <cell r="E23">
            <v>0.1010443828748063</v>
          </cell>
          <cell r="F23">
            <v>0.1866822147187043</v>
          </cell>
          <cell r="G23">
            <v>0.21730500008789227</v>
          </cell>
          <cell r="H23">
            <v>0.52098796652444235</v>
          </cell>
          <cell r="I23">
            <v>0.62300806295605293</v>
          </cell>
        </row>
        <row r="24">
          <cell r="A24">
            <v>37135</v>
          </cell>
          <cell r="B24">
            <v>1.1845255529201066</v>
          </cell>
          <cell r="C24">
            <v>1.2866179896257608</v>
          </cell>
          <cell r="D24">
            <v>9.0777576696117329E-2</v>
          </cell>
          <cell r="E24">
            <v>0.1010443828748063</v>
          </cell>
          <cell r="F24">
            <v>0.1866822147187043</v>
          </cell>
          <cell r="G24">
            <v>0.21730500008789227</v>
          </cell>
          <cell r="H24">
            <v>0.52130626373023436</v>
          </cell>
          <cell r="I24">
            <v>0.62339870043588863</v>
          </cell>
        </row>
        <row r="25">
          <cell r="A25">
            <v>37165</v>
          </cell>
          <cell r="B25">
            <v>1.1852214663564067</v>
          </cell>
          <cell r="C25">
            <v>1.287386394045009</v>
          </cell>
          <cell r="D25">
            <v>9.0777576696117329E-2</v>
          </cell>
          <cell r="E25">
            <v>0.1010443828748063</v>
          </cell>
          <cell r="F25">
            <v>0.1866822147187043</v>
          </cell>
          <cell r="G25">
            <v>0.21730500008789227</v>
          </cell>
          <cell r="H25">
            <v>0.52162522405520517</v>
          </cell>
          <cell r="I25">
            <v>0.62379015174380736</v>
          </cell>
        </row>
        <row r="26">
          <cell r="A26">
            <v>37196</v>
          </cell>
          <cell r="B26">
            <v>1.1859188296123655</v>
          </cell>
          <cell r="C26">
            <v>1.2881563993067966</v>
          </cell>
          <cell r="D26">
            <v>9.0777576696117329E-2</v>
          </cell>
          <cell r="E26">
            <v>0.1010443828748063</v>
          </cell>
          <cell r="F26">
            <v>0.1866822147187043</v>
          </cell>
          <cell r="G26">
            <v>0.21730500008789227</v>
          </cell>
          <cell r="H26">
            <v>0.52194484888085302</v>
          </cell>
          <cell r="I26">
            <v>0.62418241857528423</v>
          </cell>
        </row>
        <row r="27">
          <cell r="A27">
            <v>37226</v>
          </cell>
          <cell r="B27">
            <v>1.186617645708441</v>
          </cell>
          <cell r="C27">
            <v>1.2889280087462132</v>
          </cell>
          <cell r="D27">
            <v>9.0777576696117329E-2</v>
          </cell>
          <cell r="E27">
            <v>0.1010443828748063</v>
          </cell>
          <cell r="F27">
            <v>0.1866822147187043</v>
          </cell>
          <cell r="G27">
            <v>0.21730500008789227</v>
          </cell>
          <cell r="H27">
            <v>0.52226513959155429</v>
          </cell>
          <cell r="I27">
            <v>0.62457550262932671</v>
          </cell>
        </row>
        <row r="28">
          <cell r="A28">
            <v>37257</v>
          </cell>
          <cell r="B28">
            <v>1.1873179176713835</v>
          </cell>
          <cell r="C28">
            <v>1.2897012257052956</v>
          </cell>
          <cell r="D28">
            <v>9.0777576696117329E-2</v>
          </cell>
          <cell r="E28">
            <v>0.1010443828748063</v>
          </cell>
          <cell r="F28">
            <v>0.1866822147187043</v>
          </cell>
          <cell r="G28">
            <v>0.21730500008789227</v>
          </cell>
          <cell r="H28">
            <v>0.52258609757456953</v>
          </cell>
          <cell r="I28">
            <v>0.6249694056084818</v>
          </cell>
        </row>
        <row r="29">
          <cell r="A29">
            <v>37288</v>
          </cell>
          <cell r="B29">
            <v>1.1880196485342485</v>
          </cell>
          <cell r="C29">
            <v>1.2904760535330426</v>
          </cell>
          <cell r="D29">
            <v>9.0777576696117329E-2</v>
          </cell>
          <cell r="E29">
            <v>0.1010443828748063</v>
          </cell>
          <cell r="F29">
            <v>0.1866822147187043</v>
          </cell>
          <cell r="G29">
            <v>0.21730500008789227</v>
          </cell>
          <cell r="H29">
            <v>0.52290772422004939</v>
          </cell>
          <cell r="I29">
            <v>0.62536412921884343</v>
          </cell>
        </row>
        <row r="30">
          <cell r="A30">
            <v>37316</v>
          </cell>
          <cell r="B30">
            <v>1.1887228413364113</v>
          </cell>
          <cell r="C30">
            <v>1.2912524955854303</v>
          </cell>
          <cell r="D30">
            <v>9.0777576696117329E-2</v>
          </cell>
          <cell r="E30">
            <v>0.1010443828748063</v>
          </cell>
          <cell r="F30">
            <v>0.1866822147187043</v>
          </cell>
          <cell r="G30">
            <v>0.21730500008789227</v>
          </cell>
          <cell r="H30">
            <v>0.52323002092104065</v>
          </cell>
          <cell r="I30">
            <v>0.62575967517005993</v>
          </cell>
        </row>
        <row r="31">
          <cell r="A31">
            <v>37347</v>
          </cell>
          <cell r="B31">
            <v>1.1894274991235785</v>
          </cell>
          <cell r="C31">
            <v>1.2920305552254276</v>
          </cell>
          <cell r="D31">
            <v>9.0777576696117329E-2</v>
          </cell>
          <cell r="E31">
            <v>0.1010443828748063</v>
          </cell>
          <cell r="F31">
            <v>0.1866822147187043</v>
          </cell>
          <cell r="G31">
            <v>0.21730500008789227</v>
          </cell>
          <cell r="H31">
            <v>0.52355298907349235</v>
          </cell>
          <cell r="I31">
            <v>0.62615604517534151</v>
          </cell>
        </row>
        <row r="32">
          <cell r="A32">
            <v>37377</v>
          </cell>
          <cell r="B32">
            <v>1.1901336249478023</v>
          </cell>
          <cell r="C32">
            <v>1.2928102358230082</v>
          </cell>
          <cell r="D32">
            <v>9.0777576696117329E-2</v>
          </cell>
          <cell r="E32">
            <v>0.1010443828748063</v>
          </cell>
          <cell r="F32">
            <v>0.1866822147187043</v>
          </cell>
          <cell r="G32">
            <v>0.21730500008789227</v>
          </cell>
          <cell r="H32">
            <v>0.52387663007626162</v>
          </cell>
          <cell r="I32">
            <v>0.62655324095146747</v>
          </cell>
        </row>
        <row r="33">
          <cell r="A33">
            <v>37408</v>
          </cell>
          <cell r="B33">
            <v>1.1908412218674933</v>
          </cell>
          <cell r="C33">
            <v>1.2935915407551668</v>
          </cell>
          <cell r="D33">
            <v>9.0777576696117329E-2</v>
          </cell>
          <cell r="E33">
            <v>0.1010443828748063</v>
          </cell>
          <cell r="F33">
            <v>0.1866822147187043</v>
          </cell>
          <cell r="G33">
            <v>0.21730500008789227</v>
          </cell>
          <cell r="H33">
            <v>0.52420094533111994</v>
          </cell>
          <cell r="I33">
            <v>0.62695126421879366</v>
          </cell>
        </row>
        <row r="34">
          <cell r="A34">
            <v>37438</v>
          </cell>
          <cell r="B34">
            <v>1.1915502929474338</v>
          </cell>
          <cell r="C34">
            <v>1.2943744734059346</v>
          </cell>
          <cell r="D34">
            <v>9.0777576696117329E-2</v>
          </cell>
          <cell r="E34">
            <v>0.1010443828748063</v>
          </cell>
          <cell r="F34">
            <v>0.1866822147187043</v>
          </cell>
          <cell r="G34">
            <v>0.21730500008789227</v>
          </cell>
          <cell r="H34">
            <v>0.52452593624275923</v>
          </cell>
          <cell r="I34">
            <v>0.62735011670126006</v>
          </cell>
        </row>
        <row r="35">
          <cell r="A35">
            <v>37469</v>
          </cell>
          <cell r="B35">
            <v>1.1922608412587905</v>
          </cell>
          <cell r="C35">
            <v>1.295159037166391</v>
          </cell>
          <cell r="D35">
            <v>9.0777576696117329E-2</v>
          </cell>
          <cell r="E35">
            <v>0.1010443828748063</v>
          </cell>
          <cell r="F35">
            <v>0.1866822147187043</v>
          </cell>
          <cell r="G35">
            <v>0.21730500008789227</v>
          </cell>
          <cell r="H35">
            <v>0.52485160421879784</v>
          </cell>
          <cell r="I35">
            <v>0.62774980012639836</v>
          </cell>
        </row>
        <row r="36">
          <cell r="A36">
            <v>37500</v>
          </cell>
          <cell r="B36">
            <v>1.1929728698791295</v>
          </cell>
          <cell r="C36">
            <v>1.2959452354346819</v>
          </cell>
          <cell r="D36">
            <v>9.0777576696117329E-2</v>
          </cell>
          <cell r="E36">
            <v>0.1010443828748063</v>
          </cell>
          <cell r="F36">
            <v>0.1866822147187043</v>
          </cell>
          <cell r="G36">
            <v>0.21730500008789227</v>
          </cell>
          <cell r="H36">
            <v>0.52517795066978656</v>
          </cell>
          <cell r="I36">
            <v>0.62815031622533901</v>
          </cell>
        </row>
        <row r="37">
          <cell r="A37">
            <v>37530</v>
          </cell>
          <cell r="B37">
            <v>1.1936863818924273</v>
          </cell>
          <cell r="C37">
            <v>1.2967330716160317</v>
          </cell>
          <cell r="D37">
            <v>9.0777576696117329E-2</v>
          </cell>
          <cell r="E37">
            <v>0.1010443828748063</v>
          </cell>
          <cell r="F37">
            <v>0.1866822147187043</v>
          </cell>
          <cell r="G37">
            <v>0.21730500008789227</v>
          </cell>
          <cell r="H37">
            <v>0.52550497700921472</v>
          </cell>
          <cell r="I37">
            <v>0.62855166673281904</v>
          </cell>
        </row>
        <row r="38">
          <cell r="A38">
            <v>37561</v>
          </cell>
          <cell r="B38">
            <v>1.1944013803890863</v>
          </cell>
          <cell r="C38">
            <v>1.2975225491227593</v>
          </cell>
          <cell r="D38">
            <v>9.0777576696117329E-2</v>
          </cell>
          <cell r="E38">
            <v>0.1010443828748063</v>
          </cell>
          <cell r="F38">
            <v>0.1866822147187043</v>
          </cell>
          <cell r="G38">
            <v>0.21730500008789227</v>
          </cell>
          <cell r="H38">
            <v>0.52583268465351674</v>
          </cell>
          <cell r="I38">
            <v>0.62895385338718968</v>
          </cell>
        </row>
        <row r="39">
          <cell r="A39">
            <v>37591</v>
          </cell>
          <cell r="B39">
            <v>1.1951178684659467</v>
          </cell>
          <cell r="C39">
            <v>1.2983136713742927</v>
          </cell>
          <cell r="D39">
            <v>9.0777576696117329E-2</v>
          </cell>
          <cell r="E39">
            <v>0.1010443828748063</v>
          </cell>
          <cell r="F39">
            <v>0.1866822147187043</v>
          </cell>
          <cell r="G39">
            <v>0.21730500008789227</v>
          </cell>
          <cell r="H39">
            <v>0.52616107502207776</v>
          </cell>
          <cell r="I39">
            <v>0.62935687793042361</v>
          </cell>
        </row>
        <row r="40">
          <cell r="A40">
            <v>37622</v>
          </cell>
          <cell r="B40">
            <v>1.3486821411164722</v>
          </cell>
          <cell r="C40">
            <v>1.4678742224259145</v>
          </cell>
          <cell r="D40">
            <v>0.3245525347106723</v>
          </cell>
          <cell r="E40">
            <v>0.35430058739057418</v>
          </cell>
          <cell r="F40">
            <v>0.59578839124417549</v>
          </cell>
          <cell r="G40">
            <v>0.72381740911942793</v>
          </cell>
          <cell r="H40">
            <v>0.59654469998690196</v>
          </cell>
          <cell r="I40">
            <v>0.71573678129634422</v>
          </cell>
        </row>
        <row r="41">
          <cell r="A41">
            <v>37653</v>
          </cell>
          <cell r="B41">
            <v>1.3494016176700767</v>
          </cell>
          <cell r="C41">
            <v>1.4686686444538528</v>
          </cell>
          <cell r="D41">
            <v>0.32463642784993957</v>
          </cell>
          <cell r="E41">
            <v>0.35439147162478041</v>
          </cell>
          <cell r="F41">
            <v>0.59593520423789326</v>
          </cell>
          <cell r="G41">
            <v>0.72399917758784049</v>
          </cell>
          <cell r="H41">
            <v>0.59687446007397071</v>
          </cell>
          <cell r="I41">
            <v>0.71614148685774681</v>
          </cell>
        </row>
        <row r="42">
          <cell r="A42">
            <v>37681</v>
          </cell>
          <cell r="B42">
            <v>1.350122593133168</v>
          </cell>
          <cell r="C42">
            <v>1.4694647215276826</v>
          </cell>
          <cell r="D42">
            <v>0.32472049576658035</v>
          </cell>
          <cell r="E42">
            <v>0.35448254520114125</v>
          </cell>
          <cell r="F42">
            <v>0.59608232309201459</v>
          </cell>
          <cell r="G42">
            <v>0.72418132474056207</v>
          </cell>
          <cell r="H42">
            <v>0.59720490716122077</v>
          </cell>
          <cell r="I42">
            <v>0.71654703555573562</v>
          </cell>
        </row>
        <row r="43">
          <cell r="A43">
            <v>37712</v>
          </cell>
          <cell r="B43">
            <v>1.3508450706284738</v>
          </cell>
          <cell r="C43">
            <v>1.4702624570954164</v>
          </cell>
          <cell r="D43">
            <v>0.32480473882471411</v>
          </cell>
          <cell r="E43">
            <v>0.3545738085141194</v>
          </cell>
          <cell r="F43">
            <v>0.59622974844374865</v>
          </cell>
          <cell r="G43">
            <v>0.72436385136651849</v>
          </cell>
          <cell r="H43">
            <v>0.59753604267990268</v>
          </cell>
          <cell r="I43">
            <v>0.71695342914684523</v>
          </cell>
        </row>
        <row r="44">
          <cell r="A44">
            <v>37742</v>
          </cell>
          <cell r="B44">
            <v>1.3515690532852283</v>
          </cell>
          <cell r="C44">
            <v>1.4710618546122494</v>
          </cell>
          <cell r="D44">
            <v>0.32488915738921897</v>
          </cell>
          <cell r="E44">
            <v>0.35466526195899967</v>
          </cell>
          <cell r="F44">
            <v>0.59637748093163212</v>
          </cell>
          <cell r="G44">
            <v>0.72454675825627901</v>
          </cell>
          <cell r="H44">
            <v>0.59786786806424852</v>
          </cell>
          <cell r="I44">
            <v>0.71736066939126963</v>
          </cell>
        </row>
        <row r="45">
          <cell r="A45">
            <v>37773</v>
          </cell>
          <cell r="B45">
            <v>1.3522945442391845</v>
          </cell>
          <cell r="C45">
            <v>1.471862917540576</v>
          </cell>
          <cell r="D45">
            <v>0.32497375182573318</v>
          </cell>
          <cell r="E45">
            <v>0.35475690593189019</v>
          </cell>
          <cell r="F45">
            <v>0.59652552119553204</v>
          </cell>
          <cell r="G45">
            <v>0.72473004620205994</v>
          </cell>
          <cell r="H45">
            <v>0.59820038475147841</v>
          </cell>
          <cell r="I45">
            <v>0.71776875805286988</v>
          </cell>
        </row>
        <row r="46">
          <cell r="A46">
            <v>37803</v>
          </cell>
          <cell r="B46">
            <v>1.3530215466326281</v>
          </cell>
          <cell r="C46">
            <v>1.4726656493500034</v>
          </cell>
          <cell r="D46">
            <v>0.32505852250065687</v>
          </cell>
          <cell r="E46">
            <v>0.35484874082972412</v>
          </cell>
          <cell r="F46">
            <v>0.5966738698766485</v>
          </cell>
          <cell r="G46">
            <v>0.72491371599772791</v>
          </cell>
          <cell r="H46">
            <v>0.59853359418180663</v>
          </cell>
          <cell r="I46">
            <v>0.71817769689918187</v>
          </cell>
        </row>
        <row r="47">
          <cell r="A47">
            <v>37834</v>
          </cell>
          <cell r="B47">
            <v>1.3537500636143911</v>
          </cell>
          <cell r="C47">
            <v>1.4734700535173666</v>
          </cell>
          <cell r="D47">
            <v>0.32514346978115327</v>
          </cell>
          <cell r="E47">
            <v>0.35494076705026195</v>
          </cell>
          <cell r="F47">
            <v>0.5968225276175172</v>
          </cell>
          <cell r="G47">
            <v>0.72509776843880347</v>
          </cell>
          <cell r="H47">
            <v>0.59886749779844817</v>
          </cell>
          <cell r="I47">
            <v>0.71858748770142367</v>
          </cell>
        </row>
        <row r="48">
          <cell r="A48">
            <v>37865</v>
          </cell>
          <cell r="B48">
            <v>1.3544800983398664</v>
          </cell>
          <cell r="C48">
            <v>1.4742761335267456</v>
          </cell>
          <cell r="D48">
            <v>0.32522859403515075</v>
          </cell>
          <cell r="E48">
            <v>0.35503298499209252</v>
          </cell>
          <cell r="F48">
            <v>0.59697149506201275</v>
          </cell>
          <cell r="G48">
            <v>0.7252822043224646</v>
          </cell>
          <cell r="H48">
            <v>0.59920209704762428</v>
          </cell>
          <cell r="I48">
            <v>0.71899813223450348</v>
          </cell>
        </row>
        <row r="49">
          <cell r="A49">
            <v>37895</v>
          </cell>
          <cell r="B49">
            <v>1.3552116539710197</v>
          </cell>
          <cell r="C49">
            <v>1.4750838928694774</v>
          </cell>
          <cell r="D49">
            <v>0.325313895631344</v>
          </cell>
          <cell r="E49">
            <v>0.3551253950546352</v>
          </cell>
          <cell r="F49">
            <v>0.59712077285535103</v>
          </cell>
          <cell r="G49">
            <v>0.72546702444755007</v>
          </cell>
          <cell r="H49">
            <v>0.59953739337856948</v>
          </cell>
          <cell r="I49">
            <v>0.71940963227702714</v>
          </cell>
        </row>
        <row r="50">
          <cell r="A50">
            <v>37926</v>
          </cell>
          <cell r="B50">
            <v>1.3559447336764043</v>
          </cell>
          <cell r="C50">
            <v>1.4758933350441732</v>
          </cell>
          <cell r="D50">
            <v>0.32539937493919602</v>
          </cell>
          <cell r="E50">
            <v>0.35521799763814149</v>
          </cell>
          <cell r="F50">
            <v>0.59727036164409197</v>
          </cell>
          <cell r="G50">
            <v>0.72565222961456266</v>
          </cell>
          <cell r="H50">
            <v>0.59987338824353753</v>
          </cell>
          <cell r="I50">
            <v>0.71982198961130617</v>
          </cell>
        </row>
        <row r="51">
          <cell r="A51">
            <v>37956</v>
          </cell>
          <cell r="B51">
            <v>1.3566793406311755</v>
          </cell>
          <cell r="C51">
            <v>1.4767044635567326</v>
          </cell>
          <cell r="D51">
            <v>0.32548503232893938</v>
          </cell>
          <cell r="E51">
            <v>0.3553107931436969</v>
          </cell>
          <cell r="F51">
            <v>0.59742026207614296</v>
          </cell>
          <cell r="G51">
            <v>0.72583782062567337</v>
          </cell>
          <cell r="H51">
            <v>0.60021008309780766</v>
          </cell>
          <cell r="I51">
            <v>0.72023520602336488</v>
          </cell>
        </row>
        <row r="52">
          <cell r="A52">
            <v>37987</v>
          </cell>
          <cell r="B52">
            <v>1.3574154780171024</v>
          </cell>
          <cell r="C52">
            <v>1.4775172819203604</v>
          </cell>
          <cell r="D52">
            <v>0.32557086817157804</v>
          </cell>
          <cell r="E52">
            <v>0.35540378197322214</v>
          </cell>
          <cell r="F52">
            <v>0.59757047480076053</v>
          </cell>
          <cell r="G52">
            <v>0.72602379828472385</v>
          </cell>
          <cell r="H52">
            <v>0.60054747939969078</v>
          </cell>
          <cell r="I52">
            <v>0.72064928330294875</v>
          </cell>
        </row>
        <row r="53">
          <cell r="A53">
            <v>38018</v>
          </cell>
          <cell r="B53">
            <v>1.3581531490225831</v>
          </cell>
          <cell r="C53">
            <v>1.4783317936555787</v>
          </cell>
          <cell r="D53">
            <v>0.32565688283888888</v>
          </cell>
          <cell r="E53">
            <v>0.35549696452947549</v>
          </cell>
          <cell r="F53">
            <v>0.59772100046855459</v>
          </cell>
          <cell r="G53">
            <v>0.72621016339723066</v>
          </cell>
          <cell r="H53">
            <v>0.60088557861053615</v>
          </cell>
          <cell r="I53">
            <v>0.7210642232435317</v>
          </cell>
        </row>
        <row r="54">
          <cell r="A54">
            <v>38047</v>
          </cell>
          <cell r="B54">
            <v>1.3588923568426587</v>
          </cell>
          <cell r="C54">
            <v>1.4791480022902455</v>
          </cell>
          <cell r="D54">
            <v>0.32574307670342328</v>
          </cell>
          <cell r="E54">
            <v>0.35559034121605443</v>
          </cell>
          <cell r="F54">
            <v>0.59787183973148972</v>
          </cell>
          <cell r="G54">
            <v>0.72639691677038842</v>
          </cell>
          <cell r="H54">
            <v>0.60122438219473751</v>
          </cell>
          <cell r="I54">
            <v>0.72148002764232422</v>
          </cell>
        </row>
        <row r="55">
          <cell r="A55">
            <v>38078</v>
          </cell>
          <cell r="B55">
            <v>1.3596331046790262</v>
          </cell>
          <cell r="C55">
            <v>1.479965911359568</v>
          </cell>
          <cell r="D55">
            <v>0.32582945013850884</v>
          </cell>
          <cell r="E55">
            <v>0.35568391243739711</v>
          </cell>
          <cell r="F55">
            <v>0.59802299324288943</v>
          </cell>
          <cell r="G55">
            <v>0.72658405921307379</v>
          </cell>
          <cell r="H55">
            <v>0.60156389161973922</v>
          </cell>
          <cell r="I55">
            <v>0.72189669830028091</v>
          </cell>
        </row>
        <row r="56">
          <cell r="A56">
            <v>38108</v>
          </cell>
          <cell r="B56">
            <v>1.3603753957400528</v>
          </cell>
          <cell r="C56">
            <v>1.4807855244061179</v>
          </cell>
          <cell r="D56">
            <v>0.32591600351825079</v>
          </cell>
          <cell r="E56">
            <v>0.35577767859878412</v>
          </cell>
          <cell r="F56">
            <v>0.59817446165743782</v>
          </cell>
          <cell r="G56">
            <v>0.72677159153584792</v>
          </cell>
          <cell r="H56">
            <v>0.60190410835604302</v>
          </cell>
          <cell r="I56">
            <v>0.72231423702210829</v>
          </cell>
        </row>
        <row r="57">
          <cell r="A57">
            <v>38139</v>
          </cell>
          <cell r="B57">
            <v>1.3611192332407898</v>
          </cell>
          <cell r="C57">
            <v>1.4816068449798483</v>
          </cell>
          <cell r="D57">
            <v>0.32600273721753381</v>
          </cell>
          <cell r="E57">
            <v>0.35587164010634081</v>
          </cell>
          <cell r="F57">
            <v>0.5983262456311832</v>
          </cell>
          <cell r="G57">
            <v>0.72695951455096131</v>
          </cell>
          <cell r="H57">
            <v>0.60224503387721418</v>
          </cell>
          <cell r="I57">
            <v>0.72273264561627293</v>
          </cell>
        </row>
        <row r="58">
          <cell r="A58">
            <v>38169</v>
          </cell>
          <cell r="B58">
            <v>1.3618646204029867</v>
          </cell>
          <cell r="C58">
            <v>1.4824298766381074</v>
          </cell>
          <cell r="D58">
            <v>0.32608965161202375</v>
          </cell>
          <cell r="E58">
            <v>0.35596579736703821</v>
          </cell>
          <cell r="F58">
            <v>0.59847834582154047</v>
          </cell>
          <cell r="G58">
            <v>0.72714782907235609</v>
          </cell>
          <cell r="H58">
            <v>0.60258666965988772</v>
          </cell>
          <cell r="I58">
            <v>0.72315192589500865</v>
          </cell>
        </row>
        <row r="59">
          <cell r="A59">
            <v>38200</v>
          </cell>
          <cell r="B59">
            <v>1.3626115604551048</v>
          </cell>
          <cell r="C59">
            <v>1.4832546229456545</v>
          </cell>
          <cell r="D59">
            <v>0.32617674707816879</v>
          </cell>
          <cell r="E59">
            <v>0.35606015078869541</v>
          </cell>
          <cell r="F59">
            <v>0.59863076288729444</v>
          </cell>
          <cell r="G59">
            <v>0.72733653591567038</v>
          </cell>
          <cell r="H59">
            <v>0.60292901718377523</v>
          </cell>
          <cell r="I59">
            <v>0.72357207967432502</v>
          </cell>
        </row>
        <row r="60">
          <cell r="A60">
            <v>38231</v>
          </cell>
          <cell r="B60">
            <v>1.3633600566323314</v>
          </cell>
          <cell r="C60">
            <v>1.4840810874746759</v>
          </cell>
          <cell r="D60">
            <v>0.3262640239932017</v>
          </cell>
          <cell r="E60">
            <v>0.35615470077998107</v>
          </cell>
          <cell r="F60">
            <v>0.59878349748860193</v>
          </cell>
          <cell r="G60">
            <v>0.72752563589824171</v>
          </cell>
          <cell r="H60">
            <v>0.60327207793167081</v>
          </cell>
          <cell r="I60">
            <v>0.72399310877401513</v>
          </cell>
        </row>
        <row r="61">
          <cell r="A61">
            <v>38261</v>
          </cell>
          <cell r="B61">
            <v>1.3641101121765939</v>
          </cell>
          <cell r="C61">
            <v>1.4849092738047991</v>
          </cell>
          <cell r="D61">
            <v>0.32635148273514092</v>
          </cell>
          <cell r="E61">
            <v>0.35624944775041517</v>
          </cell>
          <cell r="F61">
            <v>0.59893655028699555</v>
          </cell>
          <cell r="G61">
            <v>0.72771512983911002</v>
          </cell>
          <cell r="H61">
            <v>0.60361585338945778</v>
          </cell>
          <cell r="I61">
            <v>0.72441501501766281</v>
          </cell>
        </row>
        <row r="62">
          <cell r="A62">
            <v>38292</v>
          </cell>
          <cell r="B62">
            <v>1.3648617303365738</v>
          </cell>
          <cell r="C62">
            <v>1.4857391855231101</v>
          </cell>
          <cell r="D62">
            <v>0.32643912368279254</v>
          </cell>
          <cell r="E62">
            <v>0.35634439211037111</v>
          </cell>
          <cell r="F62">
            <v>0.59908992194538591</v>
          </cell>
          <cell r="G62">
            <v>0.72790501855902179</v>
          </cell>
          <cell r="H62">
            <v>0.60396034504611518</v>
          </cell>
          <cell r="I62">
            <v>0.72483780023265143</v>
          </cell>
        </row>
        <row r="63">
          <cell r="A63">
            <v>38322</v>
          </cell>
          <cell r="B63">
            <v>1.3656149143677201</v>
          </cell>
          <cell r="C63">
            <v>1.4865708262241675</v>
          </cell>
          <cell r="D63">
            <v>0.32652694721575171</v>
          </cell>
          <cell r="E63">
            <v>0.35643953427107683</v>
          </cell>
          <cell r="F63">
            <v>0.59924361312806451</v>
          </cell>
          <cell r="G63">
            <v>0.72809530288043334</v>
          </cell>
          <cell r="H63">
            <v>0.60430555439372391</v>
          </cell>
          <cell r="I63">
            <v>0.72526146625017118</v>
          </cell>
        </row>
        <row r="64">
          <cell r="A64">
            <v>38353</v>
          </cell>
          <cell r="B64">
            <v>1.3663696675322647</v>
          </cell>
          <cell r="C64">
            <v>1.4874041995100187</v>
          </cell>
          <cell r="D64">
            <v>0.32661495371440458</v>
          </cell>
          <cell r="E64">
            <v>0.35653487464461747</v>
          </cell>
          <cell r="F64">
            <v>0.59939762450070699</v>
          </cell>
          <cell r="G64">
            <v>0.72828598362751462</v>
          </cell>
          <cell r="H64">
            <v>0.6046514829274735</v>
          </cell>
          <cell r="I64">
            <v>0.72568601490522755</v>
          </cell>
        </row>
        <row r="65">
          <cell r="A65">
            <v>38384</v>
          </cell>
          <cell r="B65">
            <v>1.3671259930992357</v>
          </cell>
          <cell r="C65">
            <v>1.4882393089902159</v>
          </cell>
          <cell r="D65">
            <v>0.32670314355992963</v>
          </cell>
          <cell r="E65">
            <v>0.35663041364393627</v>
          </cell>
          <cell r="F65">
            <v>0.59955195673037587</v>
          </cell>
          <cell r="G65">
            <v>0.72847706162615222</v>
          </cell>
          <cell r="H65">
            <v>0.60499813214566844</v>
          </cell>
          <cell r="I65">
            <v>0.72611144803664862</v>
          </cell>
        </row>
        <row r="66">
          <cell r="A66">
            <v>38412</v>
          </cell>
          <cell r="B66">
            <v>1.3678838943444709</v>
          </cell>
          <cell r="C66">
            <v>1.4890761582818299</v>
          </cell>
          <cell r="D66">
            <v>0.32679151713429955</v>
          </cell>
          <cell r="E66">
            <v>0.356726151682837</v>
          </cell>
          <cell r="F66">
            <v>0.59970661048552321</v>
          </cell>
          <cell r="G66">
            <v>0.72866853770395368</v>
          </cell>
          <cell r="H66">
            <v>0.60534550354973471</v>
          </cell>
          <cell r="I66">
            <v>0.72653776748709353</v>
          </cell>
        </row>
        <row r="67">
          <cell r="A67">
            <v>38443</v>
          </cell>
          <cell r="B67">
            <v>1.3686433745506337</v>
          </cell>
          <cell r="C67">
            <v>1.4899147510094679</v>
          </cell>
          <cell r="D67">
            <v>0.3268800748202827</v>
          </cell>
          <cell r="E67">
            <v>0.35682208917598551</v>
          </cell>
          <cell r="F67">
            <v>0.59986158643599374</v>
          </cell>
          <cell r="G67">
            <v>0.72886041269025059</v>
          </cell>
          <cell r="H67">
            <v>0.60569359864422601</v>
          </cell>
          <cell r="I67">
            <v>0.72696497510306013</v>
          </cell>
        </row>
        <row r="68">
          <cell r="A68">
            <v>38473</v>
          </cell>
          <cell r="B68">
            <v>1.369404437007226</v>
          </cell>
          <cell r="C68">
            <v>1.4907550908052885</v>
          </cell>
          <cell r="D68">
            <v>0.32696881700144498</v>
          </cell>
          <cell r="E68">
            <v>0.35691822653891131</v>
          </cell>
          <cell r="F68">
            <v>0.60001688525302777</v>
          </cell>
          <cell r="G68">
            <v>0.72905268741610219</v>
          </cell>
          <cell r="H68">
            <v>0.60604241893683086</v>
          </cell>
          <cell r="I68">
            <v>0.72739307273489329</v>
          </cell>
        </row>
        <row r="69">
          <cell r="A69">
            <v>38504</v>
          </cell>
          <cell r="B69">
            <v>1.3701670850106029</v>
          </cell>
          <cell r="C69">
            <v>1.4915971813090174</v>
          </cell>
          <cell r="D69">
            <v>0.32705774406215138</v>
          </cell>
          <cell r="E69">
            <v>0.35701456418800986</v>
          </cell>
          <cell r="F69">
            <v>0.60017250760926388</v>
          </cell>
          <cell r="G69">
            <v>0.72924536271429929</v>
          </cell>
          <cell r="H69">
            <v>0.60639196593837852</v>
          </cell>
          <cell r="I69">
            <v>0.7278220622367928</v>
          </cell>
        </row>
        <row r="70">
          <cell r="A70">
            <v>38534</v>
          </cell>
          <cell r="B70">
            <v>1.3709313218639869</v>
          </cell>
          <cell r="C70">
            <v>1.4924410261679621</v>
          </cell>
          <cell r="D70">
            <v>0.32714685638756758</v>
          </cell>
          <cell r="E70">
            <v>0.35711110254054407</v>
          </cell>
          <cell r="F70">
            <v>0.60032845417874225</v>
          </cell>
          <cell r="G70">
            <v>0.72943843941936781</v>
          </cell>
          <cell r="H70">
            <v>0.60674224116284625</v>
          </cell>
          <cell r="I70">
            <v>0.72825194546682126</v>
          </cell>
        </row>
        <row r="71">
          <cell r="A71">
            <v>38565</v>
          </cell>
          <cell r="B71">
            <v>1.371697150877482</v>
          </cell>
          <cell r="C71">
            <v>1.4932866290370297</v>
          </cell>
          <cell r="D71">
            <v>0.32723615436366177</v>
          </cell>
          <cell r="E71">
            <v>0.35720784201464612</v>
          </cell>
          <cell r="F71">
            <v>0.60048472563690702</v>
          </cell>
          <cell r="G71">
            <v>0.7296319183675718</v>
          </cell>
          <cell r="H71">
            <v>0.60709324612736482</v>
          </cell>
          <cell r="I71">
            <v>0.72868272428691239</v>
          </cell>
        </row>
        <row r="72">
          <cell r="A72">
            <v>38596</v>
          </cell>
          <cell r="B72">
            <v>1.3724645753680889</v>
          </cell>
          <cell r="C72">
            <v>1.494133993578741</v>
          </cell>
          <cell r="D72">
            <v>0.32732563837720607</v>
          </cell>
          <cell r="E72">
            <v>0.35730478302931906</v>
          </cell>
          <cell r="F72">
            <v>0.60064132266060954</v>
          </cell>
          <cell r="G72">
            <v>0.7298258003969178</v>
          </cell>
          <cell r="H72">
            <v>0.60744498235222621</v>
          </cell>
          <cell r="I72">
            <v>0.72911440056287857</v>
          </cell>
        </row>
        <row r="73">
          <cell r="A73">
            <v>38626</v>
          </cell>
          <cell r="B73">
            <v>1.3732335986597175</v>
          </cell>
          <cell r="C73">
            <v>1.4949831234632478</v>
          </cell>
          <cell r="D73">
            <v>0.32741530881577863</v>
          </cell>
          <cell r="E73">
            <v>0.35740192600443937</v>
          </cell>
          <cell r="F73">
            <v>0.6007982459281116</v>
          </cell>
          <cell r="G73">
            <v>0.73002008634715843</v>
          </cell>
          <cell r="H73">
            <v>0.60779745136088936</v>
          </cell>
          <cell r="I73">
            <v>0.72954697616441977</v>
          </cell>
        </row>
        <row r="74">
          <cell r="A74">
            <v>38657</v>
          </cell>
          <cell r="B74">
            <v>1.3740042240832038</v>
          </cell>
          <cell r="C74">
            <v>1.4958340223683473</v>
          </cell>
          <cell r="D74">
            <v>0.32750516606776486</v>
          </cell>
          <cell r="E74">
            <v>0.35749927136075782</v>
          </cell>
          <cell r="F74">
            <v>0.6009554961190875</v>
          </cell>
          <cell r="G74">
            <v>0.73021477705979521</v>
          </cell>
          <cell r="H74">
            <v>0.60815065467998719</v>
          </cell>
          <cell r="I74">
            <v>0.72998045296513081</v>
          </cell>
        </row>
        <row r="75">
          <cell r="A75">
            <v>38687</v>
          </cell>
          <cell r="B75">
            <v>1.3747764549763224</v>
          </cell>
          <cell r="C75">
            <v>1.4966866939794989</v>
          </cell>
          <cell r="D75">
            <v>0.32759521052235946</v>
          </cell>
          <cell r="E75">
            <v>0.35759681951990191</v>
          </cell>
          <cell r="F75">
            <v>0.60111307391462798</v>
          </cell>
          <cell r="G75">
            <v>0.7304098733780835</v>
          </cell>
          <cell r="H75">
            <v>0.60850459383933331</v>
          </cell>
          <cell r="I75">
            <v>0.73041483284250996</v>
          </cell>
        </row>
        <row r="76">
          <cell r="A76">
            <v>38718</v>
          </cell>
          <cell r="B76">
            <v>1.3755502946838016</v>
          </cell>
          <cell r="C76">
            <v>1.4975411419898406</v>
          </cell>
          <cell r="D76">
            <v>0.32768544256956772</v>
          </cell>
          <cell r="E76">
            <v>0.35769457090437756</v>
          </cell>
          <cell r="F76">
            <v>0.60127097999724255</v>
          </cell>
          <cell r="G76">
            <v>0.7306053761470348</v>
          </cell>
          <cell r="H76">
            <v>0.60885927037192789</v>
          </cell>
          <cell r="I76">
            <v>0.73085011767796704</v>
          </cell>
        </row>
        <row r="77">
          <cell r="A77">
            <v>38749</v>
          </cell>
          <cell r="B77">
            <v>1.3763257465573382</v>
          </cell>
          <cell r="C77">
            <v>1.4983973701002038</v>
          </cell>
          <cell r="D77">
            <v>0.32777586260020775</v>
          </cell>
          <cell r="E77">
            <v>0.35779252593757088</v>
          </cell>
          <cell r="F77">
            <v>0.60142921505086255</v>
          </cell>
          <cell r="G77">
            <v>0.73080128621342144</v>
          </cell>
          <cell r="H77">
            <v>0.60921468581396543</v>
          </cell>
          <cell r="I77">
            <v>0.73128630935683137</v>
          </cell>
        </row>
        <row r="78">
          <cell r="A78">
            <v>38777</v>
          </cell>
          <cell r="B78">
            <v>1.3771028139556112</v>
          </cell>
          <cell r="C78">
            <v>1.4992553820191306</v>
          </cell>
          <cell r="D78">
            <v>0.32786647100591154</v>
          </cell>
          <cell r="E78">
            <v>0.35789068504375005</v>
          </cell>
          <cell r="F78">
            <v>0.6015877797608441</v>
          </cell>
          <cell r="G78">
            <v>0.73099760442577966</v>
          </cell>
          <cell r="H78">
            <v>0.60957084170484055</v>
          </cell>
          <cell r="I78">
            <v>0.73172340976835992</v>
          </cell>
        </row>
        <row r="79">
          <cell r="A79">
            <v>38808</v>
          </cell>
          <cell r="B79">
            <v>1.3778815002442972</v>
          </cell>
          <cell r="C79">
            <v>1.5001151814628881</v>
          </cell>
          <cell r="D79">
            <v>0.32795726817912724</v>
          </cell>
          <cell r="E79">
            <v>0.35798904864806708</v>
          </cell>
          <cell r="F79">
            <v>0.60174667481397159</v>
          </cell>
          <cell r="G79">
            <v>0.73119433163441372</v>
          </cell>
          <cell r="H79">
            <v>0.60992773958715507</v>
          </cell>
          <cell r="I79">
            <v>0.73216142080574576</v>
          </cell>
        </row>
        <row r="80">
          <cell r="A80">
            <v>38838</v>
          </cell>
          <cell r="B80">
            <v>1.3786618087960847</v>
          </cell>
          <cell r="C80">
            <v>1.5009767721554865</v>
          </cell>
          <cell r="D80">
            <v>0.32804825451312047</v>
          </cell>
          <cell r="E80">
            <v>0.35808761717655974</v>
          </cell>
          <cell r="F80">
            <v>0.60190590089845986</v>
          </cell>
          <cell r="G80">
            <v>0.73139146869139904</v>
          </cell>
          <cell r="H80">
            <v>0.61028538100672436</v>
          </cell>
          <cell r="I80">
            <v>0.7326003443661262</v>
          </cell>
        </row>
        <row r="81">
          <cell r="A81">
            <v>38869</v>
          </cell>
          <cell r="B81">
            <v>1.3794437429906885</v>
          </cell>
          <cell r="C81">
            <v>1.5018401578286948</v>
          </cell>
          <cell r="D81">
            <v>0.32813943040197618</v>
          </cell>
          <cell r="E81">
            <v>0.35818639105615341</v>
          </cell>
          <cell r="F81">
            <v>0.60206545870395733</v>
          </cell>
          <cell r="G81">
            <v>0.73158901645058638</v>
          </cell>
          <cell r="H81">
            <v>0.61064376751258442</v>
          </cell>
          <cell r="I81">
            <v>0.73304018235059087</v>
          </cell>
        </row>
        <row r="82">
          <cell r="A82">
            <v>38899</v>
          </cell>
          <cell r="B82">
            <v>1.3802273062148642</v>
          </cell>
          <cell r="C82">
            <v>1.5027053422220555</v>
          </cell>
          <cell r="D82">
            <v>0.32823079624060036</v>
          </cell>
          <cell r="E82">
            <v>0.35828537071466288</v>
          </cell>
          <cell r="F82">
            <v>0.60222534892154955</v>
          </cell>
          <cell r="G82">
            <v>0.73178697576760543</v>
          </cell>
          <cell r="H82">
            <v>0.61100290065699825</v>
          </cell>
          <cell r="I82">
            <v>0.73348093666418979</v>
          </cell>
        </row>
        <row r="83">
          <cell r="A83">
            <v>38930</v>
          </cell>
          <cell r="B83">
            <v>1.3810125018624237</v>
          </cell>
          <cell r="C83">
            <v>1.5035723290829026</v>
          </cell>
          <cell r="D83">
            <v>0.32832235242472163</v>
          </cell>
          <cell r="E83">
            <v>0.35838455658079432</v>
          </cell>
          <cell r="F83">
            <v>0.60238557224376188</v>
          </cell>
          <cell r="G83">
            <v>0.73198534749986821</v>
          </cell>
          <cell r="H83">
            <v>0.61136278199546301</v>
          </cell>
          <cell r="I83">
            <v>0.73392260921594199</v>
          </cell>
        </row>
        <row r="84">
          <cell r="A84">
            <v>38961</v>
          </cell>
          <cell r="B84">
            <v>1.3817993333342489</v>
          </cell>
          <cell r="C84">
            <v>1.5044411221663763</v>
          </cell>
          <cell r="D84">
            <v>0.32841409935089316</v>
          </cell>
          <cell r="E84">
            <v>0.35848394908414677</v>
          </cell>
          <cell r="F84">
            <v>0.60254612936456209</v>
          </cell>
          <cell r="G84">
            <v>0.73218413250657322</v>
          </cell>
          <cell r="H84">
            <v>0.61172341308671629</v>
          </cell>
          <cell r="I84">
            <v>0.73436520191884369</v>
          </cell>
        </row>
        <row r="85">
          <cell r="A85">
            <v>38991</v>
          </cell>
          <cell r="B85">
            <v>1.3825878040383071</v>
          </cell>
          <cell r="C85">
            <v>1.5053117252354407</v>
          </cell>
          <cell r="D85">
            <v>0.32850603741649426</v>
          </cell>
          <cell r="E85">
            <v>0.35858354865521463</v>
          </cell>
          <cell r="F85">
            <v>0.60270702097936391</v>
          </cell>
          <cell r="G85">
            <v>0.73238333164870895</v>
          </cell>
          <cell r="H85">
            <v>0.61208479549274297</v>
          </cell>
          <cell r="I85">
            <v>0.73480871668987646</v>
          </cell>
        </row>
        <row r="86">
          <cell r="A86">
            <v>39022</v>
          </cell>
          <cell r="B86">
            <v>1.3833779173896654</v>
          </cell>
          <cell r="C86">
            <v>1.5061841420608986</v>
          </cell>
          <cell r="D86">
            <v>0.32859816701973199</v>
          </cell>
          <cell r="E86">
            <v>0.35868335572538884</v>
          </cell>
          <cell r="F86">
            <v>0.60286824778503001</v>
          </cell>
          <cell r="G86">
            <v>0.73258294578905736</v>
          </cell>
          <cell r="H86">
            <v>0.61244693077878221</v>
          </cell>
          <cell r="I86">
            <v>0.73525315545001546</v>
          </cell>
        </row>
        <row r="87">
          <cell r="A87">
            <v>39052</v>
          </cell>
          <cell r="B87">
            <v>1.3841696768105058</v>
          </cell>
          <cell r="C87">
            <v>1.5070583764214101</v>
          </cell>
          <cell r="D87">
            <v>0.32869048855964317</v>
          </cell>
          <cell r="E87">
            <v>0.35878337072695926</v>
          </cell>
          <cell r="F87">
            <v>0.60302981047987447</v>
          </cell>
          <cell r="G87">
            <v>0.7327829757921982</v>
          </cell>
          <cell r="H87">
            <v>0.6128098205133341</v>
          </cell>
          <cell r="I87">
            <v>0.7356985201242382</v>
          </cell>
        </row>
        <row r="88">
          <cell r="A88">
            <v>39083</v>
          </cell>
          <cell r="B88">
            <v>1.3849630857301396</v>
          </cell>
          <cell r="C88">
            <v>1.5079344321035058</v>
          </cell>
          <cell r="D88">
            <v>0.32878300243609582</v>
          </cell>
          <cell r="E88">
            <v>0.35888359409311626</v>
          </cell>
          <cell r="F88">
            <v>0.60319170976366665</v>
          </cell>
          <cell r="G88">
            <v>0.73298342252451221</v>
          </cell>
          <cell r="H88">
            <v>0.61317346626816616</v>
          </cell>
          <cell r="I88">
            <v>0.7361448126415322</v>
          </cell>
        </row>
        <row r="89">
          <cell r="A89">
            <v>39114</v>
          </cell>
          <cell r="B89">
            <v>1.3857581475850227</v>
          </cell>
          <cell r="C89">
            <v>1.5088123129016056</v>
          </cell>
          <cell r="D89">
            <v>0.32887570904979102</v>
          </cell>
          <cell r="E89">
            <v>0.35898402625795284</v>
          </cell>
          <cell r="F89">
            <v>0.60335394633763328</v>
          </cell>
          <cell r="G89">
            <v>0.73318428685418524</v>
          </cell>
          <cell r="H89">
            <v>0.61353786961832091</v>
          </cell>
          <cell r="I89">
            <v>0.73659203493490388</v>
          </cell>
        </row>
        <row r="90">
          <cell r="A90">
            <v>39142</v>
          </cell>
          <cell r="B90">
            <v>1.3865548658187701</v>
          </cell>
          <cell r="C90">
            <v>1.509692022618035</v>
          </cell>
          <cell r="D90">
            <v>0.32896860880226486</v>
          </cell>
          <cell r="E90">
            <v>0.35908466765646613</v>
          </cell>
          <cell r="F90">
            <v>0.60351652090446239</v>
          </cell>
          <cell r="G90">
            <v>0.73338556965121182</v>
          </cell>
          <cell r="H90">
            <v>0.61390303214212172</v>
          </cell>
          <cell r="I90">
            <v>0.73704018894138679</v>
          </cell>
        </row>
        <row r="91">
          <cell r="A91">
            <v>39173</v>
          </cell>
          <cell r="B91">
            <v>1.387353243882171</v>
          </cell>
          <cell r="C91">
            <v>1.5105735650630401</v>
          </cell>
          <cell r="D91">
            <v>0.32906170209588959</v>
          </cell>
          <cell r="E91">
            <v>0.35918551872455956</v>
          </cell>
          <cell r="F91">
            <v>0.60367943416830572</v>
          </cell>
          <cell r="G91">
            <v>0.7335872717873988</v>
          </cell>
          <cell r="H91">
            <v>0.61426895542118054</v>
          </cell>
          <cell r="I91">
            <v>0.73748927660204988</v>
          </cell>
        </row>
        <row r="92">
          <cell r="A92">
            <v>39203</v>
          </cell>
          <cell r="B92">
            <v>1.3881532852332041</v>
          </cell>
          <cell r="C92">
            <v>1.511456944054806</v>
          </cell>
          <cell r="D92">
            <v>0.3291549893338761</v>
          </cell>
          <cell r="E92">
            <v>0.35928657989904494</v>
          </cell>
          <cell r="F92">
            <v>0.60384268683478215</v>
          </cell>
          <cell r="G92">
            <v>0.73378939413636945</v>
          </cell>
          <cell r="H92">
            <v>0.61463564104040402</v>
          </cell>
          <cell r="I92">
            <v>0.7379392998620059</v>
          </cell>
        </row>
        <row r="93">
          <cell r="A93">
            <v>39234</v>
          </cell>
          <cell r="B93">
            <v>1.3889549933370517</v>
          </cell>
          <cell r="C93">
            <v>1.5123421634194709</v>
          </cell>
          <cell r="D93">
            <v>0.32924847092027504</v>
          </cell>
          <cell r="E93">
            <v>0.35938785161764381</v>
          </cell>
          <cell r="F93">
            <v>0.6040062796109803</v>
          </cell>
          <cell r="G93">
            <v>0.73399193757356729</v>
          </cell>
          <cell r="H93">
            <v>0.61500309058800096</v>
          </cell>
          <cell r="I93">
            <v>0.73839026067042024</v>
          </cell>
        </row>
        <row r="94">
          <cell r="A94">
            <v>39264</v>
          </cell>
          <cell r="B94">
            <v>1.3897583716661159</v>
          </cell>
          <cell r="C94">
            <v>1.513229226991146</v>
          </cell>
          <cell r="D94">
            <v>0.32934214725997901</v>
          </cell>
          <cell r="E94">
            <v>0.35948933431898972</v>
          </cell>
          <cell r="F94">
            <v>0.60417021320546216</v>
          </cell>
          <cell r="G94">
            <v>0.73419490297625911</v>
          </cell>
          <cell r="H94">
            <v>0.61537130565548859</v>
          </cell>
          <cell r="I94">
            <v>0.7388421609805188</v>
          </cell>
        </row>
        <row r="95">
          <cell r="A95">
            <v>39295</v>
          </cell>
          <cell r="B95">
            <v>1.3905634237000322</v>
          </cell>
          <cell r="C95">
            <v>1.5141181386119287</v>
          </cell>
          <cell r="D95">
            <v>0.32943601875872397</v>
          </cell>
          <cell r="E95">
            <v>0.35959102844263019</v>
          </cell>
          <cell r="F95">
            <v>0.60433448832826597</v>
          </cell>
          <cell r="G95">
            <v>0.73439829122353995</v>
          </cell>
          <cell r="H95">
            <v>0.6157402878377003</v>
          </cell>
          <cell r="I95">
            <v>0.7392950027495967</v>
          </cell>
        </row>
        <row r="96">
          <cell r="A96">
            <v>39326</v>
          </cell>
          <cell r="B96">
            <v>1.3913701529256859</v>
          </cell>
          <cell r="C96">
            <v>1.5150089021319213</v>
          </cell>
          <cell r="D96">
            <v>0.3295300858230914</v>
          </cell>
          <cell r="E96">
            <v>0.35969293442902822</v>
          </cell>
          <cell r="F96">
            <v>0.60449910569090892</v>
          </cell>
          <cell r="G96">
            <v>0.73460210319633601</v>
          </cell>
          <cell r="H96">
            <v>0.61611003873279147</v>
          </cell>
          <cell r="I96">
            <v>0.73974878793902688</v>
          </cell>
        </row>
        <row r="97">
          <cell r="A97">
            <v>39356</v>
          </cell>
          <cell r="B97">
            <v>1.3921785628372261</v>
          </cell>
          <cell r="C97">
            <v>1.5159015214092471</v>
          </cell>
          <cell r="D97">
            <v>0.32962434886050956</v>
          </cell>
          <cell r="E97">
            <v>0.35979505271956452</v>
          </cell>
          <cell r="F97">
            <v>0.60466406600639067</v>
          </cell>
          <cell r="G97">
            <v>0.73480633977740861</v>
          </cell>
          <cell r="H97">
            <v>0.61648055994224749</v>
          </cell>
          <cell r="I97">
            <v>0.74020351851426835</v>
          </cell>
        </row>
        <row r="98">
          <cell r="A98">
            <v>39387</v>
          </cell>
          <cell r="B98">
            <v>1.3929886569360823</v>
          </cell>
          <cell r="C98">
            <v>1.5167960003100671</v>
          </cell>
          <cell r="D98">
            <v>0.32971880827925565</v>
          </cell>
          <cell r="E98">
            <v>0.35989738375653951</v>
          </cell>
          <cell r="F98">
            <v>0.60482936998919634</v>
          </cell>
          <cell r="G98">
            <v>0.73501100185135859</v>
          </cell>
          <cell r="H98">
            <v>0.61685185307088986</v>
          </cell>
          <cell r="I98">
            <v>0.74065919644487499</v>
          </cell>
        </row>
        <row r="99">
          <cell r="A99">
            <v>39417</v>
          </cell>
          <cell r="B99">
            <v>1.3938004387309777</v>
          </cell>
          <cell r="C99">
            <v>1.5176923427085975</v>
          </cell>
          <cell r="D99">
            <v>0.32981346448845744</v>
          </cell>
          <cell r="E99">
            <v>0.35999992798317476</v>
          </cell>
          <cell r="F99">
            <v>0.60499501835529956</v>
          </cell>
          <cell r="G99">
            <v>0.7352160903046292</v>
          </cell>
          <cell r="H99">
            <v>0.61722391972688362</v>
          </cell>
          <cell r="I99">
            <v>0.74111582370450357</v>
          </cell>
        </row>
        <row r="100">
          <cell r="A100">
            <v>39448</v>
          </cell>
          <cell r="B100">
            <v>1.3946139117379457</v>
          </cell>
          <cell r="C100">
            <v>1.5185905524871248</v>
          </cell>
          <cell r="D100">
            <v>0.32990831789809516</v>
          </cell>
          <cell r="E100">
            <v>0.36010268584361554</v>
          </cell>
          <cell r="F100">
            <v>0.60516101182216542</v>
          </cell>
          <cell r="G100">
            <v>0.73542160602551077</v>
          </cell>
          <cell r="H100">
            <v>0.61759676152174403</v>
          </cell>
          <cell r="I100">
            <v>0.74157340227092317</v>
          </cell>
        </row>
        <row r="101">
          <cell r="A101">
            <v>39479</v>
          </cell>
          <cell r="B101">
            <v>1.395429079480345</v>
          </cell>
          <cell r="C101">
            <v>1.5194906335360241</v>
          </cell>
          <cell r="D101">
            <v>0.33000336891900289</v>
          </cell>
          <cell r="E101">
            <v>0.36020565778293229</v>
          </cell>
          <cell r="F101">
            <v>0.60532735110875402</v>
          </cell>
          <cell r="G101">
            <v>0.73562754990414425</v>
          </cell>
          <cell r="H101">
            <v>0.61797038007034366</v>
          </cell>
          <cell r="I101">
            <v>0.74203193412602275</v>
          </cell>
        </row>
        <row r="102">
          <cell r="A102">
            <v>39508</v>
          </cell>
          <cell r="B102">
            <v>1.3962459454888745</v>
          </cell>
          <cell r="C102">
            <v>1.5203925897537751</v>
          </cell>
          <cell r="D102">
            <v>0.33009861796287088</v>
          </cell>
          <cell r="E102">
            <v>0.36030884424712256</v>
          </cell>
          <cell r="F102">
            <v>0.60549403693552295</v>
          </cell>
          <cell r="G102">
            <v>0.7358339228325248</v>
          </cell>
          <cell r="H102">
            <v>0.61834477699091961</v>
          </cell>
          <cell r="I102">
            <v>0.74249142125582046</v>
          </cell>
        </row>
        <row r="103">
          <cell r="A103">
            <v>39539</v>
          </cell>
          <cell r="B103">
            <v>1.3970645133015882</v>
          </cell>
          <cell r="C103">
            <v>1.52129642504698</v>
          </cell>
          <cell r="D103">
            <v>0.33019406544224689</v>
          </cell>
          <cell r="E103">
            <v>0.36041224568311331</v>
          </cell>
          <cell r="F103">
            <v>0.60566107002443104</v>
          </cell>
          <cell r="G103">
            <v>0.73604072570450618</v>
          </cell>
          <cell r="H103">
            <v>0.61871995390508006</v>
          </cell>
          <cell r="I103">
            <v>0.742951865650472</v>
          </cell>
        </row>
        <row r="104">
          <cell r="A104">
            <v>39569</v>
          </cell>
          <cell r="B104">
            <v>1.3978847864639115</v>
          </cell>
          <cell r="C104">
            <v>1.522202143330379</v>
          </cell>
          <cell r="D104">
            <v>0.33028971177053829</v>
          </cell>
          <cell r="E104">
            <v>0.36051586253876228</v>
          </cell>
          <cell r="F104">
            <v>0.60582845109894101</v>
          </cell>
          <cell r="G104">
            <v>0.73624795941580423</v>
          </cell>
          <cell r="H104">
            <v>0.61909591243781159</v>
          </cell>
          <cell r="I104">
            <v>0.74341326930427887</v>
          </cell>
        </row>
        <row r="105">
          <cell r="A105">
            <v>39600</v>
          </cell>
          <cell r="B105">
            <v>1.3987067685286567</v>
          </cell>
          <cell r="C105">
            <v>1.5231097485268681</v>
          </cell>
          <cell r="D105">
            <v>0.33038555736201358</v>
          </cell>
          <cell r="E105">
            <v>0.36061969526286058</v>
          </cell>
          <cell r="F105">
            <v>0.60599618088402274</v>
          </cell>
          <cell r="G105">
            <v>0.73645562486400085</v>
          </cell>
          <cell r="H105">
            <v>0.61947265421748643</v>
          </cell>
          <cell r="I105">
            <v>0.74387563421569802</v>
          </cell>
        </row>
        <row r="106">
          <cell r="A106">
            <v>39630</v>
          </cell>
          <cell r="B106">
            <v>1.3995304630560366</v>
          </cell>
          <cell r="C106">
            <v>1.5240192445675171</v>
          </cell>
          <cell r="D106">
            <v>0.33048160263180454</v>
          </cell>
          <cell r="E106">
            <v>0.36072374430513404</v>
          </cell>
          <cell r="F106">
            <v>0.60616426010615687</v>
          </cell>
          <cell r="G106">
            <v>0.73666372294854776</v>
          </cell>
          <cell r="H106">
            <v>0.61985018087586896</v>
          </cell>
          <cell r="I106">
            <v>0.74433896238734931</v>
          </cell>
        </row>
        <row r="107">
          <cell r="A107">
            <v>39661</v>
          </cell>
          <cell r="B107">
            <v>1.4003558736136819</v>
          </cell>
          <cell r="C107">
            <v>1.5249306353915835</v>
          </cell>
          <cell r="D107">
            <v>0.33057784799590745</v>
          </cell>
          <cell r="E107">
            <v>0.3608280101162456</v>
          </cell>
          <cell r="F107">
            <v>0.60633268949333707</v>
          </cell>
          <cell r="G107">
            <v>0.73687225457077088</v>
          </cell>
          <cell r="H107">
            <v>0.62022849404812308</v>
          </cell>
          <cell r="I107">
            <v>0.74480325582602469</v>
          </cell>
        </row>
        <row r="108">
          <cell r="A108">
            <v>39692</v>
          </cell>
          <cell r="B108">
            <v>1.4011830037766557</v>
          </cell>
          <cell r="C108">
            <v>1.5258439249465339</v>
          </cell>
          <cell r="D108">
            <v>0.33067429387118569</v>
          </cell>
          <cell r="E108">
            <v>0.36093249314779702</v>
          </cell>
          <cell r="F108">
            <v>0.60650146977507391</v>
          </cell>
          <cell r="G108">
            <v>0.7370812206338736</v>
          </cell>
          <cell r="H108">
            <v>0.6206075953728194</v>
          </cell>
          <cell r="I108">
            <v>0.74526851654269743</v>
          </cell>
        </row>
        <row r="109">
          <cell r="A109">
            <v>39722</v>
          </cell>
          <cell r="B109">
            <v>1.4020118571274689</v>
          </cell>
          <cell r="C109">
            <v>1.5267591171880566</v>
          </cell>
          <cell r="D109">
            <v>0.33077094067537066</v>
          </cell>
          <cell r="E109">
            <v>0.36103719385233074</v>
          </cell>
          <cell r="F109">
            <v>0.60667060168239761</v>
          </cell>
          <cell r="G109">
            <v>0.73729062204294116</v>
          </cell>
          <cell r="H109">
            <v>0.62098748649194213</v>
          </cell>
          <cell r="I109">
            <v>0.74573474655252991</v>
          </cell>
        </row>
        <row r="110">
          <cell r="A110">
            <v>39753</v>
          </cell>
          <cell r="B110">
            <v>1.4028424372560964</v>
          </cell>
          <cell r="C110">
            <v>1.527676216080083</v>
          </cell>
          <cell r="D110">
            <v>0.33086778882706447</v>
          </cell>
          <cell r="E110">
            <v>0.36114211268333235</v>
          </cell>
          <cell r="F110">
            <v>0.60684008594786176</v>
          </cell>
          <cell r="G110">
            <v>0.73750045970494427</v>
          </cell>
          <cell r="H110">
            <v>0.62136816905089631</v>
          </cell>
          <cell r="I110">
            <v>0.74620194787488281</v>
          </cell>
        </row>
        <row r="111">
          <cell r="A111">
            <v>39783</v>
          </cell>
          <cell r="B111">
            <v>1.4036747477599918</v>
          </cell>
          <cell r="C111">
            <v>1.5285952255948005</v>
          </cell>
          <cell r="D111">
            <v>0.33096483874574084</v>
          </cell>
          <cell r="E111">
            <v>0.36124725009523179</v>
          </cell>
          <cell r="F111">
            <v>0.60700992330554548</v>
          </cell>
          <cell r="G111">
            <v>0.73771073452874314</v>
          </cell>
          <cell r="H111">
            <v>0.62174964469851501</v>
          </cell>
          <cell r="I111">
            <v>0.74667012253332399</v>
          </cell>
        </row>
        <row r="112">
          <cell r="A112">
            <v>39814</v>
          </cell>
          <cell r="B112">
            <v>1.4045087922441037</v>
          </cell>
          <cell r="C112">
            <v>1.5295161497126741</v>
          </cell>
          <cell r="D112">
            <v>0.33106209085174787</v>
          </cell>
          <cell r="E112">
            <v>0.36135260654340601</v>
          </cell>
          <cell r="F112">
            <v>0.60718011449105769</v>
          </cell>
          <cell r="G112">
            <v>0.73792144742509169</v>
          </cell>
          <cell r="H112">
            <v>0.62213191508706644</v>
          </cell>
          <cell r="I112">
            <v>0.74713927255563706</v>
          </cell>
        </row>
        <row r="113">
          <cell r="A113">
            <v>39845</v>
          </cell>
          <cell r="B113">
            <v>1.4053445743208908</v>
          </cell>
          <cell r="C113">
            <v>1.5304389924224602</v>
          </cell>
          <cell r="D113">
            <v>0.33115954556630905</v>
          </cell>
          <cell r="E113">
            <v>0.36145818248418066</v>
          </cell>
          <cell r="F113">
            <v>0.60735066024153983</v>
          </cell>
          <cell r="G113">
            <v>0.73813259930664099</v>
          </cell>
          <cell r="H113">
            <v>0.6225149818722604</v>
          </cell>
          <cell r="I113">
            <v>0.74760939997382969</v>
          </cell>
        </row>
        <row r="114">
          <cell r="A114">
            <v>39873</v>
          </cell>
          <cell r="B114">
            <v>1.4061820976103376</v>
          </cell>
          <cell r="C114">
            <v>1.5313637577212245</v>
          </cell>
          <cell r="D114">
            <v>0.33125720331152558</v>
          </cell>
          <cell r="E114">
            <v>0.36156397837483195</v>
          </cell>
          <cell r="F114">
            <v>0.6075215612956687</v>
          </cell>
          <cell r="G114">
            <v>0.73834419108794347</v>
          </cell>
          <cell r="H114">
            <v>0.6228988467132569</v>
          </cell>
          <cell r="I114">
            <v>0.74808050682414362</v>
          </cell>
        </row>
        <row r="115">
          <cell r="A115">
            <v>39904</v>
          </cell>
          <cell r="B115">
            <v>1.4070213657399711</v>
          </cell>
          <cell r="C115">
            <v>1.5322904496143612</v>
          </cell>
          <cell r="D115">
            <v>0.33135506451037799</v>
          </cell>
          <cell r="E115">
            <v>0.36166999467358868</v>
          </cell>
          <cell r="F115">
            <v>0.60769281839366041</v>
          </cell>
          <cell r="G115">
            <v>0.73855622368545693</v>
          </cell>
          <cell r="H115">
            <v>0.62328351127267223</v>
          </cell>
          <cell r="I115">
            <v>0.74855259514706241</v>
          </cell>
        </row>
        <row r="116">
          <cell r="A116">
            <v>39934</v>
          </cell>
          <cell r="B116">
            <v>1.4078623823448746</v>
          </cell>
          <cell r="C116">
            <v>1.5332190721156087</v>
          </cell>
          <cell r="D116">
            <v>0.33145312958672801</v>
          </cell>
          <cell r="E116">
            <v>0.36177623183963453</v>
          </cell>
          <cell r="F116">
            <v>0.60786443227727294</v>
          </cell>
          <cell r="G116">
            <v>0.73876869801754863</v>
          </cell>
          <cell r="H116">
            <v>0.62366897721658643</v>
          </cell>
          <cell r="I116">
            <v>0.74902566698732065</v>
          </cell>
        </row>
        <row r="117">
          <cell r="A117">
            <v>39965</v>
          </cell>
          <cell r="B117">
            <v>1.4087051510677051</v>
          </cell>
          <cell r="C117">
            <v>1.5341496292470673</v>
          </cell>
          <cell r="D117">
            <v>0.33155139896532038</v>
          </cell>
          <cell r="E117">
            <v>0.36188269033310955</v>
          </cell>
          <cell r="F117">
            <v>0.6080364036898096</v>
          </cell>
          <cell r="G117">
            <v>0.73898161500449877</v>
          </cell>
          <cell r="H117">
            <v>0.62405524621455033</v>
          </cell>
          <cell r="I117">
            <v>0.74949972439391277</v>
          </cell>
        </row>
        <row r="118">
          <cell r="A118">
            <v>39995</v>
          </cell>
          <cell r="B118">
            <v>1.409549675558708</v>
          </cell>
          <cell r="C118">
            <v>1.5350821250392166</v>
          </cell>
          <cell r="D118">
            <v>0.33164987307178484</v>
          </cell>
          <cell r="E118">
            <v>0.36198937061511277</v>
          </cell>
          <cell r="F118">
            <v>0.60820873337612247</v>
          </cell>
          <cell r="G118">
            <v>0.73919497556850522</v>
          </cell>
          <cell r="H118">
            <v>0.62444231993959343</v>
          </cell>
          <cell r="I118">
            <v>0.74997476942010199</v>
          </cell>
        </row>
        <row r="119">
          <cell r="A119">
            <v>40026</v>
          </cell>
          <cell r="B119">
            <v>1.4103959594757338</v>
          </cell>
          <cell r="C119">
            <v>1.5360165635309329</v>
          </cell>
          <cell r="D119">
            <v>0.33174855233263778</v>
          </cell>
          <cell r="E119">
            <v>0.36209627314770348</v>
          </cell>
          <cell r="F119">
            <v>0.60838142208261503</v>
          </cell>
          <cell r="G119">
            <v>0.73940878063368654</v>
          </cell>
          <cell r="H119">
            <v>0.6248302000682302</v>
          </cell>
          <cell r="I119">
            <v>0.75045080412342902</v>
          </cell>
        </row>
        <row r="120">
          <cell r="A120">
            <v>40057</v>
          </cell>
          <cell r="B120">
            <v>1.4112440064842535</v>
          </cell>
          <cell r="C120">
            <v>1.5369529487695066</v>
          </cell>
          <cell r="D120">
            <v>0.33184743717528414</v>
          </cell>
          <cell r="E120">
            <v>0.36220339839390364</v>
          </cell>
          <cell r="F120">
            <v>0.60855447055724621</v>
          </cell>
          <cell r="G120">
            <v>0.73962303112608696</v>
          </cell>
          <cell r="H120">
            <v>0.62521888828046834</v>
          </cell>
          <cell r="I120">
            <v>0.75092783056572121</v>
          </cell>
        </row>
        <row r="121">
          <cell r="A121">
            <v>40087</v>
          </cell>
          <cell r="B121">
            <v>1.4120938202573743</v>
          </cell>
          <cell r="C121">
            <v>1.5378912848106607</v>
          </cell>
          <cell r="D121">
            <v>0.33194652802801938</v>
          </cell>
          <cell r="E121">
            <v>0.3623107468177002</v>
          </cell>
          <cell r="F121">
            <v>0.60872787954953289</v>
          </cell>
          <cell r="G121">
            <v>0.73983772797367997</v>
          </cell>
          <cell r="H121">
            <v>0.62560838625981541</v>
          </cell>
          <cell r="I121">
            <v>0.75140585081310163</v>
          </cell>
        </row>
        <row r="122">
          <cell r="A122">
            <v>40118</v>
          </cell>
          <cell r="B122">
            <v>1.4129454044758558</v>
          </cell>
          <cell r="C122">
            <v>1.5388315757185673</v>
          </cell>
          <cell r="D122">
            <v>0.33204582532003113</v>
          </cell>
          <cell r="E122">
            <v>0.36241831888404624</v>
          </cell>
          <cell r="F122">
            <v>0.6089016498105535</v>
          </cell>
          <cell r="G122">
            <v>0.74005287210637216</v>
          </cell>
          <cell r="H122">
            <v>0.62599869569328603</v>
          </cell>
          <cell r="I122">
            <v>0.75188486693599754</v>
          </cell>
        </row>
        <row r="123">
          <cell r="A123">
            <v>40148</v>
          </cell>
          <cell r="B123">
            <v>1.4137987628281257</v>
          </cell>
          <cell r="C123">
            <v>1.5397738255658651</v>
          </cell>
          <cell r="D123">
            <v>0.33214532948140124</v>
          </cell>
          <cell r="E123">
            <v>0.36252611505886384</v>
          </cell>
          <cell r="F123">
            <v>0.6090757820929511</v>
          </cell>
          <cell r="G123">
            <v>0.74026846445600736</v>
          </cell>
          <cell r="H123">
            <v>0.62638981827140983</v>
          </cell>
          <cell r="I123">
            <v>0.75236488100914933</v>
          </cell>
        </row>
        <row r="124">
          <cell r="A124">
            <v>40179</v>
          </cell>
          <cell r="B124">
            <v>1.4146538990102961</v>
          </cell>
          <cell r="C124">
            <v>1.5407180384336783</v>
          </cell>
          <cell r="D124">
            <v>0.33224504094310753</v>
          </cell>
          <cell r="E124">
            <v>0.36263413580904574</v>
          </cell>
          <cell r="F124">
            <v>0.60925027715093716</v>
          </cell>
          <cell r="G124">
            <v>0.74048450595637105</v>
          </cell>
          <cell r="H124">
            <v>0.62678175568823791</v>
          </cell>
          <cell r="I124">
            <v>0.75284589511162014</v>
          </cell>
        </row>
        <row r="125">
          <cell r="A125">
            <v>40210</v>
          </cell>
          <cell r="B125">
            <v>1.4155108167261796</v>
          </cell>
          <cell r="C125">
            <v>1.5416642184116329</v>
          </cell>
          <cell r="D125">
            <v>0.33234496013702575</v>
          </cell>
          <cell r="E125">
            <v>0.36274238160245703</v>
          </cell>
          <cell r="F125">
            <v>0.609425135740294</v>
          </cell>
          <cell r="G125">
            <v>0.74070099754319374</v>
          </cell>
          <cell r="H125">
            <v>0.62717450964135113</v>
          </cell>
          <cell r="I125">
            <v>0.75332791132680466</v>
          </cell>
        </row>
        <row r="126">
          <cell r="A126">
            <v>40238</v>
          </cell>
          <cell r="B126">
            <v>1.4163695196873043</v>
          </cell>
          <cell r="C126">
            <v>1.5426123695978748</v>
          </cell>
          <cell r="D126">
            <v>0.33244508749593127</v>
          </cell>
          <cell r="E126">
            <v>0.362850852907938</v>
          </cell>
          <cell r="F126">
            <v>0.60960035861837869</v>
          </cell>
          <cell r="G126">
            <v>0.74091794015415569</v>
          </cell>
          <cell r="H126">
            <v>0.62756808183186663</v>
          </cell>
          <cell r="I126">
            <v>0.7538109317424373</v>
          </cell>
        </row>
        <row r="127">
          <cell r="A127">
            <v>40269</v>
          </cell>
          <cell r="B127">
            <v>1.4172300116129313</v>
          </cell>
          <cell r="C127">
            <v>1.5435624960990879</v>
          </cell>
          <cell r="D127">
            <v>0.33254542345350113</v>
          </cell>
          <cell r="E127">
            <v>0.3629595501953054</v>
          </cell>
          <cell r="F127">
            <v>0.60977594654412604</v>
          </cell>
          <cell r="G127">
            <v>0.74113533472889048</v>
          </cell>
          <cell r="H127">
            <v>0.62796247396444571</v>
          </cell>
          <cell r="I127">
            <v>0.75429495845060246</v>
          </cell>
        </row>
        <row r="128">
          <cell r="A128">
            <v>40299</v>
          </cell>
          <cell r="B128">
            <v>1.4180922962300702</v>
          </cell>
          <cell r="C128">
            <v>1.5445146020305123</v>
          </cell>
          <cell r="D128">
            <v>0.33264596844431599</v>
          </cell>
          <cell r="E128">
            <v>0.36306847393535485</v>
          </cell>
          <cell r="F128">
            <v>0.60995190027805191</v>
          </cell>
          <cell r="G128">
            <v>0.74135318220898927</v>
          </cell>
          <cell r="H128">
            <v>0.62835768774730105</v>
          </cell>
          <cell r="I128">
            <v>0.75477999354774317</v>
          </cell>
        </row>
        <row r="129">
          <cell r="A129">
            <v>40330</v>
          </cell>
          <cell r="B129">
            <v>1.4189563772734948</v>
          </cell>
          <cell r="C129">
            <v>1.5454686915159603</v>
          </cell>
          <cell r="D129">
            <v>0.3327467229038617</v>
          </cell>
          <cell r="E129">
            <v>0.36317762459986275</v>
          </cell>
          <cell r="F129">
            <v>0.61012822058225691</v>
          </cell>
          <cell r="G129">
            <v>0.74157148353800506</v>
          </cell>
          <cell r="H129">
            <v>0.62875372489220394</v>
          </cell>
          <cell r="I129">
            <v>0.75526603913466939</v>
          </cell>
        </row>
        <row r="130">
          <cell r="A130">
            <v>40360</v>
          </cell>
          <cell r="B130">
            <v>1.4198222584857596</v>
          </cell>
          <cell r="C130">
            <v>1.5464247686878363</v>
          </cell>
          <cell r="D130">
            <v>0.33284768726853148</v>
          </cell>
          <cell r="E130">
            <v>0.36328700266158825</v>
          </cell>
          <cell r="F130">
            <v>0.61030490822042904</v>
          </cell>
          <cell r="G130">
            <v>0.74179023966145619</v>
          </cell>
          <cell r="H130">
            <v>0.62915058711449201</v>
          </cell>
          <cell r="I130">
            <v>0.75575309731656848</v>
          </cell>
        </row>
        <row r="131">
          <cell r="A131">
            <v>40391</v>
          </cell>
          <cell r="B131">
            <v>1.4206899436172169</v>
          </cell>
          <cell r="C131">
            <v>1.5473828376871535</v>
          </cell>
          <cell r="D131">
            <v>0.33294886197562762</v>
          </cell>
          <cell r="E131">
            <v>0.36339660859427575</v>
          </cell>
          <cell r="F131">
            <v>0.61048196395784726</v>
          </cell>
          <cell r="G131">
            <v>0.74200945152683118</v>
          </cell>
          <cell r="H131">
            <v>0.62954827613307662</v>
          </cell>
          <cell r="I131">
            <v>0.75624117020301318</v>
          </cell>
        </row>
        <row r="132">
          <cell r="A132">
            <v>40422</v>
          </cell>
          <cell r="B132">
            <v>1.4215594364260313</v>
          </cell>
          <cell r="C132">
            <v>1.5483429026635529</v>
          </cell>
          <cell r="D132">
            <v>0.33305024746336354</v>
          </cell>
          <cell r="E132">
            <v>0.36350644287265638</v>
          </cell>
          <cell r="F132">
            <v>0.61065938856138524</v>
          </cell>
          <cell r="G132">
            <v>0.74222912008359232</v>
          </cell>
          <cell r="H132">
            <v>0.62994679367044992</v>
          </cell>
          <cell r="I132">
            <v>0.75673025990797127</v>
          </cell>
        </row>
        <row r="133">
          <cell r="A133">
            <v>40452</v>
          </cell>
          <cell r="B133">
            <v>1.4224307406781973</v>
          </cell>
          <cell r="C133">
            <v>1.5493049677753195</v>
          </cell>
          <cell r="D133">
            <v>0.33315184417086563</v>
          </cell>
          <cell r="E133">
            <v>0.36361650597245027</v>
          </cell>
          <cell r="F133">
            <v>0.61083718279951382</v>
          </cell>
          <cell r="G133">
            <v>0.7424492462831801</v>
          </cell>
          <cell r="H133">
            <v>0.63034614145269263</v>
          </cell>
          <cell r="I133">
            <v>0.75722036854981467</v>
          </cell>
        </row>
        <row r="134">
          <cell r="A134">
            <v>40483</v>
          </cell>
          <cell r="B134">
            <v>1.4233038601475556</v>
          </cell>
          <cell r="C134">
            <v>1.5502690371894026</v>
          </cell>
          <cell r="D134">
            <v>0.33325365253817496</v>
          </cell>
          <cell r="E134">
            <v>0.36372679837036875</v>
          </cell>
          <cell r="F134">
            <v>0.61101534744230512</v>
          </cell>
          <cell r="G134">
            <v>0.74266983107901707</v>
          </cell>
          <cell r="H134">
            <v>0.63074632120948182</v>
          </cell>
          <cell r="I134">
            <v>0.75771149825132866</v>
          </cell>
        </row>
        <row r="135">
          <cell r="A135">
            <v>40513</v>
          </cell>
          <cell r="B135">
            <v>1.4241787986158081</v>
          </cell>
          <cell r="C135">
            <v>1.5512351150814314</v>
          </cell>
          <cell r="D135">
            <v>0.33335567300624952</v>
          </cell>
          <cell r="E135">
            <v>0.36383732054411616</v>
          </cell>
          <cell r="F135">
            <v>0.61119388326143564</v>
          </cell>
          <cell r="G135">
            <v>0.742890875426512</v>
          </cell>
          <cell r="H135">
            <v>0.63114733467409756</v>
          </cell>
          <cell r="I135">
            <v>0.75820365113972066</v>
          </cell>
        </row>
        <row r="136">
          <cell r="A136">
            <v>40544</v>
          </cell>
          <cell r="B136">
            <v>1.4250555598725363</v>
          </cell>
          <cell r="C136">
            <v>1.5522032056357353</v>
          </cell>
          <cell r="D136">
            <v>0.3334579060169659</v>
          </cell>
          <cell r="E136">
            <v>0.36394807297239223</v>
          </cell>
          <cell r="F136">
            <v>0.61137279103018938</v>
          </cell>
          <cell r="G136">
            <v>0.74311238028306414</v>
          </cell>
          <cell r="H136">
            <v>0.63154918358343137</v>
          </cell>
          <cell r="I136">
            <v>0.7586968293466303</v>
          </cell>
        </row>
        <row r="137">
          <cell r="A137">
            <v>40575</v>
          </cell>
          <cell r="B137">
            <v>1.4259341477152159</v>
          </cell>
          <cell r="C137">
            <v>1.5531733130453607</v>
          </cell>
          <cell r="D137">
            <v>0.33356035201312134</v>
          </cell>
          <cell r="E137">
            <v>0.36405905613489392</v>
          </cell>
          <cell r="F137">
            <v>0.61155207152346125</v>
          </cell>
          <cell r="G137">
            <v>0.74333434660806752</v>
          </cell>
          <cell r="H137">
            <v>0.63195186967799277</v>
          </cell>
          <cell r="I137">
            <v>0.75919103500813756</v>
          </cell>
        </row>
        <row r="138">
          <cell r="A138">
            <v>40603</v>
          </cell>
          <cell r="B138">
            <v>1.4268145659492346</v>
          </cell>
          <cell r="C138">
            <v>1.5541454415120894</v>
          </cell>
          <cell r="D138">
            <v>0.33366301143843541</v>
          </cell>
          <cell r="E138">
            <v>0.36417027051231748</v>
          </cell>
          <cell r="F138">
            <v>0.61173172551776089</v>
          </cell>
          <cell r="G138">
            <v>0.74355677536291465</v>
          </cell>
          <cell r="H138">
            <v>0.63235539470191804</v>
          </cell>
          <cell r="I138">
            <v>0.75968627026477309</v>
          </cell>
        </row>
        <row r="139">
          <cell r="A139">
            <v>40634</v>
          </cell>
          <cell r="B139">
            <v>1.4276968183879073</v>
          </cell>
          <cell r="C139">
            <v>1.5551195952464576</v>
          </cell>
          <cell r="D139">
            <v>0.3337658847375522</v>
          </cell>
          <cell r="E139">
            <v>0.36428171658636072</v>
          </cell>
          <cell r="F139">
            <v>0.61191175379121532</v>
          </cell>
          <cell r="G139">
            <v>0.743779667511001</v>
          </cell>
          <cell r="H139">
            <v>0.63275976040297643</v>
          </cell>
          <cell r="I139">
            <v>0.76018253726152651</v>
          </cell>
        </row>
        <row r="140">
          <cell r="A140">
            <v>40664</v>
          </cell>
          <cell r="B140">
            <v>1.4285809088524941</v>
          </cell>
          <cell r="C140">
            <v>1.5560957784677723</v>
          </cell>
          <cell r="D140">
            <v>0.33386897235604213</v>
          </cell>
          <cell r="E140">
            <v>0.36439339483972483</v>
          </cell>
          <cell r="F140">
            <v>0.61209215712357268</v>
          </cell>
          <cell r="G140">
            <v>0.74400302401772922</v>
          </cell>
          <cell r="H140">
            <v>0.63316496853257864</v>
          </cell>
          <cell r="I140">
            <v>0.76067983814785667</v>
          </cell>
        </row>
        <row r="141">
          <cell r="A141">
            <v>40695</v>
          </cell>
          <cell r="B141">
            <v>1.4294668411722153</v>
          </cell>
          <cell r="C141">
            <v>1.5570739954041308</v>
          </cell>
          <cell r="D141">
            <v>0.33397227474040392</v>
          </cell>
          <cell r="E141">
            <v>0.36450530575611678</v>
          </cell>
          <cell r="F141">
            <v>0.61227293629620583</v>
          </cell>
          <cell r="G141">
            <v>0.74422684585051313</v>
          </cell>
          <cell r="H141">
            <v>0.63357102084578421</v>
          </cell>
          <cell r="I141">
            <v>0.76117817507769969</v>
          </cell>
        </row>
        <row r="142">
          <cell r="A142">
            <v>40725</v>
          </cell>
          <cell r="B142">
            <v>1.4303546191842693</v>
          </cell>
          <cell r="C142">
            <v>1.5580542502924406</v>
          </cell>
          <cell r="D142">
            <v>0.33407579233806645</v>
          </cell>
          <cell r="E142">
            <v>0.36461744982025118</v>
          </cell>
          <cell r="F142">
            <v>0.61245409209211532</v>
          </cell>
          <cell r="G142">
            <v>0.74445113397878204</v>
          </cell>
          <cell r="H142">
            <v>0.63397791910130896</v>
          </cell>
          <cell r="I142">
            <v>0.76167755020948014</v>
          </cell>
        </row>
        <row r="143">
          <cell r="A143">
            <v>40756</v>
          </cell>
          <cell r="B143">
            <v>1.4312442467338486</v>
          </cell>
          <cell r="C143">
            <v>1.5590365473784342</v>
          </cell>
          <cell r="D143">
            <v>0.33417952559739084</v>
          </cell>
          <cell r="E143">
            <v>0.3647298275178526</v>
          </cell>
          <cell r="F143">
            <v>0.61263562529593285</v>
          </cell>
          <cell r="G143">
            <v>0.74467588937398477</v>
          </cell>
          <cell r="H143">
            <v>0.63438566506153282</v>
          </cell>
          <cell r="I143">
            <v>0.76217796570611851</v>
          </cell>
        </row>
        <row r="144">
          <cell r="A144">
            <v>40787</v>
          </cell>
          <cell r="B144">
            <v>1.4321357276741558</v>
          </cell>
          <cell r="C144">
            <v>1.5600208909166902</v>
          </cell>
          <cell r="D144">
            <v>0.33428347496767208</v>
          </cell>
          <cell r="E144">
            <v>0.36484243933565735</v>
          </cell>
          <cell r="F144">
            <v>0.61281753669392514</v>
          </cell>
          <cell r="G144">
            <v>0.74490111300959427</v>
          </cell>
          <cell r="H144">
            <v>0.63479426049250698</v>
          </cell>
          <cell r="I144">
            <v>0.76267942373504127</v>
          </cell>
        </row>
        <row r="145">
          <cell r="A145">
            <v>40817</v>
          </cell>
          <cell r="B145">
            <v>1.4330290658664224</v>
          </cell>
          <cell r="C145">
            <v>1.5610072851706513</v>
          </cell>
          <cell r="D145">
            <v>0.33438764089914147</v>
          </cell>
          <cell r="E145">
            <v>0.36495528576141573</v>
          </cell>
          <cell r="F145">
            <v>0.61299982707399647</v>
          </cell>
          <cell r="G145">
            <v>0.74512680586111113</v>
          </cell>
          <cell r="H145">
            <v>0.63520370716396246</v>
          </cell>
          <cell r="I145">
            <v>0.76318192646819127</v>
          </cell>
        </row>
        <row r="146">
          <cell r="A146">
            <v>40848</v>
          </cell>
          <cell r="B146">
            <v>1.4339242651799227</v>
          </cell>
          <cell r="C146">
            <v>1.5619957344126412</v>
          </cell>
          <cell r="D146">
            <v>0.33449202384296806</v>
          </cell>
          <cell r="E146">
            <v>0.36506836728389452</v>
          </cell>
          <cell r="F146">
            <v>0.61318249722569307</v>
          </cell>
          <cell r="G146">
            <v>0.74535296890606872</v>
          </cell>
          <cell r="H146">
            <v>0.63561400684931679</v>
          </cell>
          <cell r="I146">
            <v>0.76368547608203519</v>
          </cell>
        </row>
        <row r="147">
          <cell r="A147">
            <v>40878</v>
          </cell>
          <cell r="B147">
            <v>1.4348213294919927</v>
          </cell>
          <cell r="C147">
            <v>1.5629862429238852</v>
          </cell>
          <cell r="D147">
            <v>0.33459662425126097</v>
          </cell>
          <cell r="E147">
            <v>0.36518168439287851</v>
          </cell>
          <cell r="F147">
            <v>0.61336554794020559</v>
          </cell>
          <cell r="G147">
            <v>0.7455796031240367</v>
          </cell>
          <cell r="H147">
            <v>0.63602516132568221</v>
          </cell>
          <cell r="I147">
            <v>0.7641900747575745</v>
          </cell>
        </row>
        <row r="148">
          <cell r="A148">
            <v>40909</v>
          </cell>
          <cell r="B148">
            <v>1.4357202626880463</v>
          </cell>
          <cell r="C148">
            <v>1.5639788149945277</v>
          </cell>
          <cell r="D148">
            <v>0.33470144257707113</v>
          </cell>
          <cell r="E148">
            <v>0.36529523757917287</v>
          </cell>
          <cell r="F148">
            <v>0.6135489800103735</v>
          </cell>
          <cell r="G148">
            <v>0.74580670949662542</v>
          </cell>
          <cell r="H148">
            <v>0.63643717237387343</v>
          </cell>
          <cell r="I148">
            <v>0.76469572468035474</v>
          </cell>
        </row>
        <row r="149">
          <cell r="A149">
            <v>40940</v>
          </cell>
          <cell r="B149">
            <v>1.4366210686615917</v>
          </cell>
          <cell r="C149">
            <v>1.5649734549236507</v>
          </cell>
          <cell r="D149">
            <v>0.33480647927439339</v>
          </cell>
          <cell r="E149">
            <v>0.3654090273346054</v>
          </cell>
          <cell r="F149">
            <v>0.61373279423068738</v>
          </cell>
          <cell r="G149">
            <v>0.74603428900749036</v>
          </cell>
          <cell r="H149">
            <v>0.63685004177841498</v>
          </cell>
          <cell r="I149">
            <v>0.76520242804047389</v>
          </cell>
        </row>
        <row r="150">
          <cell r="A150">
            <v>40969</v>
          </cell>
          <cell r="B150">
            <v>1.4375237513142483</v>
          </cell>
          <cell r="C150">
            <v>1.5659701670192925</v>
          </cell>
          <cell r="D150">
            <v>0.33491173479816844</v>
          </cell>
          <cell r="E150">
            <v>0.36552305415202829</v>
          </cell>
          <cell r="F150">
            <v>0.61391699139729372</v>
          </cell>
          <cell r="G150">
            <v>0.74626234264233626</v>
          </cell>
          <cell r="H150">
            <v>0.6372637713275493</v>
          </cell>
          <cell r="I150">
            <v>0.7657101870325933</v>
          </cell>
        </row>
        <row r="151">
          <cell r="A151">
            <v>41000</v>
          </cell>
          <cell r="B151">
            <v>1.438428314555765</v>
          </cell>
          <cell r="C151">
            <v>1.5669689555984669</v>
          </cell>
          <cell r="D151">
            <v>0.33501720960428466</v>
          </cell>
          <cell r="E151">
            <v>0.36563731852532094</v>
          </cell>
          <cell r="F151">
            <v>0.61410157230799711</v>
          </cell>
          <cell r="G151">
            <v>0.74649087138892145</v>
          </cell>
          <cell r="H151">
            <v>0.63767836281324453</v>
          </cell>
          <cell r="I151">
            <v>0.76621900385594643</v>
          </cell>
        </row>
        <row r="152">
          <cell r="A152">
            <v>41030</v>
          </cell>
          <cell r="B152">
            <v>1.4393347623040347</v>
          </cell>
          <cell r="C152">
            <v>1.5679698249871816</v>
          </cell>
          <cell r="D152">
            <v>0.33512290414958029</v>
          </cell>
          <cell r="E152">
            <v>0.36575182094939113</v>
          </cell>
          <cell r="F152">
            <v>0.6142865377622645</v>
          </cell>
          <cell r="G152">
            <v>0.74671987623706193</v>
          </cell>
          <cell r="H152">
            <v>0.63809381803120147</v>
          </cell>
          <cell r="I152">
            <v>0.76672888071434819</v>
          </cell>
        </row>
        <row r="153">
          <cell r="A153">
            <v>41061</v>
          </cell>
          <cell r="B153">
            <v>1.4402430984851133</v>
          </cell>
          <cell r="C153">
            <v>1.568972779520456</v>
          </cell>
          <cell r="D153">
            <v>0.3352288188918453</v>
          </cell>
          <cell r="E153">
            <v>0.36586656192017825</v>
          </cell>
          <cell r="F153">
            <v>0.61447188856122825</v>
          </cell>
          <cell r="G153">
            <v>0.74694935817863617</v>
          </cell>
          <cell r="H153">
            <v>0.63851013878086249</v>
          </cell>
          <cell r="I153">
            <v>0.76723981981620493</v>
          </cell>
        </row>
        <row r="154">
          <cell r="A154">
            <v>41091</v>
          </cell>
          <cell r="B154">
            <v>1.441153327033236</v>
          </cell>
          <cell r="C154">
            <v>1.5699778235423409</v>
          </cell>
          <cell r="D154">
            <v>0.33533495428982341</v>
          </cell>
          <cell r="E154">
            <v>0.36598154193465454</v>
          </cell>
          <cell r="F154">
            <v>0.61465762550768988</v>
          </cell>
          <cell r="G154">
            <v>0.74717931820758865</v>
          </cell>
          <cell r="H154">
            <v>0.63892732686541864</v>
          </cell>
          <cell r="I154">
            <v>0.76775182337452386</v>
          </cell>
        </row>
        <row r="155">
          <cell r="A155">
            <v>41122</v>
          </cell>
          <cell r="B155">
            <v>1.4420654518908336</v>
          </cell>
          <cell r="C155">
            <v>1.5709849614059388</v>
          </cell>
          <cell r="D155">
            <v>0.33544131080321388</v>
          </cell>
          <cell r="E155">
            <v>0.36609676149082754</v>
          </cell>
          <cell r="F155">
            <v>0.6148437494061233</v>
          </cell>
          <cell r="G155">
            <v>0.74740975731993475</v>
          </cell>
          <cell r="H155">
            <v>0.63934538409181763</v>
          </cell>
          <cell r="I155">
            <v>0.76826489360692263</v>
          </cell>
        </row>
        <row r="156">
          <cell r="A156">
            <v>41153</v>
          </cell>
          <cell r="B156">
            <v>1.4429794770085516</v>
          </cell>
          <cell r="C156">
            <v>1.5719941974734188</v>
          </cell>
          <cell r="D156">
            <v>0.33554788889267395</v>
          </cell>
          <cell r="E156">
            <v>0.36621222108774271</v>
          </cell>
          <cell r="F156">
            <v>0.61503026106267844</v>
          </cell>
          <cell r="G156">
            <v>0.74764067651376498</v>
          </cell>
          <cell r="H156">
            <v>0.63976431227077168</v>
          </cell>
          <cell r="I156">
            <v>0.76877903273563886</v>
          </cell>
        </row>
        <row r="157">
          <cell r="A157">
            <v>41183</v>
          </cell>
          <cell r="B157">
            <v>1.4438954063452647</v>
          </cell>
          <cell r="C157">
            <v>1.5730055361160395</v>
          </cell>
          <cell r="D157">
            <v>0.33565468901982043</v>
          </cell>
          <cell r="E157">
            <v>0.36632792122548469</v>
          </cell>
          <cell r="F157">
            <v>0.61521716128518467</v>
          </cell>
          <cell r="G157">
            <v>0.74787207678924894</v>
          </cell>
          <cell r="H157">
            <v>0.64018411321676516</v>
          </cell>
          <cell r="I157">
            <v>0.76929424298754001</v>
          </cell>
        </row>
        <row r="158">
          <cell r="A158">
            <v>41214</v>
          </cell>
          <cell r="B158">
            <v>1.4448132438680958</v>
          </cell>
          <cell r="C158">
            <v>1.5740189817141659</v>
          </cell>
          <cell r="D158">
            <v>0.33576171164723173</v>
          </cell>
          <cell r="E158">
            <v>0.36644386240518029</v>
          </cell>
          <cell r="F158">
            <v>0.61540445088315454</v>
          </cell>
          <cell r="G158">
            <v>0.74810395914864014</v>
          </cell>
          <cell r="H158">
            <v>0.64060478874806281</v>
          </cell>
          <cell r="I158">
            <v>0.76981052659413263</v>
          </cell>
        </row>
        <row r="159">
          <cell r="A159">
            <v>41244</v>
          </cell>
          <cell r="B159">
            <v>1.445732993552433</v>
          </cell>
          <cell r="C159">
            <v>1.5750345386572879</v>
          </cell>
          <cell r="D159">
            <v>0.33586895723845017</v>
          </cell>
          <cell r="E159">
            <v>0.36656004512900026</v>
          </cell>
          <cell r="F159">
            <v>0.61559213066778684</v>
          </cell>
          <cell r="G159">
            <v>0.74833632459628008</v>
          </cell>
          <cell r="H159">
            <v>0.64102634068671727</v>
          </cell>
          <cell r="I159">
            <v>0.77032788579157219</v>
          </cell>
        </row>
        <row r="160">
          <cell r="A160">
            <v>41275</v>
          </cell>
          <cell r="B160">
            <v>1.4466546593819456</v>
          </cell>
          <cell r="C160">
            <v>1.5760522113440414</v>
          </cell>
          <cell r="D160">
            <v>0.33597642625798368</v>
          </cell>
          <cell r="E160">
            <v>0.36667646990016151</v>
          </cell>
          <cell r="F160">
            <v>0.61578020145197043</v>
          </cell>
          <cell r="G160">
            <v>0.74856917413860269</v>
          </cell>
          <cell r="H160">
            <v>0.64144877085857732</v>
          </cell>
          <cell r="I160">
            <v>0.77084632282067311</v>
          </cell>
        </row>
        <row r="161">
          <cell r="A161">
            <v>41306</v>
          </cell>
          <cell r="B161">
            <v>1.4475782453486032</v>
          </cell>
          <cell r="C161">
            <v>1.5770720041822257</v>
          </cell>
          <cell r="D161">
            <v>0.33608411917130793</v>
          </cell>
          <cell r="E161">
            <v>0.36679313722292944</v>
          </cell>
          <cell r="F161">
            <v>0.61596866405028783</v>
          </cell>
          <cell r="G161">
            <v>0.74880250878413845</v>
          </cell>
          <cell r="H161">
            <v>0.6418720810932953</v>
          </cell>
          <cell r="I161">
            <v>0.77136583992691798</v>
          </cell>
        </row>
        <row r="162">
          <cell r="A162">
            <v>41334</v>
          </cell>
          <cell r="B162">
            <v>1.4485037554526914</v>
          </cell>
          <cell r="C162">
            <v>1.5780939215888232</v>
          </cell>
          <cell r="D162">
            <v>0.33619203644486817</v>
          </cell>
          <cell r="E162">
            <v>0.36691004760261975</v>
          </cell>
          <cell r="F162">
            <v>0.6161575192790183</v>
          </cell>
          <cell r="G162">
            <v>0.74903632954351906</v>
          </cell>
          <cell r="H162">
            <v>0.64229627322433569</v>
          </cell>
          <cell r="I162">
            <v>0.77188643936046752</v>
          </cell>
        </row>
        <row r="163">
          <cell r="A163">
            <v>41365</v>
          </cell>
          <cell r="B163">
            <v>1.4494311937028297</v>
          </cell>
          <cell r="C163">
            <v>1.5791179679900174</v>
          </cell>
          <cell r="D163">
            <v>0.33630017854608169</v>
          </cell>
          <cell r="E163">
            <v>0.36702720154560103</v>
          </cell>
          <cell r="F163">
            <v>0.61634676795614196</v>
          </cell>
          <cell r="G163">
            <v>0.74927063742948163</v>
          </cell>
          <cell r="H163">
            <v>0.64272134908898249</v>
          </cell>
          <cell r="I163">
            <v>0.77240812337617026</v>
          </cell>
        </row>
        <row r="164">
          <cell r="A164">
            <v>41395</v>
          </cell>
          <cell r="B164">
            <v>1.4503605641159891</v>
          </cell>
          <cell r="C164">
            <v>1.5801441478212144</v>
          </cell>
          <cell r="D164">
            <v>0.33640854594333941</v>
          </cell>
          <cell r="E164">
            <v>0.36714459955929685</v>
          </cell>
          <cell r="F164">
            <v>0.61653641090134292</v>
          </cell>
          <cell r="G164">
            <v>0.74950543345687337</v>
          </cell>
          <cell r="H164">
            <v>0.64314731052834717</v>
          </cell>
          <cell r="I164">
            <v>0.77293089423357253</v>
          </cell>
        </row>
        <row r="165">
          <cell r="A165">
            <v>41426</v>
          </cell>
          <cell r="B165">
            <v>1.4512918707175093</v>
          </cell>
          <cell r="C165">
            <v>1.5811724655270598</v>
          </cell>
          <cell r="D165">
            <v>0.33651713910600806</v>
          </cell>
          <cell r="E165">
            <v>0.36726224215218789</v>
          </cell>
          <cell r="F165">
            <v>0.61672644893601314</v>
          </cell>
          <cell r="G165">
            <v>0.74974071864265546</v>
          </cell>
          <cell r="H165">
            <v>0.64357415938737728</v>
          </cell>
          <cell r="I165">
            <v>0.77345475419692766</v>
          </cell>
        </row>
        <row r="166">
          <cell r="A166">
            <v>41456</v>
          </cell>
          <cell r="B166">
            <v>1.4522251175411161</v>
          </cell>
          <cell r="C166">
            <v>1.5822029255614589</v>
          </cell>
          <cell r="D166">
            <v>0.33662595850443233</v>
          </cell>
          <cell r="E166">
            <v>0.36738012983381424</v>
          </cell>
          <cell r="F166">
            <v>0.61691688288325552</v>
          </cell>
          <cell r="G166">
            <v>0.74997649400590805</v>
          </cell>
          <cell r="H166">
            <v>0.64400189751486381</v>
          </cell>
          <cell r="I166">
            <v>0.77397970553520645</v>
          </cell>
        </row>
        <row r="167">
          <cell r="B167">
            <v>1.4531603086289384</v>
          </cell>
          <cell r="C167">
            <v>1.5832355323875962</v>
          </cell>
          <cell r="D167">
            <v>0.33673500460993661</v>
          </cell>
          <cell r="E167">
            <v>0.36749826311477712</v>
          </cell>
          <cell r="F167">
            <v>0.61710771356788796</v>
          </cell>
          <cell r="G167">
            <v>0.75021276056783393</v>
          </cell>
          <cell r="H167">
            <v>0.64443052676344903</v>
          </cell>
          <cell r="I167">
            <v>0.77450575052210657</v>
          </cell>
        </row>
        <row r="168">
          <cell r="B168">
            <v>1.4540974480315274</v>
          </cell>
          <cell r="C168">
            <v>1.5842702904779544</v>
          </cell>
          <cell r="D168">
            <v>0.33684427789482729</v>
          </cell>
          <cell r="E168">
            <v>0.36761664250674214</v>
          </cell>
          <cell r="F168">
            <v>0.61729894181644673</v>
          </cell>
          <cell r="G168">
            <v>0.75044951935176385</v>
          </cell>
          <cell r="H168">
            <v>0.64486004898963556</v>
          </cell>
          <cell r="I168">
            <v>0.7750328914360628</v>
          </cell>
        </row>
        <row r="169">
          <cell r="B169">
            <v>1.4550365398078715</v>
          </cell>
          <cell r="C169">
            <v>1.5853072043143348</v>
          </cell>
          <cell r="D169">
            <v>0.33695377883239491</v>
          </cell>
          <cell r="E169">
            <v>0.36773526852244037</v>
          </cell>
          <cell r="F169">
            <v>0.61749056845719008</v>
          </cell>
          <cell r="G169">
            <v>0.75068677138316031</v>
          </cell>
          <cell r="H169">
            <v>0.64529046605379337</v>
          </cell>
          <cell r="I169">
            <v>0.77556113056025644</v>
          </cell>
        </row>
        <row r="170">
          <cell r="B170">
            <v>1.4559775880254167</v>
          </cell>
          <cell r="C170">
            <v>1.5863462783878741</v>
          </cell>
          <cell r="D170">
            <v>0.3370635078969158</v>
          </cell>
          <cell r="E170">
            <v>0.36785414167567126</v>
          </cell>
          <cell r="F170">
            <v>0.61768259432010164</v>
          </cell>
          <cell r="G170">
            <v>0.75092451768962221</v>
          </cell>
          <cell r="H170">
            <v>0.64572177982016821</v>
          </cell>
          <cell r="I170">
            <v>0.77609047018262556</v>
          </cell>
        </row>
        <row r="171">
          <cell r="B171">
            <v>1.4569205967600813</v>
          </cell>
          <cell r="C171">
            <v>1.5873875171990661</v>
          </cell>
          <cell r="D171">
            <v>0.33717346556365446</v>
          </cell>
          <cell r="E171">
            <v>0.36797326248130485</v>
          </cell>
          <cell r="F171">
            <v>0.61787502023689422</v>
          </cell>
          <cell r="G171">
            <v>0.75116275930088927</v>
          </cell>
          <cell r="H171">
            <v>0.64615399215688951</v>
          </cell>
          <cell r="I171">
            <v>0.7766209125958744</v>
          </cell>
        </row>
        <row r="172">
          <cell r="B172">
            <v>1.4578655700962768</v>
          </cell>
          <cell r="C172">
            <v>1.588430925257782</v>
          </cell>
          <cell r="D172">
            <v>0.33728365230886542</v>
          </cell>
          <cell r="E172">
            <v>0.36809263145528343</v>
          </cell>
          <cell r="F172">
            <v>0.61806784704101347</v>
          </cell>
          <cell r="G172">
            <v>0.75140149724884642</v>
          </cell>
          <cell r="H172">
            <v>0.64658710493597904</v>
          </cell>
          <cell r="I172">
            <v>0.77715246009748429</v>
          </cell>
        </row>
        <row r="173">
          <cell r="B173">
            <v>1.4588125121269226</v>
          </cell>
          <cell r="C173">
            <v>1.589476507083287</v>
          </cell>
          <cell r="D173">
            <v>0.33739406860979559</v>
          </cell>
          <cell r="E173">
            <v>0.36821224911462441</v>
          </cell>
          <cell r="F173">
            <v>0.61826107556764121</v>
          </cell>
          <cell r="G173">
            <v>0.75164073256752839</v>
          </cell>
          <cell r="H173">
            <v>0.64702112003335843</v>
          </cell>
          <cell r="I173">
            <v>0.7776851149897227</v>
          </cell>
        </row>
        <row r="174">
          <cell r="B174">
            <v>1.4597614269534658</v>
          </cell>
          <cell r="C174">
            <v>1.5905242672042614</v>
          </cell>
          <cell r="D174">
            <v>0.33750471494468609</v>
          </cell>
          <cell r="E174">
            <v>0.36833211597742249</v>
          </cell>
          <cell r="F174">
            <v>0.61845470665369962</v>
          </cell>
          <cell r="G174">
            <v>0.75188046629312455</v>
          </cell>
          <cell r="H174">
            <v>0.64745603932885731</v>
          </cell>
          <cell r="I174">
            <v>0.77821887957965308</v>
          </cell>
        </row>
        <row r="175">
          <cell r="B175">
            <v>1.4607123186858972</v>
          </cell>
          <cell r="C175">
            <v>1.5915742101588213</v>
          </cell>
          <cell r="D175">
            <v>0.33761559179277417</v>
          </cell>
          <cell r="E175">
            <v>0.36845223256285126</v>
          </cell>
          <cell r="F175">
            <v>0.61864874113785373</v>
          </cell>
          <cell r="G175">
            <v>0.75212069946398208</v>
          </cell>
          <cell r="H175">
            <v>0.64789186470622184</v>
          </cell>
          <cell r="I175">
            <v>0.77875375617914588</v>
          </cell>
        </row>
        <row r="176">
          <cell r="B176">
            <v>1.4616651914427714</v>
          </cell>
          <cell r="C176">
            <v>1.5926263404945364</v>
          </cell>
          <cell r="D176">
            <v>0.33772669963429586</v>
          </cell>
          <cell r="E176">
            <v>0.36857259939116632</v>
          </cell>
          <cell r="F176">
            <v>0.61884317986051673</v>
          </cell>
          <cell r="G176">
            <v>0.75236143312061232</v>
          </cell>
          <cell r="H176">
            <v>0.64832859805312248</v>
          </cell>
          <cell r="I176">
            <v>0.77928974710488763</v>
          </cell>
        </row>
        <row r="177">
          <cell r="B177">
            <v>1.4626200493512223</v>
          </cell>
          <cell r="C177">
            <v>1.593680662768451</v>
          </cell>
          <cell r="D177">
            <v>0.33783803895048736</v>
          </cell>
          <cell r="E177">
            <v>0.36869321698370722</v>
          </cell>
          <cell r="F177">
            <v>0.61903802366385186</v>
          </cell>
          <cell r="G177">
            <v>0.752602668305694</v>
          </cell>
          <cell r="H177">
            <v>0.64876624126116245</v>
          </cell>
          <cell r="I177">
            <v>0.77982685467839119</v>
          </cell>
        </row>
        <row r="178">
          <cell r="B178">
            <v>1.4635768965469826</v>
          </cell>
          <cell r="C178">
            <v>1.5947371815471032</v>
          </cell>
          <cell r="D178">
            <v>0.33794961022358755</v>
          </cell>
          <cell r="E178">
            <v>0.36881408586289904</v>
          </cell>
          <cell r="F178">
            <v>0.61923327339177725</v>
          </cell>
          <cell r="G178">
            <v>0.75284440606407776</v>
          </cell>
          <cell r="H178">
            <v>0.64920479622588589</v>
          </cell>
          <cell r="I178">
            <v>0.78036508122600645</v>
          </cell>
        </row>
        <row r="179">
          <cell r="B179">
            <v>1.4645357371744008</v>
          </cell>
          <cell r="C179">
            <v>1.5957959014065441</v>
          </cell>
          <cell r="D179">
            <v>0.33806141393684014</v>
          </cell>
          <cell r="E179">
            <v>0.36893520655225592</v>
          </cell>
          <cell r="F179">
            <v>0.61942892988996912</v>
          </cell>
          <cell r="G179">
            <v>0.75308664744279152</v>
          </cell>
          <cell r="H179">
            <v>0.64964426484678583</v>
          </cell>
          <cell r="I179">
            <v>0.7809044290789291</v>
          </cell>
        </row>
        <row r="180">
          <cell r="B180">
            <v>1.4654965753864595</v>
          </cell>
          <cell r="C180">
            <v>1.5968568269323586</v>
          </cell>
          <cell r="D180">
            <v>0.33817345057449522</v>
          </cell>
          <cell r="E180">
            <v>0.36905657957638233</v>
          </cell>
          <cell r="F180">
            <v>0.61962499400586568</v>
          </cell>
          <cell r="G180">
            <v>0.75332939349104433</v>
          </cell>
          <cell r="H180">
            <v>0.65008464902731278</v>
          </cell>
          <cell r="I180">
            <v>0.78144490057321214</v>
          </cell>
        </row>
        <row r="181">
          <cell r="B181">
            <v>1.4664594153447932</v>
          </cell>
          <cell r="C181">
            <v>1.5979199627196856</v>
          </cell>
          <cell r="D181">
            <v>0.33828572062181217</v>
          </cell>
          <cell r="E181">
            <v>0.36917820546097574</v>
          </cell>
          <cell r="F181">
            <v>0.61982146658867032</v>
          </cell>
          <cell r="G181">
            <v>0.75357264526023104</v>
          </cell>
          <cell r="H181">
            <v>0.65052595067488239</v>
          </cell>
          <cell r="I181">
            <v>0.78198649804977483</v>
          </cell>
        </row>
        <row r="182">
          <cell r="B182">
            <v>1.4674242612197066</v>
          </cell>
          <cell r="C182">
            <v>1.5989853133732359</v>
          </cell>
          <cell r="D182">
            <v>0.33839822456506097</v>
          </cell>
          <cell r="E182">
            <v>0.36930008473282855</v>
          </cell>
          <cell r="F182">
            <v>0.62001834848935566</v>
          </cell>
          <cell r="G182">
            <v>0.75381640380393677</v>
          </cell>
          <cell r="H182">
            <v>0.65096817170088439</v>
          </cell>
          <cell r="I182">
            <v>0.7825292238544137</v>
          </cell>
        </row>
        <row r="183">
          <cell r="B183">
            <v>1.4683911171901929</v>
          </cell>
          <cell r="C183">
            <v>1.6000528835073144</v>
          </cell>
          <cell r="D183">
            <v>0.33851096289152494</v>
          </cell>
          <cell r="E183">
            <v>0.36942221791983115</v>
          </cell>
          <cell r="F183">
            <v>0.62021564056066758</v>
          </cell>
          <cell r="G183">
            <v>0.75406067017794198</v>
          </cell>
          <cell r="H183">
            <v>0.65141131402069063</v>
          </cell>
          <cell r="I183">
            <v>0.78307308033781209</v>
          </cell>
        </row>
        <row r="184">
          <cell r="B184">
            <v>1.4693599874439511</v>
          </cell>
          <cell r="C184">
            <v>1.6011226777458389</v>
          </cell>
          <cell r="D184">
            <v>0.33862393608950231</v>
          </cell>
          <cell r="E184">
            <v>0.3695446055509734</v>
          </cell>
          <cell r="F184">
            <v>0.62041334365712808</v>
          </cell>
          <cell r="G184">
            <v>0.75430544544022637</v>
          </cell>
          <cell r="H184">
            <v>0.65185537955366313</v>
          </cell>
          <cell r="I184">
            <v>0.78361806985555105</v>
          </cell>
        </row>
        <row r="185">
          <cell r="B185">
            <v>1.4703308761774045</v>
          </cell>
          <cell r="C185">
            <v>1.6021947007223607</v>
          </cell>
          <cell r="D185">
            <v>0.33873714464830879</v>
          </cell>
          <cell r="E185">
            <v>0.36966724815634705</v>
          </cell>
          <cell r="F185">
            <v>0.6206114586350393</v>
          </cell>
          <cell r="G185">
            <v>0.75455073065097367</v>
          </cell>
          <cell r="H185">
            <v>0.65230037022316256</v>
          </cell>
          <cell r="I185">
            <v>0.78416419476811872</v>
          </cell>
        </row>
        <row r="186">
          <cell r="B186">
            <v>1.4713037875957193</v>
          </cell>
          <cell r="C186">
            <v>1.6032689570800833</v>
          </cell>
          <cell r="D186">
            <v>0.33885058905827953</v>
          </cell>
          <cell r="E186">
            <v>0.36979014626714862</v>
          </cell>
          <cell r="F186">
            <v>0.62080998635248807</v>
          </cell>
          <cell r="G186">
            <v>0.75479652687257692</v>
          </cell>
          <cell r="H186">
            <v>0.65274628795655687</v>
          </cell>
          <cell r="I186">
            <v>0.78471145744092086</v>
          </cell>
        </row>
        <row r="187">
          <cell r="B187">
            <v>1.4722787259128223</v>
          </cell>
          <cell r="C187">
            <v>1.6043454514718845</v>
          </cell>
          <cell r="D187">
            <v>0.33896426981077099</v>
          </cell>
          <cell r="E187">
            <v>0.3699133004156811</v>
          </cell>
          <cell r="F187">
            <v>0.62100892766934823</v>
          </cell>
          <cell r="G187">
            <v>0.75504283516964177</v>
          </cell>
          <cell r="H187">
            <v>0.6531931346852291</v>
          </cell>
          <cell r="I187">
            <v>0.78525986024429117</v>
          </cell>
        </row>
        <row r="188">
          <cell r="B188">
            <v>1.4732556953514193</v>
          </cell>
          <cell r="C188">
            <v>1.6054241885603353</v>
          </cell>
          <cell r="D188">
            <v>0.33907818739816342</v>
          </cell>
          <cell r="E188">
            <v>0.37003671113535624</v>
          </cell>
          <cell r="F188">
            <v>0.62120828344728496</v>
          </cell>
          <cell r="G188">
            <v>0.75528965660899217</v>
          </cell>
          <cell r="H188">
            <v>0.65364091234458599</v>
          </cell>
          <cell r="I188">
            <v>0.78580940555350198</v>
          </cell>
        </row>
        <row r="189">
          <cell r="B189">
            <v>1.4742347001430132</v>
          </cell>
          <cell r="C189">
            <v>1.6065051730177202</v>
          </cell>
          <cell r="D189">
            <v>0.33919234231386297</v>
          </cell>
          <cell r="E189">
            <v>0.37016037896069748</v>
          </cell>
          <cell r="F189">
            <v>0.62140805454975923</v>
          </cell>
          <cell r="G189">
            <v>0.75553699225967452</v>
          </cell>
          <cell r="H189">
            <v>0.65408962287406658</v>
          </cell>
          <cell r="I189">
            <v>0.78636009574877352</v>
          </cell>
        </row>
        <row r="190">
          <cell r="B190">
            <v>1.475215744527923</v>
          </cell>
          <cell r="C190">
            <v>1.607588409526058</v>
          </cell>
          <cell r="D190">
            <v>0.33930673505230363</v>
          </cell>
          <cell r="E190">
            <v>0.37028430442734145</v>
          </cell>
          <cell r="F190">
            <v>0.62160824184203034</v>
          </cell>
          <cell r="G190">
            <v>0.75578484319296257</v>
          </cell>
          <cell r="H190">
            <v>0.65453926821715025</v>
          </cell>
          <cell r="I190">
            <v>0.7869119332152853</v>
          </cell>
        </row>
        <row r="191">
          <cell r="B191">
            <v>1.4761988327553015</v>
          </cell>
          <cell r="C191">
            <v>1.6086739027771217</v>
          </cell>
          <cell r="D191">
            <v>0.3394213661089493</v>
          </cell>
          <cell r="E191">
            <v>0.37040848807204091</v>
          </cell>
          <cell r="F191">
            <v>0.62180884619116028</v>
          </cell>
          <cell r="G191">
            <v>0.7560332104823615</v>
          </cell>
          <cell r="H191">
            <v>0.65498985032136536</v>
          </cell>
          <cell r="I191">
            <v>0.78746492034318571</v>
          </cell>
        </row>
        <row r="192">
          <cell r="B192">
            <v>1.4771839690831536</v>
          </cell>
          <cell r="C192">
            <v>1.6097616574724587</v>
          </cell>
          <cell r="D192">
            <v>0.33953623598029631</v>
          </cell>
          <cell r="E192">
            <v>0.37053293043266683</v>
          </cell>
          <cell r="F192">
            <v>0.62200986846601747</v>
          </cell>
          <cell r="G192">
            <v>0.75628209520361334</v>
          </cell>
          <cell r="H192">
            <v>0.65544137113829759</v>
          </cell>
          <cell r="I192">
            <v>0.78801905952760254</v>
          </cell>
        </row>
        <row r="193">
          <cell r="B193">
            <v>1.4781711577783554</v>
          </cell>
          <cell r="C193">
            <v>1.6108516783234104</v>
          </cell>
          <cell r="D193">
            <v>0.3396513451638753</v>
          </cell>
          <cell r="E193">
            <v>0.37065763204821073</v>
          </cell>
          <cell r="F193">
            <v>0.62221130953728077</v>
          </cell>
          <cell r="G193">
            <v>0.75653149843470113</v>
          </cell>
          <cell r="H193">
            <v>0.65589383262359835</v>
          </cell>
          <cell r="I193">
            <v>0.78857435316865354</v>
          </cell>
        </row>
        <row r="194">
          <cell r="B194">
            <v>1.4791604031166721</v>
          </cell>
          <cell r="C194">
            <v>1.6119439700511353</v>
          </cell>
          <cell r="D194">
            <v>0.33976669415825345</v>
          </cell>
          <cell r="E194">
            <v>0.37078259345878711</v>
          </cell>
          <cell r="F194">
            <v>0.62241317027744247</v>
          </cell>
          <cell r="G194">
            <v>0.75678142125585379</v>
          </cell>
          <cell r="H194">
            <v>0.65634723673699358</v>
          </cell>
          <cell r="I194">
            <v>0.78913080367145672</v>
          </cell>
        </row>
        <row r="195">
          <cell r="B195">
            <v>1.4801517093827772</v>
          </cell>
          <cell r="C195">
            <v>1.6130385373866265</v>
          </cell>
          <cell r="D195">
            <v>0.33988228346303651</v>
          </cell>
          <cell r="E195">
            <v>0.37090781520563537</v>
          </cell>
          <cell r="F195">
            <v>0.62261545156081288</v>
          </cell>
          <cell r="G195">
            <v>0.75703186474955042</v>
          </cell>
          <cell r="H195">
            <v>0.65680158544229172</v>
          </cell>
          <cell r="I195">
            <v>0.78968841344614082</v>
          </cell>
        </row>
        <row r="196">
          <cell r="B196">
            <v>1.48114508087027</v>
          </cell>
          <cell r="C196">
            <v>1.614135385070733</v>
          </cell>
          <cell r="D196">
            <v>0.33999811357887122</v>
          </cell>
          <cell r="E196">
            <v>0.37103329783112299</v>
          </cell>
          <cell r="F196">
            <v>0.6228181542635236</v>
          </cell>
          <cell r="G196">
            <v>0.75728283000052554</v>
          </cell>
          <cell r="H196">
            <v>0.65725688070739252</v>
          </cell>
          <cell r="I196">
            <v>0.7902471849078555</v>
          </cell>
        </row>
        <row r="197">
          <cell r="B197">
            <v>1.482140521881695</v>
          </cell>
          <cell r="C197">
            <v>1.6152345178541812</v>
          </cell>
          <cell r="D197">
            <v>0.34011418500744722</v>
          </cell>
          <cell r="E197">
            <v>0.37115904187874699</v>
          </cell>
          <cell r="F197">
            <v>0.62302127926353168</v>
          </cell>
          <cell r="G197">
            <v>0.75753431809577365</v>
          </cell>
          <cell r="H197">
            <v>0.65771312450429564</v>
          </cell>
          <cell r="I197">
            <v>0.79080712047678203</v>
          </cell>
        </row>
        <row r="198">
          <cell r="B198">
            <v>1.4831380367285603</v>
          </cell>
          <cell r="C198">
            <v>1.616335940497595</v>
          </cell>
          <cell r="D198">
            <v>0.34023049825149948</v>
          </cell>
          <cell r="E198">
            <v>0.37128504789313693</v>
          </cell>
          <cell r="F198">
            <v>0.62322482744062302</v>
          </cell>
          <cell r="G198">
            <v>0.75778633012455354</v>
          </cell>
          <cell r="H198">
            <v>0.65817031880910903</v>
          </cell>
          <cell r="I198">
            <v>0.79136822257814388</v>
          </cell>
        </row>
        <row r="199">
          <cell r="B199">
            <v>1.4841376297313567</v>
          </cell>
          <cell r="C199">
            <v>1.6174396577715162</v>
          </cell>
          <cell r="D199">
            <v>0.34034705381481012</v>
          </cell>
          <cell r="E199">
            <v>0.37141131642005681</v>
          </cell>
          <cell r="F199">
            <v>0.62342879967641673</v>
          </cell>
          <cell r="G199">
            <v>0.75803886717839331</v>
          </cell>
          <cell r="H199">
            <v>0.65862846560205734</v>
          </cell>
          <cell r="I199">
            <v>0.79193049364221679</v>
          </cell>
        </row>
        <row r="200">
          <cell r="B200">
            <v>1.4851393052195756</v>
          </cell>
          <cell r="C200">
            <v>1.6185456744564244</v>
          </cell>
          <cell r="D200">
            <v>0.34046385220221104</v>
          </cell>
          <cell r="E200">
            <v>0.37153784800640782</v>
          </cell>
          <cell r="F200">
            <v>0.62363319685436824</v>
          </cell>
          <cell r="G200">
            <v>0.75829193035109521</v>
          </cell>
          <cell r="H200">
            <v>0.65908756686749093</v>
          </cell>
          <cell r="I200">
            <v>0.79249393610433982</v>
          </cell>
        </row>
        <row r="201">
          <cell r="B201">
            <v>1.4861430675317282</v>
          </cell>
          <cell r="C201">
            <v>1.6196539953427596</v>
          </cell>
          <cell r="D201">
            <v>0.34058089391958568</v>
          </cell>
          <cell r="E201">
            <v>0.37166464320023035</v>
          </cell>
          <cell r="F201">
            <v>0.62383801985977394</v>
          </cell>
          <cell r="G201">
            <v>0.75854552073874026</v>
          </cell>
          <cell r="H201">
            <v>0.65954762459389427</v>
          </cell>
          <cell r="I201">
            <v>0.79305855240492573</v>
          </cell>
        </row>
        <row r="202">
          <cell r="B202">
            <v>1.4871489210153643</v>
          </cell>
          <cell r="C202">
            <v>1.6207646252309413</v>
          </cell>
          <cell r="D202">
            <v>0.34069817947387154</v>
          </cell>
          <cell r="E202">
            <v>0.37179170255070665</v>
          </cell>
          <cell r="F202">
            <v>0.62404326957977418</v>
          </cell>
          <cell r="G202">
            <v>0.75879963943969297</v>
          </cell>
          <cell r="H202">
            <v>0.66000864077389421</v>
          </cell>
          <cell r="I202">
            <v>0.7936243449894711</v>
          </cell>
        </row>
        <row r="203">
          <cell r="B203">
            <v>1.4881568700270917</v>
          </cell>
          <cell r="C203">
            <v>1.6218775689313902</v>
          </cell>
          <cell r="D203">
            <v>0.34081570937306216</v>
          </cell>
          <cell r="E203">
            <v>0.37191902660816317</v>
          </cell>
          <cell r="F203">
            <v>0.62424894690335775</v>
          </cell>
          <cell r="G203">
            <v>0.75905428755460602</v>
          </cell>
          <cell r="H203">
            <v>0.66047061740426927</v>
          </cell>
          <cell r="I203">
            <v>0.79419131630856776</v>
          </cell>
        </row>
        <row r="204">
          <cell r="B204">
            <v>1.4891669189325933</v>
          </cell>
          <cell r="C204">
            <v>1.6229928312645481</v>
          </cell>
          <cell r="D204">
            <v>0.34093348412620944</v>
          </cell>
          <cell r="E204">
            <v>0.37204661592407268</v>
          </cell>
          <cell r="F204">
            <v>0.62445505272136548</v>
          </cell>
          <cell r="G204">
            <v>0.75930946618642503</v>
          </cell>
          <cell r="H204">
            <v>0.66093355648595742</v>
          </cell>
          <cell r="I204">
            <v>0.79475946881791237</v>
          </cell>
        </row>
        <row r="205">
          <cell r="B205">
            <v>1.4901790721066481</v>
          </cell>
          <cell r="C205">
            <v>1.6241104170609006</v>
          </cell>
          <cell r="D205">
            <v>0.34105150424342573</v>
          </cell>
          <cell r="E205">
            <v>0.372174471051057</v>
          </cell>
          <cell r="F205">
            <v>0.62466158792649396</v>
          </cell>
          <cell r="G205">
            <v>0.75956517644039367</v>
          </cell>
          <cell r="H205">
            <v>0.66139746002406596</v>
          </cell>
          <cell r="I205">
            <v>0.79532880497831826</v>
          </cell>
        </row>
        <row r="206">
          <cell r="B206">
            <v>1.4911933339331489</v>
          </cell>
          <cell r="C206">
            <v>1.625230331160995</v>
          </cell>
          <cell r="D206">
            <v>0.34116977023588624</v>
          </cell>
          <cell r="E206">
            <v>0.37230259254288928</v>
          </cell>
          <cell r="F206">
            <v>0.62486855341329994</v>
          </cell>
          <cell r="G206">
            <v>0.75982141942405823</v>
          </cell>
          <cell r="H206">
            <v>0.66186233002787875</v>
          </cell>
          <cell r="I206">
            <v>0.79589932725572488</v>
          </cell>
        </row>
        <row r="207">
          <cell r="B207">
            <v>1.4922097088051214</v>
          </cell>
          <cell r="C207">
            <v>1.6263525784154649</v>
          </cell>
          <cell r="D207">
            <v>0.34128828261583105</v>
          </cell>
          <cell r="E207">
            <v>0.37243098095449617</v>
          </cell>
          <cell r="F207">
            <v>0.62507595007820327</v>
          </cell>
          <cell r="G207">
            <v>0.76007819624727191</v>
          </cell>
          <cell r="H207">
            <v>0.66232816851086618</v>
          </cell>
          <cell r="I207">
            <v>0.79647103812120945</v>
          </cell>
        </row>
        <row r="208">
          <cell r="B208">
            <v>1.493228201124744</v>
          </cell>
          <cell r="C208">
            <v>1.6274771636850482</v>
          </cell>
          <cell r="D208">
            <v>0.34140704189656745</v>
          </cell>
          <cell r="E208">
            <v>0.37255963684196053</v>
          </cell>
          <cell r="F208">
            <v>0.62528377881949193</v>
          </cell>
          <cell r="G208">
            <v>0.76033550802220073</v>
          </cell>
          <cell r="H208">
            <v>0.66279497749069327</v>
          </cell>
          <cell r="I208">
            <v>0.79704394005099721</v>
          </cell>
        </row>
        <row r="209">
          <cell r="B209">
            <v>1.4942488153033657</v>
          </cell>
          <cell r="C209">
            <v>1.6286040918406097</v>
          </cell>
          <cell r="D209">
            <v>0.34152604859247204</v>
          </cell>
          <cell r="E209">
            <v>0.37268856076252382</v>
          </cell>
          <cell r="F209">
            <v>0.62549204053732499</v>
          </cell>
          <cell r="G209">
            <v>0.76059335586332733</v>
          </cell>
          <cell r="H209">
            <v>0.66326275898922815</v>
          </cell>
          <cell r="I209">
            <v>0.79761803552647192</v>
          </cell>
        </row>
        <row r="210">
          <cell r="B210">
            <v>1.4952715557615264</v>
          </cell>
          <cell r="C210">
            <v>1.6297333677631618</v>
          </cell>
          <cell r="D210">
            <v>0.34164530321899306</v>
          </cell>
          <cell r="E210">
            <v>0.37281775327458827</v>
          </cell>
          <cell r="F210">
            <v>0.62570073613373678</v>
          </cell>
          <cell r="G210">
            <v>0.76085174088745622</v>
          </cell>
          <cell r="H210">
            <v>0.66373151503255179</v>
          </cell>
          <cell r="I210">
            <v>0.79819332703418722</v>
          </cell>
        </row>
        <row r="211">
          <cell r="B211">
            <v>1.4962964269289747</v>
          </cell>
          <cell r="C211">
            <v>1.6308649963438862</v>
          </cell>
          <cell r="D211">
            <v>0.34176480629265266</v>
          </cell>
          <cell r="E211">
            <v>0.37294721493771948</v>
          </cell>
          <cell r="F211">
            <v>0.62590986651264102</v>
          </cell>
          <cell r="G211">
            <v>0.76111066421371865</v>
          </cell>
          <cell r="H211">
            <v>0.66420124765096566</v>
          </cell>
          <cell r="I211">
            <v>0.79876981706587702</v>
          </cell>
        </row>
        <row r="212">
          <cell r="B212">
            <v>1.4973234332446888</v>
          </cell>
          <cell r="C212">
            <v>1.6319989824841536</v>
          </cell>
          <cell r="D212">
            <v>0.34188455833104903</v>
          </cell>
          <cell r="E212">
            <v>0.37307694631264893</v>
          </cell>
          <cell r="F212">
            <v>0.62611943257983482</v>
          </cell>
          <cell r="G212">
            <v>0.76137012696357753</v>
          </cell>
          <cell r="H212">
            <v>0.66467195887900121</v>
          </cell>
          <cell r="I212">
            <v>0.79934750811846611</v>
          </cell>
        </row>
        <row r="213">
          <cell r="B213">
            <v>1.4983525791568937</v>
          </cell>
          <cell r="C213">
            <v>1.6331353310955465</v>
          </cell>
          <cell r="D213">
            <v>0.34200455985285877</v>
          </cell>
          <cell r="E213">
            <v>0.37320694796127613</v>
          </cell>
          <cell r="F213">
            <v>0.62632943524300178</v>
          </cell>
          <cell r="G213">
            <v>0.76163013026083193</v>
          </cell>
          <cell r="H213">
            <v>0.66514365075542847</v>
          </cell>
          <cell r="I213">
            <v>0.79992640269408133</v>
          </cell>
        </row>
        <row r="214">
          <cell r="B214">
            <v>1.4993838691230825</v>
          </cell>
          <cell r="C214">
            <v>1.6342740470998802</v>
          </cell>
          <cell r="D214">
            <v>0.34212481137783896</v>
          </cell>
          <cell r="E214">
            <v>0.37333722044667145</v>
          </cell>
          <cell r="F214">
            <v>0.62653987541171718</v>
          </cell>
          <cell r="G214">
            <v>0.76189067523162246</v>
          </cell>
          <cell r="H214">
            <v>0.66561632532326498</v>
          </cell>
          <cell r="I214">
            <v>0.80050650330006257</v>
          </cell>
        </row>
        <row r="215">
          <cell r="B215">
            <v>1.500417307610034</v>
          </cell>
          <cell r="C215">
            <v>1.6354151354292223</v>
          </cell>
          <cell r="D215">
            <v>0.34224531342682951</v>
          </cell>
          <cell r="E215">
            <v>0.37346776433307777</v>
          </cell>
          <cell r="F215">
            <v>0.62675075399745062</v>
          </cell>
          <cell r="G215">
            <v>0.76215176300443521</v>
          </cell>
          <cell r="H215">
            <v>0.66608998462978442</v>
          </cell>
          <cell r="I215">
            <v>0.80108781244897276</v>
          </cell>
        </row>
        <row r="216">
          <cell r="B216">
            <v>1.5014528990938334</v>
          </cell>
          <cell r="C216">
            <v>1.6365586010259177</v>
          </cell>
          <cell r="D216">
            <v>0.34236606652175544</v>
          </cell>
          <cell r="E216">
            <v>0.37359858018591424</v>
          </cell>
          <cell r="F216">
            <v>0.62696207191357101</v>
          </cell>
          <cell r="G216">
            <v>0.76241339471010805</v>
          </cell>
          <cell r="H216">
            <v>0.66656463072652583</v>
          </cell>
          <cell r="I216">
            <v>0.80167033265860999</v>
          </cell>
        </row>
        <row r="217">
          <cell r="B217">
            <v>1.5024906480598907</v>
          </cell>
          <cell r="C217">
            <v>1.6377044488426058</v>
          </cell>
          <cell r="D217">
            <v>0.34248707118562915</v>
          </cell>
          <cell r="E217">
            <v>0.37372966857177742</v>
          </cell>
          <cell r="F217">
            <v>0.62717383007534988</v>
          </cell>
          <cell r="G217">
            <v>0.7626755714818344</v>
          </cell>
          <cell r="H217">
            <v>0.66704026566930219</v>
          </cell>
          <cell r="I217">
            <v>0.80225406645201724</v>
          </cell>
        </row>
        <row r="218">
          <cell r="B218">
            <v>1.5035305590029608</v>
          </cell>
          <cell r="C218">
            <v>1.6388526838422457</v>
          </cell>
          <cell r="D218">
            <v>0.34260832794255264</v>
          </cell>
          <cell r="E218">
            <v>0.37386103005844457</v>
          </cell>
          <cell r="F218">
            <v>0.62738602939996602</v>
          </cell>
          <cell r="G218">
            <v>0.7629382944551687</v>
          </cell>
          <cell r="H218">
            <v>0.66751689151820925</v>
          </cell>
          <cell r="I218">
            <v>0.80283901635749411</v>
          </cell>
        </row>
        <row r="219">
          <cell r="B219">
            <v>1.5045726364271623</v>
          </cell>
          <cell r="C219">
            <v>1.6400033109981347</v>
          </cell>
          <cell r="D219">
            <v>0.34272983731771967</v>
          </cell>
          <cell r="E219">
            <v>0.37399266521487545</v>
          </cell>
          <cell r="F219">
            <v>0.62759867080650833</v>
          </cell>
          <cell r="G219">
            <v>0.76320156476803058</v>
          </cell>
          <cell r="H219">
            <v>0.66799451033763491</v>
          </cell>
          <cell r="I219">
            <v>0.80342518490860737</v>
          </cell>
        </row>
        <row r="220">
          <cell r="B220">
            <v>0.62709636919512313</v>
          </cell>
          <cell r="C220">
            <v>0.67112326592942495</v>
          </cell>
          <cell r="D220">
            <v>0.34285159983741825</v>
          </cell>
          <cell r="E220">
            <v>0.37412457461121568</v>
          </cell>
          <cell r="F220">
            <v>0.62781175521598087</v>
          </cell>
          <cell r="G220">
            <v>0.76346538356071092</v>
          </cell>
          <cell r="H220">
            <v>0.26581788785628369</v>
          </cell>
          <cell r="I220">
            <v>0.30984478459058551</v>
          </cell>
        </row>
        <row r="221">
          <cell r="B221">
            <v>0.62709636919512313</v>
          </cell>
          <cell r="C221">
            <v>0.67112326592942495</v>
          </cell>
          <cell r="D221">
            <v>0.34297361602903292</v>
          </cell>
          <cell r="E221">
            <v>0.37425675881879822</v>
          </cell>
          <cell r="F221">
            <v>0.6280252835513066</v>
          </cell>
          <cell r="G221">
            <v>0.763729751975876</v>
          </cell>
          <cell r="H221">
            <v>0.26581788785628369</v>
          </cell>
          <cell r="I221">
            <v>0.30984478459058551</v>
          </cell>
        </row>
        <row r="222">
          <cell r="B222">
            <v>0.62709636919512313</v>
          </cell>
          <cell r="C222">
            <v>0.67112326592942495</v>
          </cell>
          <cell r="D222">
            <v>0.34309588642104683</v>
          </cell>
          <cell r="E222">
            <v>0.37438921841014655</v>
          </cell>
          <cell r="F222">
            <v>0.62823925673733083</v>
          </cell>
          <cell r="G222">
            <v>0.76399467115857267</v>
          </cell>
          <cell r="H222">
            <v>0.26581788785628369</v>
          </cell>
          <cell r="I222">
            <v>0.30984478459058551</v>
          </cell>
        </row>
        <row r="223">
          <cell r="B223">
            <v>0.62709636919512313</v>
          </cell>
          <cell r="C223">
            <v>0.67112326592942495</v>
          </cell>
          <cell r="D223">
            <v>0.343218411543044</v>
          </cell>
          <cell r="E223">
            <v>0.37452195395897686</v>
          </cell>
          <cell r="F223">
            <v>0.628453675700826</v>
          </cell>
          <cell r="G223">
            <v>0.76426014225623329</v>
          </cell>
          <cell r="H223">
            <v>0.26581788785628369</v>
          </cell>
          <cell r="I223">
            <v>0.30984478459058551</v>
          </cell>
        </row>
        <row r="224">
          <cell r="B224">
            <v>0.62709636919512313</v>
          </cell>
          <cell r="C224">
            <v>0.67112326592942495</v>
          </cell>
          <cell r="D224">
            <v>0.34334119192571205</v>
          </cell>
          <cell r="E224">
            <v>0.3746549660402006</v>
          </cell>
          <cell r="F224">
            <v>0.62866854137049499</v>
          </cell>
          <cell r="G224">
            <v>0.76452616641868076</v>
          </cell>
          <cell r="H224">
            <v>0.26581788785628369</v>
          </cell>
          <cell r="I224">
            <v>0.30984478459058551</v>
          </cell>
        </row>
        <row r="225">
          <cell r="B225">
            <v>0.62709636919512313</v>
          </cell>
          <cell r="C225">
            <v>0.67112326592942495</v>
          </cell>
          <cell r="D225">
            <v>0.34346422810084404</v>
          </cell>
          <cell r="E225">
            <v>0.37478825522992681</v>
          </cell>
          <cell r="F225">
            <v>0.62888385467697594</v>
          </cell>
          <cell r="G225">
            <v>0.76479274479813331</v>
          </cell>
          <cell r="H225">
            <v>0.26581788785628369</v>
          </cell>
          <cell r="I225">
            <v>0.30984478459058551</v>
          </cell>
        </row>
        <row r="226">
          <cell r="B226">
            <v>0.62709636919512313</v>
          </cell>
          <cell r="C226">
            <v>0.67112326592942495</v>
          </cell>
          <cell r="D226">
            <v>0.34358752060134085</v>
          </cell>
          <cell r="E226">
            <v>0.37492182210546504</v>
          </cell>
          <cell r="F226">
            <v>0.62909961655284541</v>
          </cell>
          <cell r="G226">
            <v>0.76505987854920976</v>
          </cell>
          <cell r="H226">
            <v>0.26581788785628369</v>
          </cell>
          <cell r="I226">
            <v>0.30984478459058551</v>
          </cell>
        </row>
        <row r="227">
          <cell r="B227">
            <v>0.62709636919512313</v>
          </cell>
          <cell r="C227">
            <v>0.67112326592942495</v>
          </cell>
          <cell r="D227">
            <v>0.3437110699612137</v>
          </cell>
          <cell r="E227">
            <v>0.3750556672453273</v>
          </cell>
          <cell r="F227">
            <v>0.62931582793262297</v>
          </cell>
          <cell r="G227">
            <v>0.76532756882893427</v>
          </cell>
          <cell r="H227">
            <v>0.26581788785628369</v>
          </cell>
          <cell r="I227">
            <v>0.30984478459058551</v>
          </cell>
        </row>
        <row r="228">
          <cell r="B228">
            <v>0.62709636919512313</v>
          </cell>
          <cell r="C228">
            <v>0.67112326592942495</v>
          </cell>
          <cell r="D228">
            <v>0.34383487671558627</v>
          </cell>
          <cell r="E228">
            <v>0.37518979122923096</v>
          </cell>
          <cell r="F228">
            <v>0.62953248975277487</v>
          </cell>
          <cell r="G228">
            <v>0.76559581679674149</v>
          </cell>
          <cell r="H228">
            <v>0.26581788785628369</v>
          </cell>
          <cell r="I228">
            <v>0.30984478459058551</v>
          </cell>
        </row>
        <row r="229">
          <cell r="B229">
            <v>0.62709636919512313</v>
          </cell>
          <cell r="C229">
            <v>0.67112326592942495</v>
          </cell>
          <cell r="D229">
            <v>0.34395894140069716</v>
          </cell>
          <cell r="E229">
            <v>0.37532419463810102</v>
          </cell>
          <cell r="F229">
            <v>0.62974960295171889</v>
          </cell>
          <cell r="G229">
            <v>0.76586462361448171</v>
          </cell>
          <cell r="H229">
            <v>0.26581788785628369</v>
          </cell>
          <cell r="I229">
            <v>0.30984478459058551</v>
          </cell>
        </row>
        <row r="230">
          <cell r="B230">
            <v>0.62709636919512313</v>
          </cell>
          <cell r="C230">
            <v>0.67112326592942495</v>
          </cell>
          <cell r="D230">
            <v>0.34408326455390198</v>
          </cell>
          <cell r="E230">
            <v>0.37545887805407302</v>
          </cell>
          <cell r="F230">
            <v>0.62996716846982737</v>
          </cell>
          <cell r="G230">
            <v>0.76613399044642561</v>
          </cell>
          <cell r="H230">
            <v>0.26581788785628369</v>
          </cell>
          <cell r="I230">
            <v>0.30984478459058551</v>
          </cell>
        </row>
        <row r="231">
          <cell r="B231">
            <v>0.62709636919512313</v>
          </cell>
          <cell r="C231">
            <v>0.67112326592942495</v>
          </cell>
          <cell r="D231">
            <v>0.34420784671367599</v>
          </cell>
          <cell r="E231">
            <v>0.37559384206049479</v>
          </cell>
          <cell r="F231">
            <v>0.63018518724943196</v>
          </cell>
          <cell r="G231">
            <v>0.76640391845926925</v>
          </cell>
          <cell r="H231">
            <v>0.26581788785628369</v>
          </cell>
          <cell r="I231">
            <v>0.30984478459058551</v>
          </cell>
        </row>
        <row r="232">
          <cell r="B232">
            <v>0.62709636919512313</v>
          </cell>
          <cell r="C232">
            <v>0.67112326592942495</v>
          </cell>
          <cell r="D232">
            <v>0.34433268841961617</v>
          </cell>
          <cell r="E232">
            <v>0.37572908724193005</v>
          </cell>
          <cell r="F232">
            <v>0.63040366023482719</v>
          </cell>
          <cell r="G232">
            <v>0.76667440882213966</v>
          </cell>
          <cell r="H232">
            <v>0.26581788785628369</v>
          </cell>
          <cell r="I232">
            <v>0.30984478459058551</v>
          </cell>
        </row>
        <row r="233">
          <cell r="B233">
            <v>0.62709636919512313</v>
          </cell>
          <cell r="C233">
            <v>0.67112326592942495</v>
          </cell>
          <cell r="D233">
            <v>0.34445779021244377</v>
          </cell>
          <cell r="E233">
            <v>0.3758646141841599</v>
          </cell>
          <cell r="F233">
            <v>0.63062258837227547</v>
          </cell>
          <cell r="G233">
            <v>0.76694546270659947</v>
          </cell>
          <cell r="H233">
            <v>0.26581788785628369</v>
          </cell>
          <cell r="I233">
            <v>0.30984478459058551</v>
          </cell>
        </row>
        <row r="234">
          <cell r="B234">
            <v>0.62709636919512313</v>
          </cell>
          <cell r="C234">
            <v>0.67112326592942495</v>
          </cell>
          <cell r="D234">
            <v>0.34458315263400635</v>
          </cell>
          <cell r="E234">
            <v>0.37600042347418611</v>
          </cell>
          <cell r="F234">
            <v>0.63084197261001007</v>
          </cell>
          <cell r="G234">
            <v>0.76721708128665178</v>
          </cell>
          <cell r="H234">
            <v>0.26581788785628369</v>
          </cell>
          <cell r="I234">
            <v>0.30984478459058551</v>
          </cell>
        </row>
        <row r="235">
          <cell r="B235">
            <v>0.62709636919512313</v>
          </cell>
          <cell r="C235">
            <v>0.67112326592942495</v>
          </cell>
          <cell r="D235">
            <v>0.34470877622728063</v>
          </cell>
          <cell r="E235">
            <v>0.37613651570023315</v>
          </cell>
          <cell r="F235">
            <v>0.63106181389824001</v>
          </cell>
          <cell r="G235">
            <v>0.76748926573874598</v>
          </cell>
          <cell r="H235">
            <v>0.26581788785628369</v>
          </cell>
          <cell r="I235">
            <v>0.30984478459058551</v>
          </cell>
        </row>
        <row r="236">
          <cell r="B236">
            <v>0.62709636919512313</v>
          </cell>
          <cell r="C236">
            <v>0.67112326592942495</v>
          </cell>
          <cell r="D236">
            <v>0.34483466153637415</v>
          </cell>
          <cell r="E236">
            <v>0.37627289145175119</v>
          </cell>
          <cell r="F236">
            <v>0.63128211318915373</v>
          </cell>
          <cell r="G236">
            <v>0.76776201724178206</v>
          </cell>
          <cell r="H236">
            <v>0.26581788785628369</v>
          </cell>
          <cell r="I236">
            <v>0.30984478459058551</v>
          </cell>
        </row>
        <row r="237">
          <cell r="B237">
            <v>0.62709636919512313</v>
          </cell>
          <cell r="C237">
            <v>0.67112326592942495</v>
          </cell>
          <cell r="D237">
            <v>0.34496080910652838</v>
          </cell>
          <cell r="E237">
            <v>0.37640955131941828</v>
          </cell>
          <cell r="F237">
            <v>0.63150287143692352</v>
          </cell>
          <cell r="G237">
            <v>0.76803533697711612</v>
          </cell>
          <cell r="H237">
            <v>0.26581788785628369</v>
          </cell>
          <cell r="I237">
            <v>0.30984478459058551</v>
          </cell>
        </row>
        <row r="238">
          <cell r="B238">
            <v>0.62709636919512313</v>
          </cell>
          <cell r="C238">
            <v>0.67112326592942495</v>
          </cell>
          <cell r="D238">
            <v>0.3450872194841203</v>
          </cell>
          <cell r="E238">
            <v>0.37654649589514283</v>
          </cell>
          <cell r="F238">
            <v>0.63172408959770954</v>
          </cell>
          <cell r="G238">
            <v>0.76830922612856534</v>
          </cell>
          <cell r="H238">
            <v>0.26581788785628369</v>
          </cell>
          <cell r="I238">
            <v>0.30984478459058551</v>
          </cell>
        </row>
        <row r="239">
          <cell r="B239">
            <v>0.62709636919512313</v>
          </cell>
          <cell r="C239">
            <v>0.67112326592942495</v>
          </cell>
          <cell r="D239">
            <v>0.34521389321666562</v>
          </cell>
          <cell r="E239">
            <v>0.37668372577206694</v>
          </cell>
          <cell r="F239">
            <v>0.63194576862966378</v>
          </cell>
          <cell r="G239">
            <v>0.76858368588241344</v>
          </cell>
          <cell r="H239">
            <v>0.26581788785628369</v>
          </cell>
          <cell r="I239">
            <v>0.30984478459058551</v>
          </cell>
        </row>
        <row r="240">
          <cell r="B240">
            <v>0.62709636919512313</v>
          </cell>
          <cell r="C240">
            <v>0.67112326592942495</v>
          </cell>
          <cell r="D240">
            <v>0.34534083085282036</v>
          </cell>
          <cell r="E240">
            <v>0.37682124154456792</v>
          </cell>
          <cell r="F240">
            <v>0.63216790949293455</v>
          </cell>
          <cell r="G240">
            <v>0.76885871742741541</v>
          </cell>
          <cell r="H240">
            <v>0.26581788785628369</v>
          </cell>
          <cell r="I240">
            <v>0.30984478459058551</v>
          </cell>
        </row>
        <row r="241">
          <cell r="B241">
            <v>0.62709636919512313</v>
          </cell>
          <cell r="C241">
            <v>0.67112326592942495</v>
          </cell>
          <cell r="D241">
            <v>0.34546803294238382</v>
          </cell>
          <cell r="E241">
            <v>0.37695904380826167</v>
          </cell>
          <cell r="F241">
            <v>0.63239051314967054</v>
          </cell>
          <cell r="G241">
            <v>0.76913432195480291</v>
          </cell>
          <cell r="H241">
            <v>0.26581788785628369</v>
          </cell>
          <cell r="I241">
            <v>0.30984478459058551</v>
          </cell>
        </row>
        <row r="242">
          <cell r="B242">
            <v>0.62709636919512313</v>
          </cell>
          <cell r="C242">
            <v>0.67112326592942495</v>
          </cell>
          <cell r="D242">
            <v>0.34559550003630052</v>
          </cell>
          <cell r="E242">
            <v>0.37709713316000476</v>
          </cell>
          <cell r="F242">
            <v>0.63261358056402484</v>
          </cell>
          <cell r="G242">
            <v>0.76941050065828909</v>
          </cell>
          <cell r="H242">
            <v>0.26581788785628369</v>
          </cell>
          <cell r="I242">
            <v>0.30984478459058551</v>
          </cell>
        </row>
        <row r="243">
          <cell r="B243">
            <v>0.62709636919512313</v>
          </cell>
          <cell r="C243">
            <v>0.67112326592942495</v>
          </cell>
          <cell r="D243">
            <v>0.34572323268666283</v>
          </cell>
          <cell r="E243">
            <v>0.37723551019789731</v>
          </cell>
          <cell r="F243">
            <v>0.63283711270215892</v>
          </cell>
          <cell r="G243">
            <v>0.76968725473407418</v>
          </cell>
          <cell r="H243">
            <v>0.26581788785628369</v>
          </cell>
          <cell r="I243">
            <v>0.30984478459058551</v>
          </cell>
        </row>
        <row r="244">
          <cell r="B244">
            <v>0.62709636919512313</v>
          </cell>
          <cell r="C244">
            <v>0.67112326592942495</v>
          </cell>
          <cell r="D244">
            <v>0.34585123144671343</v>
          </cell>
          <cell r="E244">
            <v>0.37737417552128533</v>
          </cell>
          <cell r="F244">
            <v>0.63306111053224745</v>
          </cell>
          <cell r="G244">
            <v>0.76996458538085033</v>
          </cell>
          <cell r="H244">
            <v>0.26581788785628369</v>
          </cell>
          <cell r="I244">
            <v>0.30984478459058551</v>
          </cell>
        </row>
        <row r="245">
          <cell r="B245">
            <v>0.62709636919512313</v>
          </cell>
          <cell r="C245">
            <v>0.67112326592942495</v>
          </cell>
          <cell r="D245">
            <v>0.34597949687084745</v>
          </cell>
          <cell r="E245">
            <v>0.37751312973076395</v>
          </cell>
          <cell r="F245">
            <v>0.63328557502448202</v>
          </cell>
          <cell r="G245">
            <v>0.77024249379980747</v>
          </cell>
          <cell r="H245">
            <v>0.26581788785628369</v>
          </cell>
          <cell r="I245">
            <v>0.30984478459058551</v>
          </cell>
        </row>
        <row r="246">
          <cell r="B246">
            <v>0.62709636919512313</v>
          </cell>
          <cell r="C246">
            <v>0.67112326592942495</v>
          </cell>
          <cell r="D246">
            <v>0.34610802951461511</v>
          </cell>
          <cell r="E246">
            <v>0.37765237342817887</v>
          </cell>
          <cell r="F246">
            <v>0.63351050715107537</v>
          </cell>
          <cell r="G246">
            <v>0.77052098119463741</v>
          </cell>
          <cell r="H246">
            <v>0.26581788785628369</v>
          </cell>
          <cell r="I246">
            <v>0.30984478459058551</v>
          </cell>
        </row>
        <row r="247">
          <cell r="B247">
            <v>0.62709636919512313</v>
          </cell>
          <cell r="C247">
            <v>0.67112326592942495</v>
          </cell>
          <cell r="D247">
            <v>0.34623682993472399</v>
          </cell>
          <cell r="E247">
            <v>0.37779190721663009</v>
          </cell>
          <cell r="F247">
            <v>0.63373590788626588</v>
          </cell>
          <cell r="G247">
            <v>0.77080004877153985</v>
          </cell>
          <cell r="H247">
            <v>0.26581788785628369</v>
          </cell>
          <cell r="I247">
            <v>0.30984478459058551</v>
          </cell>
        </row>
        <row r="248">
          <cell r="B248">
            <v>0.62709636919512313</v>
          </cell>
          <cell r="C248">
            <v>0.67112326592942495</v>
          </cell>
          <cell r="D248">
            <v>0.34636589868904133</v>
          </cell>
          <cell r="E248">
            <v>0.37793173170047395</v>
          </cell>
          <cell r="F248">
            <v>0.63396177820632127</v>
          </cell>
          <cell r="G248">
            <v>0.77107969773922747</v>
          </cell>
          <cell r="H248">
            <v>0.26581788785628369</v>
          </cell>
          <cell r="I248">
            <v>0.30984478459058551</v>
          </cell>
        </row>
        <row r="249">
          <cell r="B249">
            <v>0.62709636919512313</v>
          </cell>
          <cell r="C249">
            <v>0.67112326592942495</v>
          </cell>
          <cell r="D249">
            <v>0.3464952363365969</v>
          </cell>
          <cell r="E249">
            <v>0.3780718474853258</v>
          </cell>
          <cell r="F249">
            <v>0.63418811908954353</v>
          </cell>
          <cell r="G249">
            <v>0.77135992930893127</v>
          </cell>
          <cell r="H249">
            <v>0.26581788785628369</v>
          </cell>
          <cell r="I249">
            <v>0.30984478459058551</v>
          </cell>
        </row>
        <row r="250">
          <cell r="B250">
            <v>0.62709636919512313</v>
          </cell>
          <cell r="C250">
            <v>0.67112326592942495</v>
          </cell>
          <cell r="D250">
            <v>0.34662484343758487</v>
          </cell>
          <cell r="E250">
            <v>0.37821225517806284</v>
          </cell>
          <cell r="F250">
            <v>0.63441493151627248</v>
          </cell>
          <cell r="G250">
            <v>0.77164074469440525</v>
          </cell>
          <cell r="H250">
            <v>0.26581788785628369</v>
          </cell>
          <cell r="I250">
            <v>0.30984478459058551</v>
          </cell>
        </row>
        <row r="251">
          <cell r="B251">
            <v>0.62709636919512313</v>
          </cell>
          <cell r="C251">
            <v>0.67112326592942495</v>
          </cell>
          <cell r="D251">
            <v>0.34675472055336654</v>
          </cell>
          <cell r="E251">
            <v>0.37835295538682628</v>
          </cell>
          <cell r="F251">
            <v>0.63464221646889041</v>
          </cell>
          <cell r="G251">
            <v>0.77192214511193213</v>
          </cell>
          <cell r="H251">
            <v>0.26581788785628369</v>
          </cell>
          <cell r="I251">
            <v>0.30984478459058551</v>
          </cell>
        </row>
        <row r="252">
          <cell r="B252">
            <v>0.62709636919512313</v>
          </cell>
          <cell r="C252">
            <v>0.67112326592942495</v>
          </cell>
          <cell r="D252">
            <v>0.3468848682464728</v>
          </cell>
          <cell r="E252">
            <v>0.37849394872102465</v>
          </cell>
          <cell r="F252">
            <v>0.63486997493182629</v>
          </cell>
          <cell r="G252">
            <v>0.77220413178032898</v>
          </cell>
          <cell r="H252">
            <v>0.26581788785628369</v>
          </cell>
          <cell r="I252">
            <v>0.30984478459058551</v>
          </cell>
        </row>
        <row r="253">
          <cell r="B253">
            <v>0.62709636919512313</v>
          </cell>
          <cell r="C253">
            <v>0.67112326592942495</v>
          </cell>
          <cell r="D253">
            <v>0.34701528708060631</v>
          </cell>
          <cell r="E253">
            <v>0.37863523579133601</v>
          </cell>
          <cell r="F253">
            <v>0.63509820789156002</v>
          </cell>
          <cell r="G253">
            <v>0.77248670592095159</v>
          </cell>
          <cell r="H253">
            <v>0.26581788785628369</v>
          </cell>
          <cell r="I253">
            <v>0.30984478459058551</v>
          </cell>
        </row>
        <row r="254">
          <cell r="B254">
            <v>0.62709636919512313</v>
          </cell>
          <cell r="C254">
            <v>0.67112326592942495</v>
          </cell>
          <cell r="D254">
            <v>0.34714597762064425</v>
          </cell>
          <cell r="E254">
            <v>0.37877681720971051</v>
          </cell>
          <cell r="F254">
            <v>0.63532691633662641</v>
          </cell>
          <cell r="G254">
            <v>0.7727698687577006</v>
          </cell>
          <cell r="H254">
            <v>0.26581788785628369</v>
          </cell>
          <cell r="I254">
            <v>0.30984478459058551</v>
          </cell>
        </row>
        <row r="255">
          <cell r="B255">
            <v>0.62709636919512313</v>
          </cell>
          <cell r="C255">
            <v>0.67112326592942495</v>
          </cell>
          <cell r="D255">
            <v>0.34727694043264068</v>
          </cell>
          <cell r="E255">
            <v>0.37891869358937319</v>
          </cell>
          <cell r="F255">
            <v>0.63555610125762008</v>
          </cell>
          <cell r="G255">
            <v>0.77305362151702606</v>
          </cell>
          <cell r="H255">
            <v>0.26581788785628369</v>
          </cell>
          <cell r="I255">
            <v>0.30984478459058551</v>
          </cell>
        </row>
        <row r="256">
          <cell r="B256">
            <v>0.62709636919512313</v>
          </cell>
          <cell r="C256">
            <v>0.67112326592942495</v>
          </cell>
          <cell r="D256">
            <v>0.34740817608382873</v>
          </cell>
          <cell r="E256">
            <v>0.37906086554482693</v>
          </cell>
          <cell r="F256">
            <v>0.6357857636471993</v>
          </cell>
          <cell r="G256">
            <v>0.77333796542793354</v>
          </cell>
          <cell r="H256">
            <v>0.26581788785628369</v>
          </cell>
          <cell r="I256">
            <v>0.30984478459058551</v>
          </cell>
        </row>
        <row r="257">
          <cell r="B257">
            <v>0.62709636919512313</v>
          </cell>
          <cell r="C257">
            <v>0.67112326592942495</v>
          </cell>
          <cell r="D257">
            <v>0.34753968514262346</v>
          </cell>
          <cell r="E257">
            <v>0.3792033336918546</v>
          </cell>
          <cell r="F257">
            <v>0.63601590450008993</v>
          </cell>
          <cell r="G257">
            <v>0.77362290172198878</v>
          </cell>
          <cell r="H257">
            <v>0.26581788785628369</v>
          </cell>
          <cell r="I257">
            <v>0.30984478459058551</v>
          </cell>
        </row>
        <row r="258">
          <cell r="B258">
            <v>0.62709636919512313</v>
          </cell>
          <cell r="C258">
            <v>0.67112326592942495</v>
          </cell>
          <cell r="D258">
            <v>0.34767146817862393</v>
          </cell>
          <cell r="E258">
            <v>0.37934609864752172</v>
          </cell>
          <cell r="F258">
            <v>0.63624652481309074</v>
          </cell>
          <cell r="G258">
            <v>0.77390843163332312</v>
          </cell>
          <cell r="H258">
            <v>0.26581788785628369</v>
          </cell>
          <cell r="I258">
            <v>0.30984478459058551</v>
          </cell>
        </row>
        <row r="259">
          <cell r="B259">
            <v>0.62709636919512313</v>
          </cell>
          <cell r="C259">
            <v>0.67112326592942495</v>
          </cell>
          <cell r="D259">
            <v>0.34780352576261614</v>
          </cell>
          <cell r="E259">
            <v>0.37948916103017999</v>
          </cell>
          <cell r="F259">
            <v>0.63647762558507714</v>
          </cell>
          <cell r="G259">
            <v>0.77419455639863954</v>
          </cell>
          <cell r="H259">
            <v>0.26581788785628369</v>
          </cell>
          <cell r="I259">
            <v>0.30984478459058551</v>
          </cell>
        </row>
        <row r="260">
          <cell r="B260">
            <v>0.62709636919512313</v>
          </cell>
          <cell r="C260">
            <v>0.67112326592942495</v>
          </cell>
          <cell r="D260">
            <v>0.34793585846657493</v>
          </cell>
          <cell r="E260">
            <v>0.37963252145946874</v>
          </cell>
          <cell r="F260">
            <v>0.63670920781700513</v>
          </cell>
          <cell r="G260">
            <v>0.77448127725721705</v>
          </cell>
          <cell r="H260">
            <v>0.26581788785628369</v>
          </cell>
          <cell r="I260">
            <v>0.30984478459058551</v>
          </cell>
        </row>
        <row r="261">
          <cell r="B261">
            <v>0.62709636919512313</v>
          </cell>
          <cell r="C261">
            <v>0.67112326592942495</v>
          </cell>
          <cell r="D261">
            <v>0.34806846686366699</v>
          </cell>
          <cell r="E261">
            <v>0.3797761805563184</v>
          </cell>
          <cell r="F261">
            <v>0.63694127251191623</v>
          </cell>
          <cell r="G261">
            <v>0.77476859545091648</v>
          </cell>
          <cell r="H261">
            <v>0.26581788785628369</v>
          </cell>
          <cell r="I261">
            <v>0.30984478459058551</v>
          </cell>
        </row>
        <row r="262">
          <cell r="B262">
            <v>0.62709636919512313</v>
          </cell>
          <cell r="C262">
            <v>0.67112326592942495</v>
          </cell>
          <cell r="D262">
            <v>0.34820135152825304</v>
          </cell>
          <cell r="E262">
            <v>0.37992013894295334</v>
          </cell>
          <cell r="F262">
            <v>0.63717382067494177</v>
          </cell>
          <cell r="G262">
            <v>0.77505651222418626</v>
          </cell>
          <cell r="H262">
            <v>0.26581788785628369</v>
          </cell>
          <cell r="I262">
            <v>0.30984478459058551</v>
          </cell>
        </row>
        <row r="263">
          <cell r="B263">
            <v>0.62709636919512313</v>
          </cell>
          <cell r="C263">
            <v>0.67112326592942495</v>
          </cell>
          <cell r="D263">
            <v>0.3483345130358903</v>
          </cell>
          <cell r="E263">
            <v>0.38006439724289359</v>
          </cell>
          <cell r="F263">
            <v>0.63740685331330693</v>
          </cell>
          <cell r="G263">
            <v>0.77534502882406686</v>
          </cell>
          <cell r="H263">
            <v>0.26581788785628369</v>
          </cell>
          <cell r="I263">
            <v>0.30984478459058551</v>
          </cell>
        </row>
        <row r="264">
          <cell r="B264">
            <v>0.62709636919512313</v>
          </cell>
          <cell r="C264">
            <v>0.67112326592942495</v>
          </cell>
          <cell r="D264">
            <v>0.34846795196333513</v>
          </cell>
          <cell r="E264">
            <v>0.38020895608095889</v>
          </cell>
          <cell r="F264">
            <v>0.63764037143633534</v>
          </cell>
          <cell r="G264">
            <v>0.77563414650019735</v>
          </cell>
          <cell r="H264">
            <v>0.26581788785628369</v>
          </cell>
          <cell r="I264">
            <v>0.30984478459058551</v>
          </cell>
        </row>
        <row r="265">
          <cell r="B265">
            <v>0.62709636919512313</v>
          </cell>
          <cell r="C265">
            <v>0.67112326592942495</v>
          </cell>
          <cell r="D265">
            <v>0.34860166888854544</v>
          </cell>
          <cell r="E265">
            <v>0.38035381608327007</v>
          </cell>
          <cell r="F265">
            <v>0.6378743760554535</v>
          </cell>
          <cell r="G265">
            <v>0.7759238665048197</v>
          </cell>
          <cell r="H265">
            <v>0.26581788785628369</v>
          </cell>
          <cell r="I265">
            <v>0.30984478459058551</v>
          </cell>
        </row>
        <row r="266">
          <cell r="B266">
            <v>0.62709636919512313</v>
          </cell>
          <cell r="C266">
            <v>0.67112326592942495</v>
          </cell>
          <cell r="D266">
            <v>0.34873566439068326</v>
          </cell>
          <cell r="E266">
            <v>0.38049897787725268</v>
          </cell>
          <cell r="F266">
            <v>0.63810886818419466</v>
          </cell>
          <cell r="G266">
            <v>0.77621419009278503</v>
          </cell>
          <cell r="H266">
            <v>0.26581788785628369</v>
          </cell>
          <cell r="I266">
            <v>0.30984478459058551</v>
          </cell>
        </row>
        <row r="267">
          <cell r="B267">
            <v>0.62709636919512313</v>
          </cell>
          <cell r="C267">
            <v>0.67112326592942495</v>
          </cell>
          <cell r="D267">
            <v>0.34886993905011726</v>
          </cell>
          <cell r="E267">
            <v>0.38064444209163956</v>
          </cell>
          <cell r="F267">
            <v>0.63834384883820416</v>
          </cell>
          <cell r="G267">
            <v>0.77650511852155868</v>
          </cell>
          <cell r="H267">
            <v>0.26581788785628369</v>
          </cell>
          <cell r="I267">
            <v>0.30984478459058551</v>
          </cell>
        </row>
        <row r="268">
          <cell r="B268">
            <v>0.62709636919512313</v>
          </cell>
          <cell r="C268">
            <v>0.67112326592942495</v>
          </cell>
          <cell r="D268">
            <v>0.34900449344842505</v>
          </cell>
          <cell r="E268">
            <v>0.38079020935647295</v>
          </cell>
          <cell r="F268">
            <v>0.63857931903524279</v>
          </cell>
          <cell r="G268">
            <v>0.77679665305122558</v>
          </cell>
          <cell r="H268">
            <v>0.26581788785628369</v>
          </cell>
          <cell r="I268">
            <v>0.30984478459058551</v>
          </cell>
        </row>
        <row r="269">
          <cell r="B269">
            <v>0.62709636919512313</v>
          </cell>
          <cell r="C269">
            <v>0.67112326592942495</v>
          </cell>
          <cell r="D269">
            <v>0.34913932816839599</v>
          </cell>
          <cell r="E269">
            <v>0.38093628030310817</v>
          </cell>
          <cell r="F269">
            <v>0.63881527979519193</v>
          </cell>
          <cell r="G269">
            <v>0.7770887949444959</v>
          </cell>
          <cell r="H269">
            <v>0.26581788785628369</v>
          </cell>
          <cell r="I269">
            <v>0.30984478459058551</v>
          </cell>
        </row>
        <row r="270">
          <cell r="B270">
            <v>0.62709636919512313</v>
          </cell>
          <cell r="C270">
            <v>0.67112326592942495</v>
          </cell>
          <cell r="D270">
            <v>0.34927444379403355</v>
          </cell>
          <cell r="E270">
            <v>0.38108265556421556</v>
          </cell>
          <cell r="F270">
            <v>0.63905173214005762</v>
          </cell>
          <cell r="G270">
            <v>0.77738154546671068</v>
          </cell>
          <cell r="H270">
            <v>0.26581788785628369</v>
          </cell>
          <cell r="I270">
            <v>0.30984478459058551</v>
          </cell>
        </row>
        <row r="271">
          <cell r="B271">
            <v>0.62709636919512313</v>
          </cell>
          <cell r="C271">
            <v>0.67112326592942495</v>
          </cell>
          <cell r="D271">
            <v>0.34940984091055782</v>
          </cell>
          <cell r="E271">
            <v>0.38122933577378343</v>
          </cell>
          <cell r="F271">
            <v>0.63928867709397508</v>
          </cell>
          <cell r="G271">
            <v>0.77767490588584653</v>
          </cell>
          <cell r="H271">
            <v>0.26581788785628369</v>
          </cell>
          <cell r="I271">
            <v>0.30984478459058551</v>
          </cell>
        </row>
        <row r="272">
          <cell r="B272">
            <v>0.62709636919512313</v>
          </cell>
          <cell r="C272">
            <v>0.67112326592942495</v>
          </cell>
          <cell r="D272">
            <v>0.3495455201044082</v>
          </cell>
          <cell r="E272">
            <v>0.38137632156712137</v>
          </cell>
          <cell r="F272">
            <v>0.63952611568321327</v>
          </cell>
          <cell r="G272">
            <v>0.77796887747252241</v>
          </cell>
          <cell r="H272">
            <v>0.26581788785628369</v>
          </cell>
          <cell r="I272">
            <v>0.30984478459058551</v>
          </cell>
        </row>
        <row r="273">
          <cell r="B273">
            <v>0.62709636919512313</v>
          </cell>
          <cell r="C273">
            <v>0.67112326592942495</v>
          </cell>
          <cell r="D273">
            <v>0.34968148196324578</v>
          </cell>
          <cell r="E273">
            <v>0.38152361358086212</v>
          </cell>
          <cell r="F273">
            <v>0.639764048936179</v>
          </cell>
          <cell r="G273">
            <v>0.77826346150000381</v>
          </cell>
          <cell r="H273">
            <v>0.26581788785628369</v>
          </cell>
          <cell r="I273">
            <v>0.30984478459058551</v>
          </cell>
        </row>
        <row r="274">
          <cell r="B274">
            <v>0.62709636919512313</v>
          </cell>
          <cell r="C274">
            <v>0.67112326592942495</v>
          </cell>
          <cell r="D274">
            <v>0.34981772707595593</v>
          </cell>
          <cell r="E274">
            <v>0.3816712124529647</v>
          </cell>
          <cell r="F274">
            <v>0.64000247788342179</v>
          </cell>
          <cell r="G274">
            <v>0.77855865924420908</v>
          </cell>
          <cell r="H274">
            <v>0.26581788785628369</v>
          </cell>
          <cell r="I274">
            <v>0.30984478459058551</v>
          </cell>
        </row>
        <row r="275">
          <cell r="B275">
            <v>0.62709636919512313</v>
          </cell>
          <cell r="C275">
            <v>0.67112326592942495</v>
          </cell>
          <cell r="D275">
            <v>0.34995425603265085</v>
          </cell>
          <cell r="E275">
            <v>0.38181911882271763</v>
          </cell>
          <cell r="F275">
            <v>0.64024140355763792</v>
          </cell>
          <cell r="G275">
            <v>0.77885447198371482</v>
          </cell>
          <cell r="H275">
            <v>0.26581788785628369</v>
          </cell>
          <cell r="I275">
            <v>0.30984478459058551</v>
          </cell>
        </row>
        <row r="276">
          <cell r="B276">
            <v>0.62709636919512313</v>
          </cell>
          <cell r="C276">
            <v>0.67112326592942495</v>
          </cell>
          <cell r="D276">
            <v>0.35009106942467227</v>
          </cell>
          <cell r="E276">
            <v>0.38196733333074079</v>
          </cell>
          <cell r="F276">
            <v>0.64048082699367537</v>
          </cell>
          <cell r="G276">
            <v>0.77915090099976125</v>
          </cell>
          <cell r="H276">
            <v>0.26581788785628369</v>
          </cell>
          <cell r="I276">
            <v>0.30984478459058551</v>
          </cell>
        </row>
        <row r="277">
          <cell r="B277">
            <v>0.62709636919512313</v>
          </cell>
          <cell r="C277">
            <v>0.67112326592942495</v>
          </cell>
          <cell r="D277">
            <v>0.35022816784459371</v>
          </cell>
          <cell r="E277">
            <v>0.382115856618989</v>
          </cell>
          <cell r="F277">
            <v>0.64072074922853794</v>
          </cell>
          <cell r="G277">
            <v>0.77944794757625768</v>
          </cell>
          <cell r="H277">
            <v>0.26581788785628369</v>
          </cell>
          <cell r="I277">
            <v>0.30984478459058551</v>
          </cell>
        </row>
        <row r="278">
          <cell r="B278">
            <v>0.62709636919512313</v>
          </cell>
          <cell r="C278">
            <v>0.67112326592942495</v>
          </cell>
          <cell r="D278">
            <v>0.35036555188622331</v>
          </cell>
          <cell r="E278">
            <v>0.38226468933075447</v>
          </cell>
          <cell r="F278">
            <v>0.64096117130138974</v>
          </cell>
          <cell r="G278">
            <v>0.77974561299978851</v>
          </cell>
          <cell r="H278">
            <v>0.26581788785628369</v>
          </cell>
          <cell r="I278">
            <v>0.30984478459058551</v>
          </cell>
        </row>
        <row r="279">
          <cell r="B279">
            <v>0.62709636919512313</v>
          </cell>
          <cell r="C279">
            <v>0.67112326592942495</v>
          </cell>
          <cell r="D279">
            <v>0.35050322214460639</v>
          </cell>
          <cell r="E279">
            <v>0.38241383211066943</v>
          </cell>
          <cell r="F279">
            <v>0.64120209425356012</v>
          </cell>
          <cell r="G279">
            <v>0.78004389855961842</v>
          </cell>
          <cell r="H279">
            <v>0.26581788785628369</v>
          </cell>
          <cell r="I279">
            <v>0.30984478459058551</v>
          </cell>
        </row>
        <row r="280">
          <cell r="B280">
            <v>0.62709636919512313</v>
          </cell>
          <cell r="C280">
            <v>0.67112326592942495</v>
          </cell>
          <cell r="D280">
            <v>0.35064117921602767</v>
          </cell>
          <cell r="E280">
            <v>0.38256328560470915</v>
          </cell>
          <cell r="F280">
            <v>0.64144351912854736</v>
          </cell>
          <cell r="G280">
            <v>0.78034280554769786</v>
          </cell>
          <cell r="H280">
            <v>0.26581788785628369</v>
          </cell>
          <cell r="I280">
            <v>0.30984478459058551</v>
          </cell>
        </row>
        <row r="281">
          <cell r="B281">
            <v>0.62709636919512313</v>
          </cell>
          <cell r="C281">
            <v>0.67112326592942495</v>
          </cell>
          <cell r="D281">
            <v>0.3507794236980144</v>
          </cell>
          <cell r="E281">
            <v>0.38271305046019483</v>
          </cell>
          <cell r="F281">
            <v>0.64168544697202412</v>
          </cell>
          <cell r="G281">
            <v>0.78064233525866922</v>
          </cell>
          <cell r="H281">
            <v>0.26581788785628369</v>
          </cell>
          <cell r="I281">
            <v>0.30984478459058551</v>
          </cell>
        </row>
        <row r="282">
          <cell r="B282">
            <v>0.62709636919512313</v>
          </cell>
          <cell r="C282">
            <v>0.67112326592942495</v>
          </cell>
          <cell r="D282">
            <v>0.35091795618933869</v>
          </cell>
          <cell r="E282">
            <v>0.38286312732579603</v>
          </cell>
          <cell r="F282">
            <v>0.64192787883184166</v>
          </cell>
          <cell r="G282">
            <v>0.78094248898987173</v>
          </cell>
          <cell r="H282">
            <v>0.26581788785628369</v>
          </cell>
          <cell r="I282">
            <v>0.30984478459058551</v>
          </cell>
        </row>
        <row r="283">
          <cell r="B283">
            <v>0.62709636919512313</v>
          </cell>
          <cell r="C283">
            <v>0.67112326592942495</v>
          </cell>
          <cell r="D283">
            <v>0.35105677729001988</v>
          </cell>
          <cell r="E283">
            <v>0.38301351685153401</v>
          </cell>
          <cell r="F283">
            <v>0.6421708157580337</v>
          </cell>
          <cell r="G283">
            <v>0.78124326804134769</v>
          </cell>
          <cell r="H283">
            <v>0.26581788785628369</v>
          </cell>
          <cell r="I283">
            <v>0.30984478459058551</v>
          </cell>
        </row>
        <row r="284">
          <cell r="B284">
            <v>0.62709636919512313</v>
          </cell>
          <cell r="C284">
            <v>0.67112326592942495</v>
          </cell>
          <cell r="D284">
            <v>0.35119588760132747</v>
          </cell>
          <cell r="E284">
            <v>0.38316421968878395</v>
          </cell>
          <cell r="F284">
            <v>0.64241425880282199</v>
          </cell>
          <cell r="G284">
            <v>0.78154467371584746</v>
          </cell>
          <cell r="H284">
            <v>0.26581788785628369</v>
          </cell>
          <cell r="I284">
            <v>0.30984478459058551</v>
          </cell>
        </row>
        <row r="285">
          <cell r="B285">
            <v>0.62709636919512313</v>
          </cell>
          <cell r="C285">
            <v>0.67112326592942495</v>
          </cell>
          <cell r="D285">
            <v>0.3513352877257836</v>
          </cell>
          <cell r="E285">
            <v>0.38331523649027804</v>
          </cell>
          <cell r="F285">
            <v>0.64265820902062032</v>
          </cell>
          <cell r="G285">
            <v>0.78184670731883577</v>
          </cell>
          <cell r="H285">
            <v>0.26581788785628369</v>
          </cell>
          <cell r="I285">
            <v>0.30984478459058551</v>
          </cell>
        </row>
        <row r="286">
          <cell r="B286">
            <v>0.62709636919512313</v>
          </cell>
          <cell r="C286">
            <v>0.67112326592942495</v>
          </cell>
          <cell r="D286">
            <v>0.35147497826716567</v>
          </cell>
          <cell r="E286">
            <v>0.38346656791010864</v>
          </cell>
          <cell r="F286">
            <v>0.64290266746803892</v>
          </cell>
          <cell r="G286">
            <v>0.78214937015849695</v>
          </cell>
          <cell r="H286">
            <v>0.26581788785628369</v>
          </cell>
          <cell r="I286">
            <v>0.30984478459058551</v>
          </cell>
        </row>
        <row r="287">
          <cell r="B287">
            <v>0.62709636919512313</v>
          </cell>
          <cell r="C287">
            <v>0.67112326592942495</v>
          </cell>
          <cell r="D287">
            <v>0.351614959830509</v>
          </cell>
          <cell r="E287">
            <v>0.38361821460373052</v>
          </cell>
          <cell r="F287">
            <v>0.64314763520388962</v>
          </cell>
          <cell r="G287">
            <v>0.78245266354574072</v>
          </cell>
          <cell r="H287">
            <v>0.26581788785628369</v>
          </cell>
          <cell r="I287">
            <v>0.30984478459058551</v>
          </cell>
        </row>
        <row r="288">
          <cell r="B288">
            <v>0.62709636919512313</v>
          </cell>
          <cell r="C288">
            <v>0.67112326592942495</v>
          </cell>
          <cell r="D288">
            <v>0.35175523302210926</v>
          </cell>
          <cell r="E288">
            <v>0.38377017722796419</v>
          </cell>
          <cell r="F288">
            <v>0.64339311328919013</v>
          </cell>
          <cell r="G288">
            <v>0.78275658879420806</v>
          </cell>
          <cell r="H288">
            <v>0.26581788785628369</v>
          </cell>
          <cell r="I288">
            <v>0.30984478459058551</v>
          </cell>
        </row>
        <row r="289">
          <cell r="B289">
            <v>0.62709636919512313</v>
          </cell>
          <cell r="C289">
            <v>0.67112326592942495</v>
          </cell>
          <cell r="D289">
            <v>0.35189579844952534</v>
          </cell>
          <cell r="E289">
            <v>0.38392245644099826</v>
          </cell>
          <cell r="F289">
            <v>0.64363910278716829</v>
          </cell>
          <cell r="G289">
            <v>0.7830611472202762</v>
          </cell>
          <cell r="H289">
            <v>0.26581788785628369</v>
          </cell>
          <cell r="I289">
            <v>0.30984478459058551</v>
          </cell>
        </row>
        <row r="290">
          <cell r="B290">
            <v>0.62709636919512313</v>
          </cell>
          <cell r="C290">
            <v>0.67112326592942495</v>
          </cell>
          <cell r="D290">
            <v>0.35203665672158191</v>
          </cell>
          <cell r="E290">
            <v>0.38407505290239291</v>
          </cell>
          <cell r="F290">
            <v>0.64388560476326728</v>
          </cell>
          <cell r="G290">
            <v>0.7833663401430655</v>
          </cell>
          <cell r="H290">
            <v>0.26581788785628369</v>
          </cell>
          <cell r="I290">
            <v>0.30984478459058551</v>
          </cell>
        </row>
        <row r="291">
          <cell r="B291">
            <v>0.62709636919512313</v>
          </cell>
          <cell r="C291">
            <v>0.67112326592942495</v>
          </cell>
          <cell r="D291">
            <v>0.35217780844837193</v>
          </cell>
          <cell r="E291">
            <v>0.38422796727308212</v>
          </cell>
          <cell r="F291">
            <v>0.64413262028514984</v>
          </cell>
          <cell r="G291">
            <v>0.7836721688844438</v>
          </cell>
          <cell r="H291">
            <v>0.26581788785628369</v>
          </cell>
          <cell r="I291">
            <v>0.30984478459058551</v>
          </cell>
        </row>
        <row r="292">
          <cell r="B292">
            <v>0.62709636919512313</v>
          </cell>
          <cell r="C292">
            <v>0.67112326592942495</v>
          </cell>
          <cell r="D292">
            <v>0.35231925424125943</v>
          </cell>
          <cell r="E292">
            <v>0.38438120021537686</v>
          </cell>
          <cell r="F292">
            <v>0.64438015042270302</v>
          </cell>
          <cell r="G292">
            <v>0.7839786347690334</v>
          </cell>
          <cell r="H292">
            <v>0.26581788785628369</v>
          </cell>
          <cell r="I292">
            <v>0.30984478459058551</v>
          </cell>
        </row>
        <row r="293">
          <cell r="B293">
            <v>0.62709636919512313</v>
          </cell>
          <cell r="C293">
            <v>0.67112326592942495</v>
          </cell>
          <cell r="D293">
            <v>0.35246099471288211</v>
          </cell>
          <cell r="E293">
            <v>0.38453475239296814</v>
          </cell>
          <cell r="F293">
            <v>0.64462819624804268</v>
          </cell>
          <cell r="G293">
            <v>0.78428573912421595</v>
          </cell>
          <cell r="H293">
            <v>0.26581788785628369</v>
          </cell>
          <cell r="I293">
            <v>0.30984478459058551</v>
          </cell>
        </row>
        <row r="294">
          <cell r="B294">
            <v>0.62709636919512313</v>
          </cell>
          <cell r="C294">
            <v>0.67112326592942495</v>
          </cell>
          <cell r="D294">
            <v>0.35260303047715397</v>
          </cell>
          <cell r="E294">
            <v>0.38468862447092927</v>
          </cell>
          <cell r="F294">
            <v>0.64487675883551843</v>
          </cell>
          <cell r="G294">
            <v>0.78459348328013823</v>
          </cell>
          <cell r="H294">
            <v>0.26581788785628369</v>
          </cell>
          <cell r="I294">
            <v>0.30984478459058551</v>
          </cell>
        </row>
        <row r="295">
          <cell r="B295">
            <v>0.62709636919512313</v>
          </cell>
          <cell r="C295">
            <v>0.67112326592942495</v>
          </cell>
          <cell r="D295">
            <v>0.3527453621492681</v>
          </cell>
          <cell r="E295">
            <v>0.3848428171157196</v>
          </cell>
          <cell r="F295">
            <v>0.64512583926171818</v>
          </cell>
          <cell r="G295">
            <v>0.78490186856971889</v>
          </cell>
          <cell r="H295">
            <v>0.26581788785628369</v>
          </cell>
          <cell r="I295">
            <v>0.30984478459058551</v>
          </cell>
        </row>
        <row r="296">
          <cell r="B296">
            <v>0.62709636919512313</v>
          </cell>
          <cell r="C296">
            <v>0.67112326592942495</v>
          </cell>
          <cell r="D296">
            <v>0.35288799034569912</v>
          </cell>
          <cell r="E296">
            <v>0.38499733099518657</v>
          </cell>
          <cell r="F296">
            <v>0.64537543860547242</v>
          </cell>
          <cell r="G296">
            <v>0.78521089632865271</v>
          </cell>
          <cell r="H296">
            <v>0.26581788785628369</v>
          </cell>
          <cell r="I296">
            <v>0.30984478459058551</v>
          </cell>
        </row>
        <row r="297">
          <cell r="B297">
            <v>0.62709636919512313</v>
          </cell>
          <cell r="C297">
            <v>0.67112326592942495</v>
          </cell>
          <cell r="D297">
            <v>0.35303091568420608</v>
          </cell>
          <cell r="E297">
            <v>0.38515216677856906</v>
          </cell>
          <cell r="F297">
            <v>0.64562555794785959</v>
          </cell>
          <cell r="G297">
            <v>0.7855205678954178</v>
          </cell>
          <cell r="H297">
            <v>0.26581788785628369</v>
          </cell>
          <cell r="I297">
            <v>0.30984478459058551</v>
          </cell>
        </row>
        <row r="298">
          <cell r="B298">
            <v>0.62709636919512313</v>
          </cell>
          <cell r="C298">
            <v>0.67112326592942495</v>
          </cell>
          <cell r="D298">
            <v>0.35317413878383486</v>
          </cell>
          <cell r="E298">
            <v>0.38530732513650029</v>
          </cell>
          <cell r="F298">
            <v>0.64587619837220989</v>
          </cell>
          <cell r="G298">
            <v>0.78583088461128014</v>
          </cell>
          <cell r="H298">
            <v>0.26581788785628369</v>
          </cell>
          <cell r="I298">
            <v>0.30984478459058551</v>
          </cell>
        </row>
        <row r="299">
          <cell r="B299">
            <v>0.62709636919512313</v>
          </cell>
          <cell r="C299">
            <v>0.67112326592942495</v>
          </cell>
          <cell r="D299">
            <v>0.35331766026492128</v>
          </cell>
          <cell r="E299">
            <v>0.38546280674101058</v>
          </cell>
          <cell r="F299">
            <v>0.64612736096411116</v>
          </cell>
          <cell r="G299">
            <v>0.78614184782030072</v>
          </cell>
          <cell r="H299">
            <v>0.26581788785628369</v>
          </cell>
          <cell r="I299">
            <v>0.30984478459058551</v>
          </cell>
        </row>
        <row r="300">
          <cell r="B300">
            <v>0.62709636919512313</v>
          </cell>
          <cell r="C300">
            <v>0.67112326592942495</v>
          </cell>
          <cell r="D300">
            <v>0.35346148074909317</v>
          </cell>
          <cell r="E300">
            <v>0.38561861226553013</v>
          </cell>
          <cell r="F300">
            <v>0.64637904681141201</v>
          </cell>
          <cell r="G300">
            <v>0.78645345886933982</v>
          </cell>
          <cell r="H300">
            <v>0.26581788785628369</v>
          </cell>
          <cell r="I300">
            <v>0.30984478459058551</v>
          </cell>
        </row>
        <row r="301">
          <cell r="B301">
            <v>0.62709636919512313</v>
          </cell>
          <cell r="C301">
            <v>0.67112326592942495</v>
          </cell>
          <cell r="D301">
            <v>0.35360560085927389</v>
          </cell>
          <cell r="E301">
            <v>0.38577474238489257</v>
          </cell>
          <cell r="F301">
            <v>0.6466312570042283</v>
          </cell>
          <cell r="G301">
            <v>0.78676571910806481</v>
          </cell>
          <cell r="H301">
            <v>0.26581788785628369</v>
          </cell>
          <cell r="I301">
            <v>0.30984478459058551</v>
          </cell>
        </row>
        <row r="302">
          <cell r="B302">
            <v>0.62709636919512313</v>
          </cell>
          <cell r="C302">
            <v>0.67112326592942495</v>
          </cell>
          <cell r="D302">
            <v>0.35375002121968407</v>
          </cell>
          <cell r="E302">
            <v>0.38593119777533685</v>
          </cell>
          <cell r="F302">
            <v>0.646883992634946</v>
          </cell>
          <cell r="G302">
            <v>0.78707862988895338</v>
          </cell>
          <cell r="H302">
            <v>0.26581788785628369</v>
          </cell>
          <cell r="I302">
            <v>0.30984478459058551</v>
          </cell>
        </row>
        <row r="303">
          <cell r="B303">
            <v>0.62709636919512313</v>
          </cell>
          <cell r="C303">
            <v>0.67112326592942495</v>
          </cell>
          <cell r="D303">
            <v>0.35389474245584518</v>
          </cell>
          <cell r="E303">
            <v>0.38608797911451148</v>
          </cell>
          <cell r="F303">
            <v>0.64713725479822803</v>
          </cell>
          <cell r="G303">
            <v>0.78739219256730253</v>
          </cell>
          <cell r="H303">
            <v>0.26581788785628369</v>
          </cell>
          <cell r="I303">
            <v>0.30984478459058551</v>
          </cell>
        </row>
        <row r="304">
          <cell r="B304">
            <v>0.62709636919512313</v>
          </cell>
          <cell r="C304">
            <v>0.67112326592942495</v>
          </cell>
          <cell r="D304">
            <v>0.35403976519458152</v>
          </cell>
          <cell r="E304">
            <v>0.38624508708147581</v>
          </cell>
          <cell r="F304">
            <v>0.6473910445910166</v>
          </cell>
          <cell r="G304">
            <v>0.7877064085012313</v>
          </cell>
          <cell r="H304">
            <v>0.26581788785628369</v>
          </cell>
          <cell r="I304">
            <v>0.30984478459058551</v>
          </cell>
        </row>
        <row r="305">
          <cell r="B305">
            <v>0.62709636919512313</v>
          </cell>
          <cell r="C305">
            <v>0.67112326592942495</v>
          </cell>
          <cell r="D305">
            <v>0.3541850900640236</v>
          </cell>
          <cell r="E305">
            <v>0.38640252235670475</v>
          </cell>
          <cell r="F305">
            <v>0.64764536311254028</v>
          </cell>
          <cell r="G305">
            <v>0.78802127905168917</v>
          </cell>
          <cell r="H305">
            <v>0.26581788785628369</v>
          </cell>
          <cell r="I305">
            <v>0.30984478459058551</v>
          </cell>
        </row>
        <row r="306">
          <cell r="B306">
            <v>0.62709636919512313</v>
          </cell>
          <cell r="C306">
            <v>0.67112326592942495</v>
          </cell>
          <cell r="D306">
            <v>0.35433071769361041</v>
          </cell>
          <cell r="E306">
            <v>0.38656028562209038</v>
          </cell>
          <cell r="F306">
            <v>0.64790021146431709</v>
          </cell>
          <cell r="G306">
            <v>0.78833680558246044</v>
          </cell>
          <cell r="H306">
            <v>0.26581788785628369</v>
          </cell>
          <cell r="I306">
            <v>0.30984478459058551</v>
          </cell>
        </row>
        <row r="307">
          <cell r="B307">
            <v>0.62709636919512313</v>
          </cell>
          <cell r="C307">
            <v>0.67112326592942495</v>
          </cell>
          <cell r="D307">
            <v>0.35447664871409212</v>
          </cell>
          <cell r="E307">
            <v>0.38671837756094557</v>
          </cell>
          <cell r="F307">
            <v>0.64815559075016016</v>
          </cell>
          <cell r="G307">
            <v>0.78865298946017082</v>
          </cell>
          <cell r="H307">
            <v>0.26581788785628369</v>
          </cell>
          <cell r="I307">
            <v>0.30984478459058551</v>
          </cell>
        </row>
        <row r="308">
          <cell r="B308">
            <v>0.62709636919512313</v>
          </cell>
          <cell r="C308">
            <v>0.67112326592942495</v>
          </cell>
          <cell r="D308">
            <v>0.3546228837575332</v>
          </cell>
          <cell r="E308">
            <v>0.3868767988580068</v>
          </cell>
          <cell r="F308">
            <v>0.64841150207618203</v>
          </cell>
          <cell r="G308">
            <v>0.78896983205429327</v>
          </cell>
          <cell r="H308">
            <v>0.26581788785628369</v>
          </cell>
          <cell r="I308">
            <v>0.30984478459058551</v>
          </cell>
        </row>
        <row r="309">
          <cell r="B309">
            <v>0.62709636919512313</v>
          </cell>
          <cell r="C309">
            <v>0.67112326592942495</v>
          </cell>
          <cell r="D309">
            <v>0.35476942345731477</v>
          </cell>
          <cell r="E309">
            <v>0.38703555019943686</v>
          </cell>
          <cell r="F309">
            <v>0.64866794655079985</v>
          </cell>
          <cell r="G309">
            <v>0.78928733473715329</v>
          </cell>
          <cell r="H309">
            <v>0.26581788785628369</v>
          </cell>
          <cell r="I309">
            <v>0.30984478459058551</v>
          </cell>
        </row>
        <row r="310">
          <cell r="B310">
            <v>0.62709636919512313</v>
          </cell>
          <cell r="C310">
            <v>0.67112326592942495</v>
          </cell>
          <cell r="D310">
            <v>0.35491626844813756</v>
          </cell>
          <cell r="E310">
            <v>0.38719463227282819</v>
          </cell>
          <cell r="F310">
            <v>0.64892492528473966</v>
          </cell>
          <cell r="G310">
            <v>0.78960549888393605</v>
          </cell>
          <cell r="H310">
            <v>0.26581788785628369</v>
          </cell>
          <cell r="I310">
            <v>0.30984478459058551</v>
          </cell>
        </row>
        <row r="311">
          <cell r="B311">
            <v>0.62709636919512313</v>
          </cell>
          <cell r="C311">
            <v>0.67112326592942495</v>
          </cell>
          <cell r="D311">
            <v>0.35506341936602459</v>
          </cell>
          <cell r="E311">
            <v>0.38735404576720583</v>
          </cell>
          <cell r="F311">
            <v>0.64918243939104192</v>
          </cell>
          <cell r="G311">
            <v>0.78992432587269124</v>
          </cell>
          <cell r="H311">
            <v>0.26581788785628369</v>
          </cell>
          <cell r="I311">
            <v>0.30984478459058551</v>
          </cell>
        </row>
        <row r="312">
          <cell r="B312">
            <v>0.62709636919512313</v>
          </cell>
          <cell r="C312">
            <v>0.67112326592942495</v>
          </cell>
          <cell r="D312">
            <v>0.35521087684832386</v>
          </cell>
          <cell r="E312">
            <v>0.38751379137303005</v>
          </cell>
          <cell r="F312">
            <v>0.64944048998506565</v>
          </cell>
          <cell r="G312">
            <v>0.79024381708433966</v>
          </cell>
          <cell r="H312">
            <v>0.26581788785628369</v>
          </cell>
          <cell r="I312">
            <v>0.30984478459058551</v>
          </cell>
        </row>
        <row r="313">
          <cell r="B313">
            <v>0.62709636919512313</v>
          </cell>
          <cell r="C313">
            <v>0.67112326592942495</v>
          </cell>
          <cell r="D313">
            <v>0.35535864153371122</v>
          </cell>
          <cell r="E313">
            <v>0.3876738697821997</v>
          </cell>
          <cell r="F313">
            <v>0.64969907818449357</v>
          </cell>
          <cell r="G313">
            <v>0.79056397390267896</v>
          </cell>
          <cell r="H313">
            <v>0.26581788785628369</v>
          </cell>
          <cell r="I313">
            <v>0.30984478459058551</v>
          </cell>
        </row>
        <row r="314">
          <cell r="B314">
            <v>0.62709636919512313</v>
          </cell>
          <cell r="C314">
            <v>0.67112326592942495</v>
          </cell>
          <cell r="D314">
            <v>0.3555067140621932</v>
          </cell>
          <cell r="E314">
            <v>0.38783428168805517</v>
          </cell>
          <cell r="F314">
            <v>0.64995820510933699</v>
          </cell>
          <cell r="G314">
            <v>0.79088479771438991</v>
          </cell>
          <cell r="H314">
            <v>0.26581788785628369</v>
          </cell>
          <cell r="I314">
            <v>0.30984478459058551</v>
          </cell>
        </row>
        <row r="315">
          <cell r="B315">
            <v>0.62709636919512313</v>
          </cell>
          <cell r="C315">
            <v>0.67112326592942495</v>
          </cell>
          <cell r="D315">
            <v>0.35565509507510951</v>
          </cell>
          <cell r="E315">
            <v>0.38799502778538114</v>
          </cell>
          <cell r="F315">
            <v>0.65021787188194058</v>
          </cell>
          <cell r="G315">
            <v>0.79120628990904185</v>
          </cell>
          <cell r="H315">
            <v>0.26581788785628369</v>
          </cell>
          <cell r="I315">
            <v>0.30984478459058551</v>
          </cell>
        </row>
        <row r="316">
          <cell r="B316">
            <v>0.62709636919512313</v>
          </cell>
          <cell r="C316">
            <v>0.67112326592942495</v>
          </cell>
          <cell r="D316">
            <v>9.0777576696117329E-2</v>
          </cell>
          <cell r="E316">
            <v>0.1010443828748063</v>
          </cell>
          <cell r="F316">
            <v>0.1866822147187043</v>
          </cell>
          <cell r="G316">
            <v>0.21730500008789227</v>
          </cell>
          <cell r="H316">
            <v>0.26581788785628369</v>
          </cell>
          <cell r="I316">
            <v>0.30984478459058551</v>
          </cell>
        </row>
      </sheetData>
      <sheetData sheetId="1">
        <row r="4">
          <cell r="A4" t="str">
            <v>PORT NAME</v>
          </cell>
          <cell r="B4" t="str">
            <v>ELBA</v>
          </cell>
          <cell r="C4" t="str">
            <v>LAKE CHARLES</v>
          </cell>
          <cell r="D4" t="str">
            <v>BARCELONA</v>
          </cell>
        </row>
        <row r="7">
          <cell r="A7">
            <v>36708</v>
          </cell>
          <cell r="B7">
            <v>0</v>
          </cell>
          <cell r="C7">
            <v>0.3</v>
          </cell>
        </row>
        <row r="8">
          <cell r="A8">
            <v>36739</v>
          </cell>
          <cell r="B8">
            <v>0</v>
          </cell>
          <cell r="C8">
            <v>0.30031249999999998</v>
          </cell>
        </row>
        <row r="9">
          <cell r="A9">
            <v>36770</v>
          </cell>
          <cell r="B9">
            <v>0</v>
          </cell>
          <cell r="C9">
            <v>0.30062532552083332</v>
          </cell>
        </row>
        <row r="10">
          <cell r="A10">
            <v>36800</v>
          </cell>
          <cell r="B10">
            <v>0</v>
          </cell>
          <cell r="C10">
            <v>0.30093847690158415</v>
          </cell>
        </row>
        <row r="11">
          <cell r="A11">
            <v>36831</v>
          </cell>
          <cell r="B11">
            <v>0</v>
          </cell>
          <cell r="C11">
            <v>0.30125195448168995</v>
          </cell>
        </row>
        <row r="12">
          <cell r="A12">
            <v>36861</v>
          </cell>
          <cell r="B12">
            <v>0</v>
          </cell>
          <cell r="C12">
            <v>0.3015657586009417</v>
          </cell>
        </row>
        <row r="13">
          <cell r="A13">
            <v>36892</v>
          </cell>
          <cell r="B13">
            <v>0</v>
          </cell>
          <cell r="C13">
            <v>0.30187988959948431</v>
          </cell>
        </row>
        <row r="14">
          <cell r="A14">
            <v>36923</v>
          </cell>
          <cell r="B14">
            <v>0</v>
          </cell>
          <cell r="C14">
            <v>0.30219434781781707</v>
          </cell>
        </row>
        <row r="15">
          <cell r="A15">
            <v>36951</v>
          </cell>
          <cell r="B15">
            <v>0</v>
          </cell>
          <cell r="C15">
            <v>0.30250913359679393</v>
          </cell>
        </row>
        <row r="16">
          <cell r="A16">
            <v>36982</v>
          </cell>
          <cell r="B16">
            <v>0</v>
          </cell>
          <cell r="C16">
            <v>0.30282424727762391</v>
          </cell>
        </row>
        <row r="17">
          <cell r="A17">
            <v>37012</v>
          </cell>
          <cell r="B17">
            <v>0</v>
          </cell>
          <cell r="C17">
            <v>0.3031396892018714</v>
          </cell>
        </row>
        <row r="18">
          <cell r="A18">
            <v>37043</v>
          </cell>
          <cell r="B18">
            <v>0</v>
          </cell>
          <cell r="C18">
            <v>0.30345545971145665</v>
          </cell>
        </row>
        <row r="19">
          <cell r="A19">
            <v>37073</v>
          </cell>
          <cell r="B19">
            <v>0</v>
          </cell>
          <cell r="C19">
            <v>0.30377155914865606</v>
          </cell>
        </row>
        <row r="20">
          <cell r="A20">
            <v>37104</v>
          </cell>
          <cell r="B20">
            <v>0</v>
          </cell>
          <cell r="C20">
            <v>0.30408798785610258</v>
          </cell>
        </row>
        <row r="21">
          <cell r="A21">
            <v>37135</v>
          </cell>
          <cell r="B21">
            <v>0</v>
          </cell>
          <cell r="C21">
            <v>0.30440474617678598</v>
          </cell>
        </row>
        <row r="22">
          <cell r="A22">
            <v>37165</v>
          </cell>
          <cell r="B22">
            <v>0</v>
          </cell>
          <cell r="C22">
            <v>0.30472183445405343</v>
          </cell>
        </row>
        <row r="23">
          <cell r="A23">
            <v>37196</v>
          </cell>
          <cell r="B23">
            <v>0</v>
          </cell>
          <cell r="C23">
            <v>0.30503925303160973</v>
          </cell>
        </row>
        <row r="24">
          <cell r="A24">
            <v>37226</v>
          </cell>
          <cell r="B24">
            <v>0</v>
          </cell>
          <cell r="C24">
            <v>0.30535700225351764</v>
          </cell>
        </row>
        <row r="25">
          <cell r="A25">
            <v>37257</v>
          </cell>
          <cell r="B25">
            <v>0</v>
          </cell>
          <cell r="C25">
            <v>0.30567508246419839</v>
          </cell>
        </row>
        <row r="26">
          <cell r="A26">
            <v>37288</v>
          </cell>
          <cell r="B26">
            <v>0</v>
          </cell>
          <cell r="C26">
            <v>0.3059934940084319</v>
          </cell>
        </row>
        <row r="27">
          <cell r="A27">
            <v>37316</v>
          </cell>
          <cell r="B27">
            <v>0</v>
          </cell>
          <cell r="C27">
            <v>0.30631223723135731</v>
          </cell>
        </row>
        <row r="28">
          <cell r="A28">
            <v>37347</v>
          </cell>
          <cell r="B28">
            <v>0.21111034151117694</v>
          </cell>
          <cell r="C28">
            <v>0.30663131247847331</v>
          </cell>
        </row>
        <row r="29">
          <cell r="A29">
            <v>37377</v>
          </cell>
          <cell r="B29">
            <v>0.20529277926713096</v>
          </cell>
          <cell r="C29">
            <v>0.30695072009563834</v>
          </cell>
        </row>
        <row r="30">
          <cell r="A30">
            <v>37408</v>
          </cell>
          <cell r="B30">
            <v>0.21135465010903945</v>
          </cell>
          <cell r="C30">
            <v>0.3072704604290713</v>
          </cell>
        </row>
        <row r="31">
          <cell r="A31">
            <v>37438</v>
          </cell>
          <cell r="B31">
            <v>0.20553127562096687</v>
          </cell>
          <cell r="C31">
            <v>0.30759053382535156</v>
          </cell>
        </row>
        <row r="32">
          <cell r="A32">
            <v>37469</v>
          </cell>
          <cell r="B32">
            <v>0.20565071015549261</v>
          </cell>
          <cell r="C32">
            <v>0.30791094063141961</v>
          </cell>
        </row>
        <row r="33">
          <cell r="A33">
            <v>37500</v>
          </cell>
          <cell r="B33">
            <v>0.21172206816496433</v>
          </cell>
          <cell r="C33">
            <v>0.30823168119457733</v>
          </cell>
        </row>
        <row r="34">
          <cell r="A34">
            <v>37530</v>
          </cell>
          <cell r="B34">
            <v>0.20588995258705911</v>
          </cell>
          <cell r="C34">
            <v>0.30855275586248831</v>
          </cell>
        </row>
        <row r="35">
          <cell r="A35">
            <v>37561</v>
          </cell>
          <cell r="B35">
            <v>0.21196765185712152</v>
          </cell>
          <cell r="C35">
            <v>0.30887416498317838</v>
          </cell>
        </row>
        <row r="36">
          <cell r="A36">
            <v>37591</v>
          </cell>
          <cell r="B36">
            <v>0.20612969369995274</v>
          </cell>
          <cell r="C36">
            <v>0.30919590890503584</v>
          </cell>
        </row>
        <row r="37">
          <cell r="A37">
            <v>37622</v>
          </cell>
          <cell r="B37">
            <v>0.20624975158664405</v>
          </cell>
          <cell r="C37">
            <v>0.3095179879768119</v>
          </cell>
        </row>
        <row r="38">
          <cell r="A38">
            <v>37653</v>
          </cell>
          <cell r="B38">
            <v>0.22554974776725828</v>
          </cell>
          <cell r="C38">
            <v>0.30984040254762107</v>
          </cell>
        </row>
        <row r="39">
          <cell r="A39">
            <v>37681</v>
          </cell>
          <cell r="B39">
            <v>0.20649024267119373</v>
          </cell>
          <cell r="C39">
            <v>0.31016315296694147</v>
          </cell>
        </row>
        <row r="40">
          <cell r="A40">
            <v>37712</v>
          </cell>
          <cell r="B40">
            <v>0.21258385298106844</v>
          </cell>
          <cell r="C40">
            <v>0.31048623958461535</v>
          </cell>
        </row>
        <row r="41">
          <cell r="A41">
            <v>37742</v>
          </cell>
          <cell r="B41">
            <v>0.20673123503978574</v>
          </cell>
          <cell r="C41">
            <v>0.31080966275084931</v>
          </cell>
        </row>
        <row r="42">
          <cell r="A42">
            <v>37773</v>
          </cell>
          <cell r="B42">
            <v>0.21283123299335549</v>
          </cell>
          <cell r="C42">
            <v>0.31113342281621476</v>
          </cell>
        </row>
        <row r="43">
          <cell r="A43">
            <v>37803</v>
          </cell>
          <cell r="B43">
            <v>0.20697272973730579</v>
          </cell>
          <cell r="C43">
            <v>0.31145752013164829</v>
          </cell>
        </row>
        <row r="44">
          <cell r="A44">
            <v>37834</v>
          </cell>
          <cell r="B44">
            <v>0.20709366578653599</v>
          </cell>
          <cell r="C44">
            <v>0.31178195504845208</v>
          </cell>
        </row>
        <row r="45">
          <cell r="A45">
            <v>37865</v>
          </cell>
          <cell r="B45">
            <v>0.21320327017904778</v>
          </cell>
          <cell r="C45">
            <v>0.31210672791829419</v>
          </cell>
        </row>
        <row r="46">
          <cell r="A46">
            <v>37895</v>
          </cell>
          <cell r="B46">
            <v>0.20733591594137429</v>
          </cell>
          <cell r="C46">
            <v>0.31243183909320904</v>
          </cell>
        </row>
        <row r="47">
          <cell r="A47">
            <v>37926</v>
          </cell>
          <cell r="B47">
            <v>0.21345194131594131</v>
          </cell>
          <cell r="C47">
            <v>0.31275728892559779</v>
          </cell>
        </row>
        <row r="48">
          <cell r="A48">
            <v>37956</v>
          </cell>
          <cell r="B48">
            <v>0.20757867104689337</v>
          </cell>
          <cell r="C48">
            <v>0.31308307776822858</v>
          </cell>
        </row>
        <row r="49">
          <cell r="A49">
            <v>37987</v>
          </cell>
          <cell r="B49">
            <v>0.20770023828498774</v>
          </cell>
          <cell r="C49">
            <v>0.31340920597423716</v>
          </cell>
        </row>
        <row r="50">
          <cell r="A50">
            <v>38018</v>
          </cell>
          <cell r="B50">
            <v>0.22024397646063493</v>
          </cell>
          <cell r="C50">
            <v>0.31373567389712698</v>
          </cell>
        </row>
        <row r="51">
          <cell r="A51">
            <v>38047</v>
          </cell>
          <cell r="B51">
            <v>0.2079437527907044</v>
          </cell>
          <cell r="C51">
            <v>0.3140624818907698</v>
          </cell>
        </row>
        <row r="52">
          <cell r="A52">
            <v>38078</v>
          </cell>
          <cell r="B52">
            <v>0.21407588923650972</v>
          </cell>
          <cell r="C52">
            <v>0.31438963030940598</v>
          </cell>
        </row>
        <row r="53">
          <cell r="A53">
            <v>38108</v>
          </cell>
          <cell r="B53">
            <v>0.20818777488253817</v>
          </cell>
          <cell r="C53">
            <v>0.31471711950764492</v>
          </cell>
        </row>
        <row r="54">
          <cell r="A54">
            <v>38139</v>
          </cell>
          <cell r="B54">
            <v>0.21432637927662518</v>
          </cell>
          <cell r="C54">
            <v>0.31504494984046538</v>
          </cell>
        </row>
        <row r="55">
          <cell r="A55">
            <v>38169</v>
          </cell>
          <cell r="B55">
            <v>0.20843230561851078</v>
          </cell>
          <cell r="C55">
            <v>0.31537312166321585</v>
          </cell>
        </row>
        <row r="56">
          <cell r="A56">
            <v>38200</v>
          </cell>
          <cell r="B56">
            <v>0.20855476205928394</v>
          </cell>
          <cell r="C56">
            <v>0.31570163533161499</v>
          </cell>
        </row>
        <row r="57">
          <cell r="A57">
            <v>38231</v>
          </cell>
          <cell r="B57">
            <v>0.21470309366315529</v>
          </cell>
          <cell r="C57">
            <v>0.31603049120175208</v>
          </cell>
        </row>
        <row r="58">
          <cell r="A58">
            <v>38261</v>
          </cell>
          <cell r="B58">
            <v>0.20880005775008137</v>
          </cell>
          <cell r="C58">
            <v>0.3163596896300872</v>
          </cell>
        </row>
        <row r="59">
          <cell r="A59">
            <v>38292</v>
          </cell>
          <cell r="B59">
            <v>0.21495489105971999</v>
          </cell>
          <cell r="C59">
            <v>0.31668923097345186</v>
          </cell>
        </row>
        <row r="60">
          <cell r="A60">
            <v>38322</v>
          </cell>
          <cell r="B60">
            <v>0.2090458647397308</v>
          </cell>
          <cell r="C60">
            <v>0.31701911558904922</v>
          </cell>
        </row>
        <row r="61">
          <cell r="A61">
            <v>38353</v>
          </cell>
          <cell r="B61">
            <v>0.20916896030458854</v>
          </cell>
          <cell r="C61">
            <v>0.31734934383445446</v>
          </cell>
        </row>
        <row r="62">
          <cell r="A62">
            <v>38384</v>
          </cell>
          <cell r="B62">
            <v>0.22871092962400644</v>
          </cell>
          <cell r="C62">
            <v>0.31767991606761531</v>
          </cell>
        </row>
        <row r="63">
          <cell r="A63">
            <v>38412</v>
          </cell>
          <cell r="B63">
            <v>0.20941553624151146</v>
          </cell>
          <cell r="C63">
            <v>0.31801083264685237</v>
          </cell>
        </row>
        <row r="64">
          <cell r="A64">
            <v>38443</v>
          </cell>
          <cell r="B64">
            <v>0.21558668316858204</v>
          </cell>
          <cell r="C64">
            <v>0.31834209393085949</v>
          </cell>
        </row>
        <row r="65">
          <cell r="A65">
            <v>38473</v>
          </cell>
          <cell r="B65">
            <v>0.20966262614585496</v>
          </cell>
          <cell r="C65">
            <v>0.31867370027870412</v>
          </cell>
        </row>
        <row r="66">
          <cell r="A66">
            <v>38504</v>
          </cell>
          <cell r="B66">
            <v>0.21584032233537237</v>
          </cell>
          <cell r="C66">
            <v>0.31900565204982773</v>
          </cell>
        </row>
        <row r="67">
          <cell r="A67">
            <v>38534</v>
          </cell>
          <cell r="B67">
            <v>0.20991023108894222</v>
          </cell>
          <cell r="C67">
            <v>0.31933794960404627</v>
          </cell>
        </row>
        <row r="68">
          <cell r="A68">
            <v>38565</v>
          </cell>
          <cell r="B68">
            <v>0.21003422703541372</v>
          </cell>
          <cell r="C68">
            <v>0.31967059330155045</v>
          </cell>
        </row>
        <row r="69">
          <cell r="A69">
            <v>38596</v>
          </cell>
          <cell r="B69">
            <v>0.21622177272387225</v>
          </cell>
          <cell r="C69">
            <v>0.3200035835029062</v>
          </cell>
        </row>
        <row r="70">
          <cell r="A70">
            <v>38626</v>
          </cell>
          <cell r="B70">
            <v>0.21028260655023367</v>
          </cell>
          <cell r="C70">
            <v>0.32033692056905505</v>
          </cell>
        </row>
        <row r="71">
          <cell r="A71">
            <v>38657</v>
          </cell>
          <cell r="B71">
            <v>0.21647673568301906</v>
          </cell>
          <cell r="C71">
            <v>0.32067060486131449</v>
          </cell>
        </row>
        <row r="72">
          <cell r="A72">
            <v>38687</v>
          </cell>
          <cell r="B72">
            <v>0.21053150379188518</v>
          </cell>
          <cell r="C72">
            <v>0.32100463674137836</v>
          </cell>
        </row>
        <row r="73">
          <cell r="A73">
            <v>38718</v>
          </cell>
          <cell r="B73">
            <v>0.21065614689742224</v>
          </cell>
          <cell r="C73">
            <v>0.32133901657131725</v>
          </cell>
        </row>
        <row r="74">
          <cell r="A74">
            <v>38749</v>
          </cell>
          <cell r="B74">
            <v>0.23032138907692803</v>
          </cell>
          <cell r="C74">
            <v>0.32167374471357901</v>
          </cell>
        </row>
        <row r="75">
          <cell r="A75">
            <v>38777</v>
          </cell>
          <cell r="B75">
            <v>0.21090582275344757</v>
          </cell>
          <cell r="C75">
            <v>0.32200882153098898</v>
          </cell>
        </row>
        <row r="76">
          <cell r="A76">
            <v>38808</v>
          </cell>
          <cell r="B76">
            <v>0.21711647059624187</v>
          </cell>
          <cell r="C76">
            <v>0.32234424738675038</v>
          </cell>
        </row>
        <row r="77">
          <cell r="A77">
            <v>38838</v>
          </cell>
          <cell r="B77">
            <v>0.21115601903842199</v>
          </cell>
          <cell r="C77">
            <v>0.3226800226444449</v>
          </cell>
        </row>
        <row r="78">
          <cell r="A78">
            <v>38869</v>
          </cell>
          <cell r="B78">
            <v>0.21737329848009873</v>
          </cell>
          <cell r="C78">
            <v>0.32301614766803283</v>
          </cell>
        </row>
        <row r="79">
          <cell r="A79">
            <v>38899</v>
          </cell>
          <cell r="B79">
            <v>0.21140673683713709</v>
          </cell>
          <cell r="C79">
            <v>0.32335262282185367</v>
          </cell>
        </row>
        <row r="80">
          <cell r="A80">
            <v>38930</v>
          </cell>
          <cell r="B80">
            <v>0.21153229164376294</v>
          </cell>
          <cell r="C80">
            <v>0.32368944847062642</v>
          </cell>
        </row>
        <row r="81">
          <cell r="A81">
            <v>38961</v>
          </cell>
          <cell r="B81">
            <v>0.21775954441094034</v>
          </cell>
          <cell r="C81">
            <v>0.32402662497944995</v>
          </cell>
        </row>
        <row r="82">
          <cell r="A82">
            <v>38991</v>
          </cell>
          <cell r="B82">
            <v>0.21178379375202105</v>
          </cell>
          <cell r="C82">
            <v>0.32436415271380353</v>
          </cell>
        </row>
        <row r="83">
          <cell r="A83">
            <v>39022</v>
          </cell>
          <cell r="B83">
            <v>0.21801771272969095</v>
          </cell>
          <cell r="C83">
            <v>0.32470203203954706</v>
          </cell>
        </row>
        <row r="84">
          <cell r="A84">
            <v>39052</v>
          </cell>
          <cell r="B84">
            <v>0.21203582009590199</v>
          </cell>
          <cell r="C84">
            <v>0.32504026332292157</v>
          </cell>
        </row>
        <row r="85">
          <cell r="A85">
            <v>39083</v>
          </cell>
          <cell r="B85">
            <v>0.21216203019758911</v>
          </cell>
          <cell r="C85">
            <v>0.32537884693054958</v>
          </cell>
        </row>
        <row r="86">
          <cell r="A86">
            <v>39114</v>
          </cell>
          <cell r="B86">
            <v>0.23195209500679367</v>
          </cell>
          <cell r="C86">
            <v>0.32571778322943556</v>
          </cell>
        </row>
        <row r="87">
          <cell r="A87">
            <v>39142</v>
          </cell>
          <cell r="B87">
            <v>0.21241484494447777</v>
          </cell>
          <cell r="C87">
            <v>0.3260570725869662</v>
          </cell>
        </row>
        <row r="88">
          <cell r="A88">
            <v>39173</v>
          </cell>
          <cell r="B88">
            <v>0.21866549030312932</v>
          </cell>
          <cell r="C88">
            <v>0.32639671537091092</v>
          </cell>
        </row>
        <row r="89">
          <cell r="A89">
            <v>39203</v>
          </cell>
          <cell r="B89">
            <v>0.21266818666307732</v>
          </cell>
          <cell r="C89">
            <v>0.32673671194942228</v>
          </cell>
        </row>
        <row r="90">
          <cell r="A90">
            <v>39234</v>
          </cell>
          <cell r="B90">
            <v>0.21892554699216951</v>
          </cell>
          <cell r="C90">
            <v>0.32707706269103626</v>
          </cell>
        </row>
        <row r="91">
          <cell r="A91">
            <v>39264</v>
          </cell>
          <cell r="B91">
            <v>0.21292205645181733</v>
          </cell>
          <cell r="C91">
            <v>0.32741776796467276</v>
          </cell>
        </row>
        <row r="92">
          <cell r="A92">
            <v>39295</v>
          </cell>
          <cell r="B92">
            <v>0.21304918971637518</v>
          </cell>
          <cell r="C92">
            <v>0.32775882813963592</v>
          </cell>
        </row>
        <row r="93">
          <cell r="A93">
            <v>39326</v>
          </cell>
          <cell r="B93">
            <v>0.2193166487542581</v>
          </cell>
          <cell r="C93">
            <v>0.32810024358561468</v>
          </cell>
        </row>
        <row r="94">
          <cell r="A94">
            <v>39356</v>
          </cell>
          <cell r="B94">
            <v>0.21330385367489102</v>
          </cell>
          <cell r="C94">
            <v>0.32844201467268302</v>
          </cell>
        </row>
        <row r="95">
          <cell r="A95">
            <v>39387</v>
          </cell>
          <cell r="B95">
            <v>0.21957806272995695</v>
          </cell>
          <cell r="C95">
            <v>0.32878414177130039</v>
          </cell>
        </row>
        <row r="96">
          <cell r="A96">
            <v>39417</v>
          </cell>
          <cell r="B96">
            <v>0.21355904845964846</v>
          </cell>
          <cell r="C96">
            <v>0.32912662525231212</v>
          </cell>
        </row>
        <row r="97">
          <cell r="A97">
            <v>39448</v>
          </cell>
          <cell r="B97">
            <v>0.2136868452575478</v>
          </cell>
          <cell r="C97">
            <v>0.32946946548694994</v>
          </cell>
        </row>
        <row r="98">
          <cell r="A98">
            <v>39479</v>
          </cell>
          <cell r="B98">
            <v>0.22655221769730474</v>
          </cell>
          <cell r="C98">
            <v>0.32981266284683214</v>
          </cell>
        </row>
        <row r="99">
          <cell r="A99">
            <v>39508</v>
          </cell>
          <cell r="B99">
            <v>0.21394283835700828</v>
          </cell>
          <cell r="C99">
            <v>0.33015621770396425</v>
          </cell>
        </row>
        <row r="100">
          <cell r="A100">
            <v>39539</v>
          </cell>
          <cell r="B100">
            <v>0.22023398407483999</v>
          </cell>
          <cell r="C100">
            <v>0.33050013043073917</v>
          </cell>
        </row>
        <row r="101">
          <cell r="A101">
            <v>39569</v>
          </cell>
          <cell r="B101">
            <v>0.21419936505319626</v>
          </cell>
          <cell r="C101">
            <v>0.33084440139993782</v>
          </cell>
        </row>
        <row r="102">
          <cell r="A102">
            <v>39600</v>
          </cell>
          <cell r="B102">
            <v>0.22049731016116259</v>
          </cell>
          <cell r="C102">
            <v>0.3311890309847294</v>
          </cell>
        </row>
        <row r="103">
          <cell r="A103">
            <v>39630</v>
          </cell>
          <cell r="B103">
            <v>0.21445642645835056</v>
          </cell>
          <cell r="C103">
            <v>0.33153401955867179</v>
          </cell>
        </row>
        <row r="104">
          <cell r="A104">
            <v>39661</v>
          </cell>
          <cell r="B104">
            <v>0.21458515802499856</v>
          </cell>
          <cell r="C104">
            <v>0.33187936749571206</v>
          </cell>
        </row>
        <row r="105">
          <cell r="A105">
            <v>39692</v>
          </cell>
          <cell r="B105">
            <v>0.22089332880134738</v>
          </cell>
          <cell r="C105">
            <v>0.33222507517018673</v>
          </cell>
        </row>
        <row r="106">
          <cell r="A106">
            <v>39722</v>
          </cell>
          <cell r="B106">
            <v>0.21484302358412294</v>
          </cell>
          <cell r="C106">
            <v>0.33257114295682233</v>
          </cell>
        </row>
        <row r="107">
          <cell r="A107">
            <v>39753</v>
          </cell>
          <cell r="B107">
            <v>0.22115802923795164</v>
          </cell>
          <cell r="C107">
            <v>0.33291757123073568</v>
          </cell>
        </row>
        <row r="108">
          <cell r="A108">
            <v>39783</v>
          </cell>
          <cell r="B108">
            <v>0.21510142664296425</v>
          </cell>
          <cell r="C108">
            <v>0.33326436036743434</v>
          </cell>
        </row>
        <row r="109">
          <cell r="A109">
            <v>39814</v>
          </cell>
          <cell r="B109">
            <v>0.21523083008480448</v>
          </cell>
          <cell r="C109">
            <v>0.33361151074281709</v>
          </cell>
        </row>
        <row r="110">
          <cell r="A110">
            <v>39845</v>
          </cell>
          <cell r="B110">
            <v>0.23527526764115292</v>
          </cell>
          <cell r="C110">
            <v>0.33395902273317418</v>
          </cell>
        </row>
        <row r="111">
          <cell r="A111">
            <v>39873</v>
          </cell>
          <cell r="B111">
            <v>0.21549004149465251</v>
          </cell>
          <cell r="C111">
            <v>0.33430689671518787</v>
          </cell>
        </row>
        <row r="112">
          <cell r="A112">
            <v>39904</v>
          </cell>
          <cell r="B112">
            <v>0.22182219673666501</v>
          </cell>
          <cell r="C112">
            <v>0.33465513306593286</v>
          </cell>
        </row>
        <row r="113">
          <cell r="A113">
            <v>39934</v>
          </cell>
          <cell r="B113">
            <v>0.21574979320953341</v>
          </cell>
          <cell r="C113">
            <v>0.33500373216287654</v>
          </cell>
        </row>
        <row r="114">
          <cell r="A114">
            <v>39965</v>
          </cell>
          <cell r="B114">
            <v>0.22208883332268742</v>
          </cell>
          <cell r="C114">
            <v>0.33535269438387955</v>
          </cell>
        </row>
        <row r="115">
          <cell r="A115">
            <v>39995</v>
          </cell>
          <cell r="B115">
            <v>0.21601008635566901</v>
          </cell>
          <cell r="C115">
            <v>0.33570202010719608</v>
          </cell>
        </row>
        <row r="116">
          <cell r="A116">
            <v>40026</v>
          </cell>
          <cell r="B116">
            <v>0.21614043631804333</v>
          </cell>
          <cell r="C116">
            <v>0.33605170971147441</v>
          </cell>
        </row>
        <row r="117">
          <cell r="A117">
            <v>40057</v>
          </cell>
          <cell r="B117">
            <v>0.22248983065529027</v>
          </cell>
          <cell r="C117">
            <v>0.33640176357575718</v>
          </cell>
        </row>
        <row r="118">
          <cell r="A118">
            <v>40087</v>
          </cell>
          <cell r="B118">
            <v>0.21640154372786322</v>
          </cell>
          <cell r="C118">
            <v>0.33675218207948193</v>
          </cell>
        </row>
        <row r="119">
          <cell r="A119">
            <v>40118</v>
          </cell>
          <cell r="B119">
            <v>0.22275785886973898</v>
          </cell>
          <cell r="C119">
            <v>0.33710296560248137</v>
          </cell>
        </row>
        <row r="120">
          <cell r="A120">
            <v>40148</v>
          </cell>
          <cell r="B120">
            <v>0.21666319539477319</v>
          </cell>
          <cell r="C120">
            <v>0.33745411452498392</v>
          </cell>
        </row>
        <row r="121">
          <cell r="A121">
            <v>40179</v>
          </cell>
          <cell r="B121">
            <v>0.21679422567906326</v>
          </cell>
          <cell r="C121">
            <v>0.33780562922761409</v>
          </cell>
        </row>
        <row r="122">
          <cell r="A122">
            <v>40210</v>
          </cell>
          <cell r="B122">
            <v>0.23696825305775265</v>
          </cell>
          <cell r="C122">
            <v>0.33815751009139283</v>
          </cell>
        </row>
        <row r="123">
          <cell r="A123">
            <v>40238</v>
          </cell>
          <cell r="B123">
            <v>0.2170566958594588</v>
          </cell>
          <cell r="C123">
            <v>0.33850975749773804</v>
          </cell>
        </row>
        <row r="124">
          <cell r="A124">
            <v>40269</v>
          </cell>
          <cell r="B124">
            <v>0.22343037619180572</v>
          </cell>
          <cell r="C124">
            <v>0.33886237182846485</v>
          </cell>
        </row>
        <row r="125">
          <cell r="A125">
            <v>40299</v>
          </cell>
          <cell r="B125">
            <v>0.21731971313752849</v>
          </cell>
          <cell r="C125">
            <v>0.33921535346578613</v>
          </cell>
        </row>
        <row r="126">
          <cell r="A126">
            <v>40330</v>
          </cell>
          <cell r="B126">
            <v>0.22370036489667941</v>
          </cell>
          <cell r="C126">
            <v>0.33956870279231299</v>
          </cell>
        </row>
        <row r="127">
          <cell r="A127">
            <v>40360</v>
          </cell>
          <cell r="B127">
            <v>0.21758327865365287</v>
          </cell>
          <cell r="C127">
            <v>0.33992242019105495</v>
          </cell>
        </row>
        <row r="128">
          <cell r="A128">
            <v>40391</v>
          </cell>
          <cell r="B128">
            <v>0.21771526735800431</v>
          </cell>
          <cell r="C128">
            <v>0.34027650604542059</v>
          </cell>
        </row>
        <row r="129">
          <cell r="A129">
            <v>40422</v>
          </cell>
          <cell r="B129">
            <v>0.22410640351314354</v>
          </cell>
          <cell r="C129">
            <v>0.34063096073921789</v>
          </cell>
        </row>
        <row r="130">
          <cell r="A130">
            <v>40452</v>
          </cell>
          <cell r="B130">
            <v>0.2179796573746251</v>
          </cell>
          <cell r="C130">
            <v>0.34098578465665458</v>
          </cell>
        </row>
        <row r="131">
          <cell r="A131">
            <v>40483</v>
          </cell>
          <cell r="B131">
            <v>0.22437780134180657</v>
          </cell>
          <cell r="C131">
            <v>0.34134097818233855</v>
          </cell>
        </row>
        <row r="132">
          <cell r="A132">
            <v>40513</v>
          </cell>
          <cell r="B132">
            <v>0.21824459849066208</v>
          </cell>
          <cell r="C132">
            <v>0.34169654170127844</v>
          </cell>
        </row>
        <row r="133">
          <cell r="A133">
            <v>40544</v>
          </cell>
          <cell r="B133">
            <v>0.21837727606984372</v>
          </cell>
          <cell r="C133">
            <v>0.34205247559888391</v>
          </cell>
        </row>
        <row r="134">
          <cell r="A134">
            <v>40575</v>
          </cell>
          <cell r="B134">
            <v>0.23868252245647417</v>
          </cell>
          <cell r="C134">
            <v>0.34240878026096605</v>
          </cell>
        </row>
        <row r="135">
          <cell r="A135">
            <v>40603</v>
          </cell>
          <cell r="B135">
            <v>0.21864304598960632</v>
          </cell>
          <cell r="C135">
            <v>0.34276545607373787</v>
          </cell>
        </row>
        <row r="136">
          <cell r="A136">
            <v>40634</v>
          </cell>
          <cell r="B136">
            <v>0.22505877346006886</v>
          </cell>
          <cell r="C136">
            <v>0.34312250342381467</v>
          </cell>
        </row>
        <row r="137">
          <cell r="A137">
            <v>40664</v>
          </cell>
          <cell r="B137">
            <v>0.21890936988508056</v>
          </cell>
          <cell r="C137">
            <v>0.34347992269821448</v>
          </cell>
        </row>
        <row r="138">
          <cell r="A138">
            <v>40695</v>
          </cell>
          <cell r="B138">
            <v>0.22533215642617554</v>
          </cell>
          <cell r="C138">
            <v>0.34383771428435844</v>
          </cell>
        </row>
        <row r="139">
          <cell r="A139">
            <v>40725</v>
          </cell>
          <cell r="B139">
            <v>0.21917624891098361</v>
          </cell>
          <cell r="C139">
            <v>0.34419587857007128</v>
          </cell>
        </row>
        <row r="140">
          <cell r="A140">
            <v>40756</v>
          </cell>
          <cell r="B140">
            <v>0.21930989695935307</v>
          </cell>
          <cell r="C140">
            <v>0.34455441594358177</v>
          </cell>
        </row>
        <row r="141">
          <cell r="A141">
            <v>40787</v>
          </cell>
          <cell r="B141">
            <v>0.22574329970483506</v>
          </cell>
          <cell r="C141">
            <v>0.34491332679352299</v>
          </cell>
        </row>
        <row r="142">
          <cell r="A142">
            <v>40817</v>
          </cell>
          <cell r="B142">
            <v>0.21957761085126057</v>
          </cell>
          <cell r="C142">
            <v>0.3452726115089329</v>
          </cell>
        </row>
        <row r="143">
          <cell r="A143">
            <v>40848</v>
          </cell>
          <cell r="B143">
            <v>0.22601810951004356</v>
          </cell>
          <cell r="C143">
            <v>0.34563227047925471</v>
          </cell>
        </row>
        <row r="144">
          <cell r="A144">
            <v>40878</v>
          </cell>
          <cell r="B144">
            <v>0.21984588277093106</v>
          </cell>
          <cell r="C144">
            <v>0.34599230409433723</v>
          </cell>
        </row>
        <row r="145">
          <cell r="A145">
            <v>40909</v>
          </cell>
          <cell r="B145">
            <v>0.21998022835457126</v>
          </cell>
          <cell r="C145">
            <v>0.34635271274443546</v>
          </cell>
        </row>
        <row r="146">
          <cell r="A146">
            <v>40940</v>
          </cell>
          <cell r="B146">
            <v>0.23318371680068198</v>
          </cell>
          <cell r="C146">
            <v>0.34671349682021091</v>
          </cell>
        </row>
        <row r="147">
          <cell r="A147">
            <v>40969</v>
          </cell>
          <cell r="B147">
            <v>0.22024933949757491</v>
          </cell>
          <cell r="C147">
            <v>0.34707465671273197</v>
          </cell>
        </row>
        <row r="148">
          <cell r="A148">
            <v>41000</v>
          </cell>
          <cell r="B148">
            <v>0.22670764271704785</v>
          </cell>
          <cell r="C148">
            <v>0.34743619281347438</v>
          </cell>
        </row>
        <row r="149">
          <cell r="A149">
            <v>41030</v>
          </cell>
          <cell r="B149">
            <v>0.22051901158079742</v>
          </cell>
          <cell r="C149">
            <v>0.34779810551432172</v>
          </cell>
        </row>
        <row r="150">
          <cell r="A150">
            <v>41061</v>
          </cell>
          <cell r="B150">
            <v>0.22698446261657756</v>
          </cell>
          <cell r="C150">
            <v>0.34816039520756581</v>
          </cell>
        </row>
        <row r="151">
          <cell r="A151">
            <v>41091</v>
          </cell>
          <cell r="B151">
            <v>0.22078924577347292</v>
          </cell>
          <cell r="C151">
            <v>0.34852306228590701</v>
          </cell>
        </row>
        <row r="152">
          <cell r="A152">
            <v>41122</v>
          </cell>
          <cell r="B152">
            <v>0.22092457402690749</v>
          </cell>
          <cell r="C152">
            <v>0.34888610714245483</v>
          </cell>
        </row>
        <row r="153">
          <cell r="A153">
            <v>41153</v>
          </cell>
          <cell r="B153">
            <v>0.22740077473255052</v>
          </cell>
          <cell r="C153">
            <v>0.34924953017072818</v>
          </cell>
        </row>
        <row r="154">
          <cell r="A154">
            <v>41183</v>
          </cell>
          <cell r="B154">
            <v>0.22119565358140911</v>
          </cell>
          <cell r="C154">
            <v>0.34961333176465603</v>
          </cell>
        </row>
        <row r="155">
          <cell r="A155">
            <v>41214</v>
          </cell>
          <cell r="B155">
            <v>0.22767903940920892</v>
          </cell>
          <cell r="C155">
            <v>0.34997751231857754</v>
          </cell>
        </row>
        <row r="156">
          <cell r="A156">
            <v>41244</v>
          </cell>
          <cell r="B156">
            <v>0.22146729817912275</v>
          </cell>
          <cell r="C156">
            <v>0.35034207222724273</v>
          </cell>
        </row>
        <row r="157">
          <cell r="A157">
            <v>41275</v>
          </cell>
          <cell r="B157">
            <v>0.2216033327371465</v>
          </cell>
          <cell r="C157">
            <v>0.35070701188581277</v>
          </cell>
        </row>
        <row r="158">
          <cell r="A158">
            <v>41306</v>
          </cell>
          <cell r="B158">
            <v>0.24217598688155298</v>
          </cell>
          <cell r="C158">
            <v>0.35107233168986046</v>
          </cell>
        </row>
        <row r="159">
          <cell r="A159">
            <v>41334</v>
          </cell>
          <cell r="B159">
            <v>0.22187582710879483</v>
          </cell>
          <cell r="C159">
            <v>0.35143803203537072</v>
          </cell>
        </row>
        <row r="160">
          <cell r="A160">
            <v>41365</v>
          </cell>
          <cell r="B160">
            <v>0.22837724133379719</v>
          </cell>
          <cell r="C160">
            <v>0.3518041133187409</v>
          </cell>
        </row>
        <row r="161">
          <cell r="A161">
            <v>41395</v>
          </cell>
          <cell r="B161">
            <v>0.2221488894727261</v>
          </cell>
          <cell r="C161">
            <v>0.35217057593678125</v>
          </cell>
        </row>
        <row r="162">
          <cell r="A162">
            <v>41426</v>
          </cell>
          <cell r="B162">
            <v>0.22865754137540892</v>
          </cell>
          <cell r="C162">
            <v>0.35253742028671536</v>
          </cell>
        </row>
        <row r="163">
          <cell r="A163">
            <v>41456</v>
          </cell>
          <cell r="B163">
            <v>0.2224225210128738</v>
          </cell>
          <cell r="C163">
            <v>0.35290464676618066</v>
          </cell>
        </row>
        <row r="164">
          <cell r="A164">
            <v>41487</v>
          </cell>
          <cell r="B164">
            <v>0.22255955059468269</v>
          </cell>
          <cell r="C164">
            <v>0.35327225577322874</v>
          </cell>
        </row>
        <row r="165">
          <cell r="A165">
            <v>41518</v>
          </cell>
          <cell r="B165">
            <v>0.22907908731061416</v>
          </cell>
          <cell r="C165">
            <v>0.35364024770632585</v>
          </cell>
        </row>
        <row r="166">
          <cell r="A166">
            <v>41548</v>
          </cell>
          <cell r="B166">
            <v>0.22283403812443031</v>
          </cell>
          <cell r="C166">
            <v>0.35400862296435326</v>
          </cell>
        </row>
        <row r="167">
          <cell r="B167">
            <v>0.22936085029289588</v>
          </cell>
          <cell r="C167">
            <v>0.35437738194660778</v>
          </cell>
        </row>
        <row r="168">
          <cell r="B168">
            <v>0.2231090978010363</v>
          </cell>
          <cell r="C168">
            <v>0.35474652505280213</v>
          </cell>
        </row>
        <row r="169">
          <cell r="B169">
            <v>0.22324684256699953</v>
          </cell>
          <cell r="C169">
            <v>0.35511605268306545</v>
          </cell>
        </row>
        <row r="170">
          <cell r="B170">
            <v>0.24395572720076419</v>
          </cell>
          <cell r="C170">
            <v>0.35548596523794362</v>
          </cell>
        </row>
        <row r="171">
          <cell r="B171">
            <v>0.22352276270078239</v>
          </cell>
          <cell r="C171">
            <v>0.3558562631183998</v>
          </cell>
        </row>
        <row r="172">
          <cell r="B172">
            <v>0.23006782991700514</v>
          </cell>
          <cell r="C172">
            <v>0.35622694672581479</v>
          </cell>
        </row>
        <row r="173">
          <cell r="B173">
            <v>0.22379925796756975</v>
          </cell>
          <cell r="C173">
            <v>0.35659801646198747</v>
          </cell>
        </row>
        <row r="174">
          <cell r="B174">
            <v>0.23035165385257123</v>
          </cell>
          <cell r="C174">
            <v>0.35696947272913537</v>
          </cell>
        </row>
        <row r="175">
          <cell r="B175">
            <v>0.22407632956617946</v>
          </cell>
          <cell r="C175">
            <v>0.35734131592989488</v>
          </cell>
        </row>
        <row r="176">
          <cell r="B176">
            <v>0.22421508186523142</v>
          </cell>
          <cell r="C176">
            <v>0.35771354646732184</v>
          </cell>
        </row>
        <row r="177">
          <cell r="B177">
            <v>0.23077849940587153</v>
          </cell>
          <cell r="C177">
            <v>0.35808616474489197</v>
          </cell>
        </row>
        <row r="178">
          <cell r="B178">
            <v>0.22449302021482576</v>
          </cell>
          <cell r="C178">
            <v>0.35845917116650122</v>
          </cell>
        </row>
        <row r="179">
          <cell r="B179">
            <v>0.23106380467399848</v>
          </cell>
          <cell r="C179">
            <v>0.3588325661364663</v>
          </cell>
        </row>
        <row r="180">
          <cell r="B180">
            <v>0.22477153790423082</v>
          </cell>
          <cell r="C180">
            <v>0.35920635005952511</v>
          </cell>
        </row>
        <row r="181">
          <cell r="B181">
            <v>0.22491101437863492</v>
          </cell>
          <cell r="C181">
            <v>0.35958052334083712</v>
          </cell>
        </row>
        <row r="182">
          <cell r="B182">
            <v>0.24575784217291924</v>
          </cell>
          <cell r="C182">
            <v>0.35995508638598378</v>
          </cell>
        </row>
        <row r="183">
          <cell r="B183">
            <v>0.22519040334276727</v>
          </cell>
          <cell r="C183">
            <v>0.36033003960096915</v>
          </cell>
        </row>
        <row r="184">
          <cell r="B184">
            <v>0.23177967234967178</v>
          </cell>
          <cell r="C184">
            <v>0.36070538339222014</v>
          </cell>
        </row>
        <row r="185">
          <cell r="B185">
            <v>0.22547037467039802</v>
          </cell>
          <cell r="C185">
            <v>0.361081118166587</v>
          </cell>
        </row>
        <row r="186">
          <cell r="B186">
            <v>0.2320670644811072</v>
          </cell>
          <cell r="C186">
            <v>0.36145724433134385</v>
          </cell>
        </row>
        <row r="187">
          <cell r="B187">
            <v>0.22575092957541631</v>
          </cell>
          <cell r="C187">
            <v>0.36183376229418895</v>
          </cell>
        </row>
        <row r="188">
          <cell r="B188">
            <v>0.22589142624947789</v>
          </cell>
          <cell r="C188">
            <v>0.3622106724632454</v>
          </cell>
        </row>
        <row r="189">
          <cell r="B189">
            <v>0.23249927627857953</v>
          </cell>
          <cell r="C189">
            <v>0.36258797524706127</v>
          </cell>
        </row>
        <row r="190">
          <cell r="B190">
            <v>0.22617285880215615</v>
          </cell>
          <cell r="C190">
            <v>0.36296567105461025</v>
          </cell>
        </row>
        <row r="191">
          <cell r="B191">
            <v>0.23278816836568705</v>
          </cell>
          <cell r="C191">
            <v>0.36334376029529214</v>
          </cell>
        </row>
        <row r="192">
          <cell r="B192">
            <v>0.22645487797802633</v>
          </cell>
          <cell r="C192">
            <v>0.36372224337893305</v>
          </cell>
        </row>
        <row r="193">
          <cell r="B193">
            <v>0.22659610793167392</v>
          </cell>
          <cell r="C193">
            <v>0.3641011207157861</v>
          </cell>
        </row>
        <row r="194">
          <cell r="B194">
            <v>0.24015503871247829</v>
          </cell>
          <cell r="C194">
            <v>0.36448039271653171</v>
          </cell>
        </row>
        <row r="195">
          <cell r="B195">
            <v>0.22687900933581864</v>
          </cell>
          <cell r="C195">
            <v>0.36486005979227809</v>
          </cell>
        </row>
        <row r="196">
          <cell r="B196">
            <v>0.23351303583229835</v>
          </cell>
          <cell r="C196">
            <v>0.36524012235456171</v>
          </cell>
        </row>
        <row r="197">
          <cell r="B197">
            <v>0.22716250042485633</v>
          </cell>
          <cell r="C197">
            <v>0.36562058081534771</v>
          </cell>
        </row>
        <row r="198">
          <cell r="B198">
            <v>0.23380404101847566</v>
          </cell>
          <cell r="C198">
            <v>0.36600143558703035</v>
          </cell>
        </row>
        <row r="199">
          <cell r="B199">
            <v>0.22744658242793703</v>
          </cell>
          <cell r="C199">
            <v>0.36638268708243349</v>
          </cell>
        </row>
        <row r="200">
          <cell r="B200">
            <v>0.22758884540705332</v>
          </cell>
          <cell r="C200">
            <v>0.36676433571481099</v>
          </cell>
        </row>
        <row r="201">
          <cell r="B201">
            <v>0.23424168652381105</v>
          </cell>
          <cell r="C201">
            <v>0.36714638189784721</v>
          </cell>
        </row>
        <row r="202">
          <cell r="B202">
            <v>0.22787381609146085</v>
          </cell>
          <cell r="C202">
            <v>0.36752882604565745</v>
          </cell>
        </row>
        <row r="203">
          <cell r="B203">
            <v>0.23453421052289886</v>
          </cell>
          <cell r="C203">
            <v>0.36791166857278834</v>
          </cell>
        </row>
        <row r="204">
          <cell r="B204">
            <v>0.22815938077400719</v>
          </cell>
          <cell r="C204">
            <v>0.36829490989421831</v>
          </cell>
        </row>
        <row r="205">
          <cell r="B205">
            <v>0.22830238625140062</v>
          </cell>
          <cell r="C205">
            <v>0.36867855042535808</v>
          </cell>
        </row>
        <row r="206">
          <cell r="B206">
            <v>0.24943032477677424</v>
          </cell>
          <cell r="C206">
            <v>0.36906259058205115</v>
          </cell>
        </row>
        <row r="207">
          <cell r="B207">
            <v>0.22858884425347525</v>
          </cell>
          <cell r="C207">
            <v>0.36944703078057411</v>
          </cell>
        </row>
        <row r="208">
          <cell r="B208">
            <v>0.2352681909245945</v>
          </cell>
          <cell r="C208">
            <v>0.36983187143763718</v>
          </cell>
        </row>
        <row r="209">
          <cell r="B209">
            <v>0.22887589935388106</v>
          </cell>
          <cell r="C209">
            <v>0.37021711297038468</v>
          </cell>
        </row>
        <row r="210">
          <cell r="B210">
            <v>0.23556285458834586</v>
          </cell>
          <cell r="C210">
            <v>0.37060275579639546</v>
          </cell>
        </row>
        <row r="211">
          <cell r="B211">
            <v>0.2291635527972207</v>
          </cell>
          <cell r="C211">
            <v>0.37098880033368337</v>
          </cell>
        </row>
        <row r="212">
          <cell r="B212">
            <v>0.22930760428713831</v>
          </cell>
          <cell r="C212">
            <v>0.37137524700069757</v>
          </cell>
        </row>
        <row r="213">
          <cell r="B213">
            <v>0.23600600211337963</v>
          </cell>
          <cell r="C213">
            <v>0.37176209621632328</v>
          </cell>
        </row>
        <row r="214">
          <cell r="B214">
            <v>0.22959615758418545</v>
          </cell>
          <cell r="C214">
            <v>0.37214934839988195</v>
          </cell>
        </row>
        <row r="215">
          <cell r="B215">
            <v>0.2363022036843507</v>
          </cell>
          <cell r="C215">
            <v>0.37253700397113182</v>
          </cell>
        </row>
        <row r="216">
          <cell r="B216">
            <v>0.22988531234703513</v>
          </cell>
          <cell r="C216">
            <v>0.37292506335026837</v>
          </cell>
        </row>
        <row r="217">
          <cell r="B217">
            <v>0.2300301156698171</v>
          </cell>
          <cell r="C217">
            <v>0.37331352695792486</v>
          </cell>
        </row>
        <row r="218">
          <cell r="B218">
            <v>0.25130126564417266</v>
          </cell>
          <cell r="C218">
            <v>0.37370239521517268</v>
          </cell>
        </row>
        <row r="219">
          <cell r="B219">
            <v>0.23032017498288648</v>
          </cell>
          <cell r="C219">
            <v>0.37409166854352177</v>
          </cell>
        </row>
        <row r="220">
          <cell r="B220">
            <v>0.23704541158770942</v>
          </cell>
          <cell r="C220">
            <v>0.37448134736492122</v>
          </cell>
        </row>
        <row r="221">
          <cell r="B221">
            <v>0.23061083890092593</v>
          </cell>
          <cell r="C221">
            <v>0.37487143210175966</v>
          </cell>
        </row>
        <row r="222">
          <cell r="B222">
            <v>0.23734377972291679</v>
          </cell>
          <cell r="C222">
            <v>0.37526192317686563</v>
          </cell>
        </row>
        <row r="223">
          <cell r="B223">
            <v>0.23090210868418515</v>
          </cell>
          <cell r="C223">
            <v>0.37565282101350816</v>
          </cell>
        </row>
        <row r="224">
          <cell r="B224">
            <v>0.23104797116981834</v>
          </cell>
          <cell r="C224">
            <v>0.37604412603539722</v>
          </cell>
        </row>
        <row r="225">
          <cell r="B225">
            <v>0.23779249843829139</v>
          </cell>
          <cell r="C225">
            <v>0.37643583866668406</v>
          </cell>
        </row>
        <row r="226">
          <cell r="B226">
            <v>0.23134015211962328</v>
          </cell>
          <cell r="C226">
            <v>0.37682795933196184</v>
          </cell>
        </row>
        <row r="227">
          <cell r="B227">
            <v>0.23809242381507856</v>
          </cell>
          <cell r="C227">
            <v>0.37722048845626593</v>
          </cell>
        </row>
        <row r="228">
          <cell r="B228">
            <v>0.23163294209677696</v>
          </cell>
          <cell r="C228">
            <v>0.37761342646507451</v>
          </cell>
        </row>
        <row r="229">
          <cell r="B229">
            <v>0.23177956586721496</v>
          </cell>
          <cell r="C229">
            <v>0.37800677378430891</v>
          </cell>
        </row>
        <row r="230">
          <cell r="B230">
            <v>0.25319572772538784</v>
          </cell>
          <cell r="C230">
            <v>0.3784005308403342</v>
          </cell>
        </row>
        <row r="231">
          <cell r="B231">
            <v>0.23207327176647058</v>
          </cell>
          <cell r="C231">
            <v>0.37879469805995952</v>
          </cell>
        </row>
        <row r="232">
          <cell r="B232">
            <v>0</v>
          </cell>
          <cell r="C232">
            <v>0.3791892758704386</v>
          </cell>
        </row>
        <row r="233">
          <cell r="B233">
            <v>0</v>
          </cell>
          <cell r="C233">
            <v>0.37958426469947026</v>
          </cell>
        </row>
        <row r="234">
          <cell r="B234">
            <v>0</v>
          </cell>
          <cell r="C234">
            <v>0.37997966497519886</v>
          </cell>
        </row>
        <row r="235">
          <cell r="B235">
            <v>0</v>
          </cell>
          <cell r="C235">
            <v>0.38037547712621467</v>
          </cell>
        </row>
        <row r="236">
          <cell r="B236">
            <v>0</v>
          </cell>
          <cell r="C236">
            <v>0.38077170158155443</v>
          </cell>
        </row>
        <row r="237">
          <cell r="B237">
            <v>0</v>
          </cell>
          <cell r="C237">
            <v>0.38116833877070189</v>
          </cell>
        </row>
        <row r="238">
          <cell r="B238">
            <v>0</v>
          </cell>
          <cell r="C238">
            <v>0.38156538912358801</v>
          </cell>
        </row>
        <row r="239">
          <cell r="B239">
            <v>0</v>
          </cell>
          <cell r="C239">
            <v>0.38196285307059175</v>
          </cell>
        </row>
        <row r="240">
          <cell r="B240">
            <v>0</v>
          </cell>
          <cell r="C240">
            <v>0.38236073104254026</v>
          </cell>
        </row>
        <row r="241">
          <cell r="B241">
            <v>0</v>
          </cell>
          <cell r="C241">
            <v>0.38275902347070956</v>
          </cell>
        </row>
        <row r="242">
          <cell r="B242">
            <v>0</v>
          </cell>
          <cell r="C242">
            <v>0.38315773078682486</v>
          </cell>
        </row>
        <row r="243">
          <cell r="B243">
            <v>0</v>
          </cell>
          <cell r="C243">
            <v>0.38355685342306112</v>
          </cell>
        </row>
        <row r="244">
          <cell r="B244">
            <v>0</v>
          </cell>
          <cell r="C244">
            <v>0.38395639181204344</v>
          </cell>
        </row>
        <row r="245">
          <cell r="B245">
            <v>0</v>
          </cell>
          <cell r="C245">
            <v>0.38435634638684762</v>
          </cell>
        </row>
        <row r="246">
          <cell r="B246">
            <v>0</v>
          </cell>
          <cell r="C246">
            <v>0.38475671758100055</v>
          </cell>
        </row>
        <row r="247">
          <cell r="B247">
            <v>0</v>
          </cell>
          <cell r="C247">
            <v>0.38515750582848074</v>
          </cell>
        </row>
        <row r="248">
          <cell r="B248">
            <v>0</v>
          </cell>
          <cell r="C248">
            <v>0.38555871156371874</v>
          </cell>
        </row>
        <row r="249">
          <cell r="B249">
            <v>0</v>
          </cell>
          <cell r="C249">
            <v>0.38596033522159756</v>
          </cell>
        </row>
        <row r="250">
          <cell r="B250">
            <v>0</v>
          </cell>
          <cell r="C250">
            <v>0.38636237723745337</v>
          </cell>
        </row>
        <row r="251">
          <cell r="B251">
            <v>0</v>
          </cell>
          <cell r="C251">
            <v>0.38676483804707568</v>
          </cell>
        </row>
        <row r="252">
          <cell r="B252">
            <v>0</v>
          </cell>
          <cell r="C252">
            <v>0.38716771808670802</v>
          </cell>
        </row>
        <row r="253">
          <cell r="B253">
            <v>0</v>
          </cell>
          <cell r="C253">
            <v>0.38757101779304831</v>
          </cell>
        </row>
        <row r="254">
          <cell r="B254">
            <v>0</v>
          </cell>
          <cell r="C254">
            <v>0.38797473760324935</v>
          </cell>
        </row>
        <row r="255">
          <cell r="B255">
            <v>0</v>
          </cell>
          <cell r="C255">
            <v>0.38837887795491938</v>
          </cell>
        </row>
        <row r="256">
          <cell r="B256">
            <v>0</v>
          </cell>
          <cell r="C256">
            <v>0.38878343928612241</v>
          </cell>
        </row>
        <row r="257">
          <cell r="B257">
            <v>0</v>
          </cell>
          <cell r="C257">
            <v>0.38918842203537879</v>
          </cell>
        </row>
        <row r="258">
          <cell r="B258">
            <v>0</v>
          </cell>
          <cell r="C258">
            <v>0.38959382664166564</v>
          </cell>
        </row>
        <row r="259">
          <cell r="B259">
            <v>0</v>
          </cell>
          <cell r="C259">
            <v>0.38999965354441735</v>
          </cell>
        </row>
        <row r="260">
          <cell r="B260">
            <v>0</v>
          </cell>
          <cell r="C260">
            <v>0.39040590318352608</v>
          </cell>
        </row>
        <row r="261">
          <cell r="B261">
            <v>0</v>
          </cell>
          <cell r="C261">
            <v>0.39081257599934222</v>
          </cell>
        </row>
        <row r="262">
          <cell r="B262">
            <v>0</v>
          </cell>
          <cell r="C262">
            <v>0.39121967243267486</v>
          </cell>
        </row>
        <row r="263">
          <cell r="B263">
            <v>0</v>
          </cell>
          <cell r="C263">
            <v>0.3916271929247922</v>
          </cell>
        </row>
        <row r="264">
          <cell r="B264">
            <v>0</v>
          </cell>
          <cell r="C264">
            <v>0.39203513791742217</v>
          </cell>
        </row>
        <row r="265">
          <cell r="B265">
            <v>0</v>
          </cell>
          <cell r="C265">
            <v>0.39244350785275278</v>
          </cell>
        </row>
        <row r="266">
          <cell r="B266">
            <v>0</v>
          </cell>
          <cell r="C266">
            <v>0.39285230317343273</v>
          </cell>
        </row>
        <row r="267">
          <cell r="B267">
            <v>0</v>
          </cell>
          <cell r="C267">
            <v>0.39326152432257172</v>
          </cell>
        </row>
        <row r="268">
          <cell r="B268">
            <v>0</v>
          </cell>
          <cell r="C268">
            <v>0.39367117174374106</v>
          </cell>
        </row>
        <row r="269">
          <cell r="B269">
            <v>0</v>
          </cell>
          <cell r="C269">
            <v>0.3940812458809741</v>
          </cell>
        </row>
        <row r="270">
          <cell r="B270">
            <v>0</v>
          </cell>
          <cell r="C270">
            <v>0.39449174717876673</v>
          </cell>
        </row>
        <row r="271">
          <cell r="B271">
            <v>0</v>
          </cell>
          <cell r="C271">
            <v>0.39490267608207791</v>
          </cell>
        </row>
        <row r="272">
          <cell r="B272">
            <v>0</v>
          </cell>
          <cell r="C272">
            <v>0.39531403303633006</v>
          </cell>
        </row>
        <row r="273">
          <cell r="B273">
            <v>0</v>
          </cell>
          <cell r="C273">
            <v>0.39572581848740956</v>
          </cell>
        </row>
        <row r="274">
          <cell r="B274">
            <v>0</v>
          </cell>
          <cell r="C274">
            <v>0.39613803288166727</v>
          </cell>
        </row>
        <row r="275">
          <cell r="B275">
            <v>0</v>
          </cell>
          <cell r="C275">
            <v>0.39655067666591898</v>
          </cell>
        </row>
        <row r="276">
          <cell r="B276">
            <v>0</v>
          </cell>
          <cell r="C276">
            <v>0.39696375028744596</v>
          </cell>
        </row>
        <row r="277">
          <cell r="B277">
            <v>0</v>
          </cell>
          <cell r="C277">
            <v>0.39737725419399533</v>
          </cell>
        </row>
        <row r="278">
          <cell r="B278">
            <v>0</v>
          </cell>
          <cell r="C278">
            <v>0.39779118883378073</v>
          </cell>
        </row>
        <row r="279">
          <cell r="B279">
            <v>0</v>
          </cell>
          <cell r="C279">
            <v>0.39820555465548257</v>
          </cell>
        </row>
        <row r="280">
          <cell r="B280">
            <v>0</v>
          </cell>
          <cell r="C280">
            <v>0.3986203521082487</v>
          </cell>
        </row>
        <row r="281">
          <cell r="B281">
            <v>0</v>
          </cell>
          <cell r="C281">
            <v>0.39903558164169478</v>
          </cell>
        </row>
        <row r="282">
          <cell r="B282">
            <v>0</v>
          </cell>
          <cell r="C282">
            <v>0.39945124370590485</v>
          </cell>
        </row>
        <row r="283">
          <cell r="B283">
            <v>0</v>
          </cell>
          <cell r="C283">
            <v>0.39986733875143182</v>
          </cell>
        </row>
        <row r="284">
          <cell r="B284">
            <v>0</v>
          </cell>
          <cell r="C284">
            <v>0.40028386722929787</v>
          </cell>
        </row>
        <row r="285">
          <cell r="B285">
            <v>0</v>
          </cell>
          <cell r="C285">
            <v>0.40070082959099501</v>
          </cell>
        </row>
        <row r="286">
          <cell r="B286">
            <v>0</v>
          </cell>
          <cell r="C286">
            <v>0.40111822628848559</v>
          </cell>
        </row>
        <row r="287">
          <cell r="B287">
            <v>0</v>
          </cell>
          <cell r="C287">
            <v>0.40153605777420276</v>
          </cell>
        </row>
        <row r="288">
          <cell r="B288">
            <v>0</v>
          </cell>
          <cell r="C288">
            <v>0.40195432450105084</v>
          </cell>
        </row>
        <row r="289">
          <cell r="B289">
            <v>0</v>
          </cell>
          <cell r="C289">
            <v>0.40237302692240606</v>
          </cell>
        </row>
        <row r="290">
          <cell r="B290">
            <v>0</v>
          </cell>
          <cell r="C290">
            <v>0.40279216549211688</v>
          </cell>
        </row>
        <row r="291">
          <cell r="B291">
            <v>0</v>
          </cell>
          <cell r="C291">
            <v>0.40321174066450449</v>
          </cell>
        </row>
        <row r="292">
          <cell r="B292">
            <v>0</v>
          </cell>
          <cell r="C292">
            <v>0.40363175289436332</v>
          </cell>
        </row>
        <row r="293">
          <cell r="B293">
            <v>0</v>
          </cell>
          <cell r="C293">
            <v>0.40405220263696157</v>
          </cell>
        </row>
        <row r="294">
          <cell r="B294">
            <v>0</v>
          </cell>
          <cell r="C294">
            <v>0.40447309034804169</v>
          </cell>
        </row>
        <row r="295">
          <cell r="B295">
            <v>0</v>
          </cell>
          <cell r="C295">
            <v>0.40489441648382085</v>
          </cell>
        </row>
        <row r="296">
          <cell r="B296">
            <v>0</v>
          </cell>
          <cell r="C296">
            <v>0.40531618150099147</v>
          </cell>
        </row>
        <row r="297">
          <cell r="B297">
            <v>0</v>
          </cell>
          <cell r="C297">
            <v>0.40573838585672162</v>
          </cell>
        </row>
        <row r="298">
          <cell r="B298">
            <v>0</v>
          </cell>
          <cell r="C298">
            <v>0.40616103000865567</v>
          </cell>
        </row>
        <row r="299">
          <cell r="B299">
            <v>0</v>
          </cell>
          <cell r="C299">
            <v>0.40658411441491465</v>
          </cell>
        </row>
        <row r="300">
          <cell r="B300">
            <v>0</v>
          </cell>
          <cell r="C300">
            <v>0.40700763953409685</v>
          </cell>
        </row>
        <row r="301">
          <cell r="B301">
            <v>0</v>
          </cell>
          <cell r="C301">
            <v>0.40743160582527815</v>
          </cell>
        </row>
        <row r="302">
          <cell r="B302">
            <v>0</v>
          </cell>
          <cell r="C302">
            <v>0.40785601374801278</v>
          </cell>
        </row>
        <row r="303">
          <cell r="B303">
            <v>0</v>
          </cell>
          <cell r="C303">
            <v>0.40828086376233358</v>
          </cell>
        </row>
        <row r="304">
          <cell r="B304">
            <v>0</v>
          </cell>
          <cell r="C304">
            <v>0.40870615632875268</v>
          </cell>
        </row>
        <row r="305">
          <cell r="B305">
            <v>0</v>
          </cell>
          <cell r="C305">
            <v>0.40913189190826177</v>
          </cell>
        </row>
        <row r="306">
          <cell r="B306">
            <v>0</v>
          </cell>
          <cell r="C306">
            <v>0.40955807096233288</v>
          </cell>
        </row>
        <row r="307">
          <cell r="B307">
            <v>0</v>
          </cell>
          <cell r="C307">
            <v>0.40998469395291859</v>
          </cell>
        </row>
        <row r="308">
          <cell r="B308">
            <v>0</v>
          </cell>
          <cell r="C308">
            <v>0.41041176134245283</v>
          </cell>
        </row>
        <row r="309">
          <cell r="B309">
            <v>0</v>
          </cell>
          <cell r="C309">
            <v>0.4108392735938512</v>
          </cell>
        </row>
        <row r="310">
          <cell r="B310">
            <v>0</v>
          </cell>
          <cell r="C310">
            <v>0.41126723117051145</v>
          </cell>
        </row>
        <row r="311">
          <cell r="B311">
            <v>0</v>
          </cell>
          <cell r="C311">
            <v>0.41169563453631403</v>
          </cell>
        </row>
        <row r="312">
          <cell r="B312">
            <v>0</v>
          </cell>
          <cell r="C312">
            <v>0.41212448415562264</v>
          </cell>
        </row>
        <row r="313">
          <cell r="B313">
            <v>0</v>
          </cell>
          <cell r="C313">
            <v>0.41255378049328473</v>
          </cell>
        </row>
      </sheetData>
      <sheetData sheetId="2">
        <row r="4">
          <cell r="A4" t="str">
            <v>Port City</v>
          </cell>
          <cell r="B4" t="str">
            <v>HG</v>
          </cell>
          <cell r="C4" t="str">
            <v>EXMAR</v>
          </cell>
          <cell r="D4" t="str">
            <v/>
          </cell>
          <cell r="E4" t="str">
            <v/>
          </cell>
          <cell r="F4" t="str">
            <v/>
          </cell>
        </row>
        <row r="5">
          <cell r="A5" t="str">
            <v>ALGERIA</v>
          </cell>
          <cell r="B5">
            <v>150000</v>
          </cell>
          <cell r="C5">
            <v>156000</v>
          </cell>
          <cell r="H5" t="str">
            <v>Annual Capacity (mmbtu)</v>
          </cell>
          <cell r="I5">
            <v>62906724.511930585</v>
          </cell>
        </row>
        <row r="6">
          <cell r="A6" t="str">
            <v>ELBA</v>
          </cell>
          <cell r="B6">
            <v>35000</v>
          </cell>
          <cell r="C6">
            <v>41000</v>
          </cell>
          <cell r="H6" t="str">
            <v>Fuel and Return Gas (% of Unloaded)</v>
          </cell>
          <cell r="I6">
            <v>2.5000000000000001E-2</v>
          </cell>
        </row>
        <row r="7">
          <cell r="A7" t="str">
            <v>QATAR</v>
          </cell>
          <cell r="B7">
            <v>40000</v>
          </cell>
          <cell r="C7">
            <v>46000</v>
          </cell>
          <cell r="H7" t="str">
            <v>Terminalling Fee</v>
          </cell>
          <cell r="I7">
            <v>2.6599999999999999E-2</v>
          </cell>
          <cell r="J7">
            <v>0.3</v>
          </cell>
        </row>
        <row r="8">
          <cell r="A8" t="str">
            <v>LAKE CHARLES</v>
          </cell>
          <cell r="B8">
            <v>40000</v>
          </cell>
          <cell r="C8">
            <v>46000</v>
          </cell>
          <cell r="H8" t="str">
            <v>Terminalling Fee Inflation</v>
          </cell>
          <cell r="I8">
            <v>1.2500000000000001E-2</v>
          </cell>
          <cell r="J8">
            <v>1.2500000000000001E-2</v>
          </cell>
        </row>
        <row r="9">
          <cell r="A9" t="str">
            <v>VENEZUELA</v>
          </cell>
          <cell r="B9">
            <v>40000</v>
          </cell>
          <cell r="C9">
            <v>46000</v>
          </cell>
          <cell r="H9" t="str">
            <v>Utilization Rate</v>
          </cell>
          <cell r="I9">
            <v>1</v>
          </cell>
          <cell r="J9">
            <v>1</v>
          </cell>
        </row>
        <row r="10">
          <cell r="A10" t="str">
            <v>SUEZ</v>
          </cell>
          <cell r="B10">
            <v>440000</v>
          </cell>
          <cell r="C10">
            <v>525000</v>
          </cell>
        </row>
        <row r="11">
          <cell r="A11" t="str">
            <v>PUERTO RICO</v>
          </cell>
          <cell r="B11">
            <v>50000</v>
          </cell>
          <cell r="C11">
            <v>65000</v>
          </cell>
          <cell r="H11" t="str">
            <v>Fixed Capacity Charge</v>
          </cell>
          <cell r="I11" t="str">
            <v>ELBA</v>
          </cell>
          <cell r="J11" t="str">
            <v>LAKE CHARLES</v>
          </cell>
        </row>
        <row r="12">
          <cell r="H12">
            <v>36708</v>
          </cell>
          <cell r="I12">
            <v>0</v>
          </cell>
        </row>
        <row r="13">
          <cell r="H13">
            <v>36739</v>
          </cell>
          <cell r="I13">
            <v>0</v>
          </cell>
        </row>
        <row r="14">
          <cell r="H14">
            <v>36770</v>
          </cell>
          <cell r="I14">
            <v>0</v>
          </cell>
        </row>
        <row r="15">
          <cell r="H15">
            <v>36800</v>
          </cell>
          <cell r="I15">
            <v>0</v>
          </cell>
        </row>
        <row r="16">
          <cell r="H16">
            <v>36831</v>
          </cell>
          <cell r="I16">
            <v>0</v>
          </cell>
        </row>
        <row r="17">
          <cell r="H17">
            <v>36861</v>
          </cell>
          <cell r="I17">
            <v>0</v>
          </cell>
        </row>
        <row r="18">
          <cell r="H18">
            <v>36892</v>
          </cell>
          <cell r="I18">
            <v>0</v>
          </cell>
        </row>
        <row r="19">
          <cell r="H19">
            <v>36923</v>
          </cell>
          <cell r="I19">
            <v>0</v>
          </cell>
        </row>
        <row r="20">
          <cell r="H20">
            <v>36951</v>
          </cell>
          <cell r="I20">
            <v>0</v>
          </cell>
        </row>
        <row r="21">
          <cell r="H21">
            <v>36982</v>
          </cell>
          <cell r="I21">
            <v>0</v>
          </cell>
        </row>
        <row r="22">
          <cell r="H22">
            <v>37012</v>
          </cell>
          <cell r="I22">
            <v>0</v>
          </cell>
        </row>
        <row r="23">
          <cell r="H23">
            <v>37043</v>
          </cell>
          <cell r="I23">
            <v>0</v>
          </cell>
        </row>
        <row r="24">
          <cell r="H24">
            <v>37073</v>
          </cell>
          <cell r="I24">
            <v>0</v>
          </cell>
        </row>
        <row r="25">
          <cell r="H25">
            <v>37104</v>
          </cell>
          <cell r="I25">
            <v>0</v>
          </cell>
        </row>
        <row r="26">
          <cell r="H26">
            <v>37135</v>
          </cell>
          <cell r="I26">
            <v>0</v>
          </cell>
        </row>
        <row r="27">
          <cell r="H27">
            <v>37165</v>
          </cell>
          <cell r="I27">
            <v>0</v>
          </cell>
        </row>
        <row r="28">
          <cell r="H28">
            <v>37196</v>
          </cell>
          <cell r="I28">
            <v>0</v>
          </cell>
        </row>
        <row r="29">
          <cell r="H29">
            <v>37226</v>
          </cell>
          <cell r="I29">
            <v>0</v>
          </cell>
        </row>
        <row r="30">
          <cell r="H30">
            <v>37257</v>
          </cell>
          <cell r="I30">
            <v>0</v>
          </cell>
        </row>
        <row r="31">
          <cell r="H31">
            <v>37288</v>
          </cell>
          <cell r="I31">
            <v>0</v>
          </cell>
        </row>
        <row r="32">
          <cell r="H32">
            <v>37316</v>
          </cell>
          <cell r="I32">
            <v>0</v>
          </cell>
        </row>
        <row r="33">
          <cell r="H33">
            <v>37347</v>
          </cell>
          <cell r="I33">
            <v>485186.57090833335</v>
          </cell>
        </row>
        <row r="34">
          <cell r="H34">
            <v>37377</v>
          </cell>
          <cell r="I34">
            <v>485186.57090833335</v>
          </cell>
        </row>
        <row r="35">
          <cell r="H35">
            <v>37408</v>
          </cell>
          <cell r="I35">
            <v>485186.57090833335</v>
          </cell>
        </row>
        <row r="36">
          <cell r="H36">
            <v>37438</v>
          </cell>
          <cell r="I36">
            <v>485186.57090833335</v>
          </cell>
        </row>
        <row r="37">
          <cell r="H37">
            <v>37469</v>
          </cell>
          <cell r="I37">
            <v>485186.57090833335</v>
          </cell>
        </row>
        <row r="38">
          <cell r="H38">
            <v>37500</v>
          </cell>
          <cell r="I38">
            <v>485186.57090833335</v>
          </cell>
        </row>
        <row r="39">
          <cell r="H39">
            <v>37530</v>
          </cell>
          <cell r="I39">
            <v>485186.57090833335</v>
          </cell>
        </row>
        <row r="40">
          <cell r="H40">
            <v>37561</v>
          </cell>
          <cell r="I40">
            <v>485186.57090833335</v>
          </cell>
        </row>
        <row r="41">
          <cell r="H41">
            <v>37591</v>
          </cell>
          <cell r="I41">
            <v>485186.57090833335</v>
          </cell>
        </row>
        <row r="42">
          <cell r="H42">
            <v>37622</v>
          </cell>
          <cell r="I42">
            <v>485186.57090833335</v>
          </cell>
        </row>
        <row r="43">
          <cell r="H43">
            <v>37653</v>
          </cell>
          <cell r="I43">
            <v>485186.57090833335</v>
          </cell>
        </row>
        <row r="44">
          <cell r="H44">
            <v>37681</v>
          </cell>
          <cell r="I44">
            <v>485186.57090833335</v>
          </cell>
        </row>
        <row r="45">
          <cell r="H45">
            <v>37712</v>
          </cell>
          <cell r="I45">
            <v>485186.57090833335</v>
          </cell>
        </row>
        <row r="46">
          <cell r="H46">
            <v>37742</v>
          </cell>
          <cell r="I46">
            <v>485186.57090833335</v>
          </cell>
        </row>
        <row r="47">
          <cell r="H47">
            <v>37773</v>
          </cell>
          <cell r="I47">
            <v>485186.57090833335</v>
          </cell>
        </row>
        <row r="48">
          <cell r="H48">
            <v>37803</v>
          </cell>
          <cell r="I48">
            <v>485186.57090833335</v>
          </cell>
        </row>
        <row r="49">
          <cell r="H49">
            <v>37834</v>
          </cell>
          <cell r="I49">
            <v>485186.57090833335</v>
          </cell>
        </row>
        <row r="50">
          <cell r="H50">
            <v>37865</v>
          </cell>
          <cell r="I50">
            <v>485186.57090833335</v>
          </cell>
        </row>
        <row r="51">
          <cell r="H51">
            <v>37895</v>
          </cell>
          <cell r="I51">
            <v>485186.57090833335</v>
          </cell>
        </row>
        <row r="52">
          <cell r="H52">
            <v>37926</v>
          </cell>
          <cell r="I52">
            <v>485186.57090833335</v>
          </cell>
        </row>
        <row r="53">
          <cell r="H53">
            <v>37956</v>
          </cell>
          <cell r="I53">
            <v>485186.57090833335</v>
          </cell>
        </row>
        <row r="54">
          <cell r="H54">
            <v>37987</v>
          </cell>
          <cell r="I54">
            <v>485186.57090833335</v>
          </cell>
        </row>
        <row r="55">
          <cell r="H55">
            <v>38018</v>
          </cell>
          <cell r="I55">
            <v>485186.57090833335</v>
          </cell>
        </row>
        <row r="56">
          <cell r="H56">
            <v>38047</v>
          </cell>
          <cell r="I56">
            <v>485186.57090833335</v>
          </cell>
        </row>
        <row r="57">
          <cell r="H57">
            <v>38078</v>
          </cell>
          <cell r="I57">
            <v>485186.57090833335</v>
          </cell>
        </row>
        <row r="58">
          <cell r="H58">
            <v>38108</v>
          </cell>
          <cell r="I58">
            <v>485186.57090833335</v>
          </cell>
        </row>
        <row r="59">
          <cell r="H59">
            <v>38139</v>
          </cell>
          <cell r="I59">
            <v>485186.57090833335</v>
          </cell>
        </row>
        <row r="60">
          <cell r="H60">
            <v>38169</v>
          </cell>
          <cell r="I60">
            <v>485186.57090833335</v>
          </cell>
        </row>
        <row r="61">
          <cell r="H61">
            <v>38200</v>
          </cell>
          <cell r="I61">
            <v>485186.57090833335</v>
          </cell>
        </row>
        <row r="62">
          <cell r="H62">
            <v>38231</v>
          </cell>
          <cell r="I62">
            <v>485186.57090833335</v>
          </cell>
        </row>
        <row r="63">
          <cell r="H63">
            <v>38261</v>
          </cell>
          <cell r="I63">
            <v>485186.57090833335</v>
          </cell>
        </row>
        <row r="64">
          <cell r="H64">
            <v>38292</v>
          </cell>
          <cell r="I64">
            <v>485186.57090833335</v>
          </cell>
        </row>
        <row r="65">
          <cell r="H65">
            <v>38322</v>
          </cell>
          <cell r="I65">
            <v>485186.57090833335</v>
          </cell>
        </row>
        <row r="66">
          <cell r="H66">
            <v>38353</v>
          </cell>
          <cell r="I66">
            <v>485186.57090833335</v>
          </cell>
        </row>
        <row r="67">
          <cell r="H67">
            <v>38384</v>
          </cell>
          <cell r="I67">
            <v>485186.57090833335</v>
          </cell>
        </row>
        <row r="68">
          <cell r="H68">
            <v>38412</v>
          </cell>
          <cell r="I68">
            <v>485186.57090833335</v>
          </cell>
        </row>
        <row r="69">
          <cell r="H69">
            <v>38443</v>
          </cell>
          <cell r="I69">
            <v>485186.57090833335</v>
          </cell>
        </row>
        <row r="70">
          <cell r="H70">
            <v>38473</v>
          </cell>
          <cell r="I70">
            <v>485186.57090833335</v>
          </cell>
        </row>
        <row r="71">
          <cell r="H71">
            <v>38504</v>
          </cell>
          <cell r="I71">
            <v>485186.57090833335</v>
          </cell>
        </row>
        <row r="72">
          <cell r="H72">
            <v>38534</v>
          </cell>
          <cell r="I72">
            <v>485186.57090833335</v>
          </cell>
        </row>
        <row r="73">
          <cell r="H73">
            <v>38565</v>
          </cell>
          <cell r="I73">
            <v>485186.57090833335</v>
          </cell>
        </row>
        <row r="74">
          <cell r="H74">
            <v>38596</v>
          </cell>
          <cell r="I74">
            <v>485186.57090833335</v>
          </cell>
        </row>
        <row r="75">
          <cell r="H75">
            <v>38626</v>
          </cell>
          <cell r="I75">
            <v>485186.57090833335</v>
          </cell>
        </row>
        <row r="76">
          <cell r="H76">
            <v>38657</v>
          </cell>
          <cell r="I76">
            <v>485186.57090833335</v>
          </cell>
        </row>
        <row r="77">
          <cell r="H77">
            <v>38687</v>
          </cell>
          <cell r="I77">
            <v>485186.57090833335</v>
          </cell>
        </row>
        <row r="78">
          <cell r="H78">
            <v>38718</v>
          </cell>
          <cell r="I78">
            <v>485186.57090833335</v>
          </cell>
        </row>
        <row r="79">
          <cell r="H79">
            <v>38749</v>
          </cell>
          <cell r="I79">
            <v>485186.57090833335</v>
          </cell>
        </row>
        <row r="80">
          <cell r="H80">
            <v>38777</v>
          </cell>
          <cell r="I80">
            <v>485186.57090833335</v>
          </cell>
        </row>
        <row r="81">
          <cell r="H81">
            <v>38808</v>
          </cell>
          <cell r="I81">
            <v>485186.57090833335</v>
          </cell>
        </row>
        <row r="82">
          <cell r="H82">
            <v>38838</v>
          </cell>
          <cell r="I82">
            <v>485186.57090833335</v>
          </cell>
        </row>
        <row r="83">
          <cell r="H83">
            <v>38869</v>
          </cell>
          <cell r="I83">
            <v>485186.57090833335</v>
          </cell>
        </row>
        <row r="84">
          <cell r="H84">
            <v>38899</v>
          </cell>
          <cell r="I84">
            <v>485186.57090833335</v>
          </cell>
        </row>
        <row r="85">
          <cell r="H85">
            <v>38930</v>
          </cell>
          <cell r="I85">
            <v>485186.57090833335</v>
          </cell>
        </row>
        <row r="86">
          <cell r="H86">
            <v>38961</v>
          </cell>
          <cell r="I86">
            <v>485186.57090833335</v>
          </cell>
        </row>
        <row r="87">
          <cell r="H87">
            <v>38991</v>
          </cell>
          <cell r="I87">
            <v>485186.57090833335</v>
          </cell>
        </row>
        <row r="88">
          <cell r="H88">
            <v>39022</v>
          </cell>
          <cell r="I88">
            <v>485186.57090833335</v>
          </cell>
        </row>
        <row r="89">
          <cell r="H89">
            <v>39052</v>
          </cell>
          <cell r="I89">
            <v>485186.57090833335</v>
          </cell>
        </row>
        <row r="90">
          <cell r="H90">
            <v>39083</v>
          </cell>
          <cell r="I90">
            <v>485186.57090833335</v>
          </cell>
        </row>
        <row r="91">
          <cell r="H91">
            <v>39114</v>
          </cell>
          <cell r="I91">
            <v>485186.57090833335</v>
          </cell>
        </row>
        <row r="92">
          <cell r="H92">
            <v>39142</v>
          </cell>
          <cell r="I92">
            <v>485186.57090833335</v>
          </cell>
        </row>
        <row r="93">
          <cell r="H93">
            <v>39173</v>
          </cell>
          <cell r="I93">
            <v>485186.57090833335</v>
          </cell>
        </row>
        <row r="94">
          <cell r="H94">
            <v>39203</v>
          </cell>
          <cell r="I94">
            <v>485186.57090833335</v>
          </cell>
        </row>
        <row r="95">
          <cell r="H95">
            <v>39234</v>
          </cell>
          <cell r="I95">
            <v>485186.57090833335</v>
          </cell>
        </row>
        <row r="96">
          <cell r="H96">
            <v>39264</v>
          </cell>
          <cell r="I96">
            <v>485186.57090833335</v>
          </cell>
        </row>
        <row r="97">
          <cell r="H97">
            <v>39295</v>
          </cell>
          <cell r="I97">
            <v>485186.57090833335</v>
          </cell>
        </row>
        <row r="98">
          <cell r="H98">
            <v>39326</v>
          </cell>
          <cell r="I98">
            <v>485186.57090833335</v>
          </cell>
        </row>
        <row r="99">
          <cell r="H99">
            <v>39356</v>
          </cell>
          <cell r="I99">
            <v>485186.57090833335</v>
          </cell>
        </row>
        <row r="100">
          <cell r="H100">
            <v>39387</v>
          </cell>
          <cell r="I100">
            <v>485186.57090833335</v>
          </cell>
        </row>
        <row r="101">
          <cell r="H101">
            <v>39417</v>
          </cell>
          <cell r="I101">
            <v>485186.57090833335</v>
          </cell>
        </row>
        <row r="102">
          <cell r="H102">
            <v>39448</v>
          </cell>
          <cell r="I102">
            <v>485186.57090833335</v>
          </cell>
        </row>
        <row r="103">
          <cell r="H103">
            <v>39479</v>
          </cell>
          <cell r="I103">
            <v>485186.57090833335</v>
          </cell>
        </row>
        <row r="104">
          <cell r="H104">
            <v>39508</v>
          </cell>
          <cell r="I104">
            <v>485186.57090833335</v>
          </cell>
        </row>
        <row r="105">
          <cell r="H105">
            <v>39539</v>
          </cell>
          <cell r="I105">
            <v>485186.57090833335</v>
          </cell>
        </row>
        <row r="106">
          <cell r="H106">
            <v>39569</v>
          </cell>
          <cell r="I106">
            <v>485186.57090833335</v>
          </cell>
        </row>
        <row r="107">
          <cell r="H107">
            <v>39600</v>
          </cell>
          <cell r="I107">
            <v>485186.57090833335</v>
          </cell>
        </row>
        <row r="108">
          <cell r="H108">
            <v>39630</v>
          </cell>
          <cell r="I108">
            <v>485186.57090833335</v>
          </cell>
        </row>
        <row r="109">
          <cell r="H109">
            <v>39661</v>
          </cell>
          <cell r="I109">
            <v>485186.57090833335</v>
          </cell>
        </row>
        <row r="110">
          <cell r="H110">
            <v>39692</v>
          </cell>
          <cell r="I110">
            <v>485186.57090833335</v>
          </cell>
        </row>
        <row r="111">
          <cell r="H111">
            <v>39722</v>
          </cell>
          <cell r="I111">
            <v>485186.57090833335</v>
          </cell>
        </row>
        <row r="112">
          <cell r="H112">
            <v>39753</v>
          </cell>
          <cell r="I112">
            <v>485186.57090833335</v>
          </cell>
        </row>
        <row r="113">
          <cell r="H113">
            <v>39783</v>
          </cell>
          <cell r="I113">
            <v>485186.57090833335</v>
          </cell>
        </row>
        <row r="114">
          <cell r="H114">
            <v>39814</v>
          </cell>
          <cell r="I114">
            <v>485186.57090833335</v>
          </cell>
        </row>
        <row r="115">
          <cell r="H115">
            <v>39845</v>
          </cell>
          <cell r="I115">
            <v>485186.57090833335</v>
          </cell>
        </row>
        <row r="116">
          <cell r="H116">
            <v>39873</v>
          </cell>
          <cell r="I116">
            <v>485186.57090833335</v>
          </cell>
        </row>
        <row r="117">
          <cell r="H117">
            <v>39904</v>
          </cell>
          <cell r="I117">
            <v>485186.57090833335</v>
          </cell>
        </row>
        <row r="118">
          <cell r="H118">
            <v>39934</v>
          </cell>
          <cell r="I118">
            <v>485186.57090833335</v>
          </cell>
        </row>
        <row r="119">
          <cell r="H119">
            <v>39965</v>
          </cell>
          <cell r="I119">
            <v>485186.57090833335</v>
          </cell>
        </row>
        <row r="120">
          <cell r="H120">
            <v>39995</v>
          </cell>
          <cell r="I120">
            <v>485186.57090833335</v>
          </cell>
        </row>
        <row r="121">
          <cell r="H121">
            <v>40026</v>
          </cell>
          <cell r="I121">
            <v>485186.57090833335</v>
          </cell>
        </row>
        <row r="122">
          <cell r="H122">
            <v>40057</v>
          </cell>
          <cell r="I122">
            <v>485186.57090833335</v>
          </cell>
        </row>
        <row r="123">
          <cell r="H123">
            <v>40087</v>
          </cell>
          <cell r="I123">
            <v>485186.57090833335</v>
          </cell>
        </row>
        <row r="124">
          <cell r="H124">
            <v>40118</v>
          </cell>
          <cell r="I124">
            <v>485186.57090833335</v>
          </cell>
        </row>
        <row r="125">
          <cell r="H125">
            <v>40148</v>
          </cell>
          <cell r="I125">
            <v>485186.57090833335</v>
          </cell>
        </row>
        <row r="126">
          <cell r="H126">
            <v>40179</v>
          </cell>
          <cell r="I126">
            <v>485186.57090833335</v>
          </cell>
        </row>
        <row r="127">
          <cell r="H127">
            <v>40210</v>
          </cell>
          <cell r="I127">
            <v>485186.57090833335</v>
          </cell>
        </row>
        <row r="128">
          <cell r="H128">
            <v>40238</v>
          </cell>
          <cell r="I128">
            <v>485186.57090833335</v>
          </cell>
        </row>
        <row r="129">
          <cell r="H129">
            <v>40269</v>
          </cell>
          <cell r="I129">
            <v>485186.57090833335</v>
          </cell>
        </row>
        <row r="130">
          <cell r="H130">
            <v>40299</v>
          </cell>
          <cell r="I130">
            <v>485186.57090833335</v>
          </cell>
        </row>
        <row r="131">
          <cell r="H131">
            <v>40330</v>
          </cell>
          <cell r="I131">
            <v>485186.57090833335</v>
          </cell>
        </row>
        <row r="132">
          <cell r="H132">
            <v>40360</v>
          </cell>
          <cell r="I132">
            <v>485186.57090833335</v>
          </cell>
        </row>
        <row r="133">
          <cell r="H133">
            <v>40391</v>
          </cell>
          <cell r="I133">
            <v>485186.57090833335</v>
          </cell>
        </row>
        <row r="134">
          <cell r="H134">
            <v>40422</v>
          </cell>
          <cell r="I134">
            <v>485186.57090833335</v>
          </cell>
        </row>
        <row r="135">
          <cell r="H135">
            <v>40452</v>
          </cell>
          <cell r="I135">
            <v>485186.57090833335</v>
          </cell>
        </row>
        <row r="136">
          <cell r="H136">
            <v>40483</v>
          </cell>
          <cell r="I136">
            <v>485186.57090833335</v>
          </cell>
        </row>
        <row r="137">
          <cell r="H137">
            <v>40513</v>
          </cell>
          <cell r="I137">
            <v>485186.57090833335</v>
          </cell>
        </row>
        <row r="138">
          <cell r="H138">
            <v>40544</v>
          </cell>
          <cell r="I138">
            <v>485186.57090833335</v>
          </cell>
        </row>
        <row r="139">
          <cell r="H139">
            <v>40575</v>
          </cell>
          <cell r="I139">
            <v>485186.57090833335</v>
          </cell>
        </row>
        <row r="140">
          <cell r="H140">
            <v>40603</v>
          </cell>
          <cell r="I140">
            <v>485186.57090833335</v>
          </cell>
        </row>
        <row r="141">
          <cell r="H141">
            <v>40634</v>
          </cell>
          <cell r="I141">
            <v>485186.57090833335</v>
          </cell>
        </row>
        <row r="142">
          <cell r="H142">
            <v>40664</v>
          </cell>
          <cell r="I142">
            <v>485186.57090833335</v>
          </cell>
        </row>
        <row r="143">
          <cell r="H143">
            <v>40695</v>
          </cell>
          <cell r="I143">
            <v>485186.57090833335</v>
          </cell>
        </row>
        <row r="144">
          <cell r="H144">
            <v>40725</v>
          </cell>
          <cell r="I144">
            <v>485186.57090833335</v>
          </cell>
        </row>
        <row r="145">
          <cell r="H145">
            <v>40756</v>
          </cell>
          <cell r="I145">
            <v>485186.57090833335</v>
          </cell>
        </row>
        <row r="146">
          <cell r="H146">
            <v>40787</v>
          </cell>
          <cell r="I146">
            <v>485186.57090833335</v>
          </cell>
        </row>
        <row r="147">
          <cell r="H147">
            <v>40817</v>
          </cell>
          <cell r="I147">
            <v>485186.57090833335</v>
          </cell>
        </row>
        <row r="148">
          <cell r="H148">
            <v>40848</v>
          </cell>
          <cell r="I148">
            <v>485186.57090833335</v>
          </cell>
        </row>
        <row r="149">
          <cell r="H149">
            <v>40878</v>
          </cell>
          <cell r="I149">
            <v>485186.57090833335</v>
          </cell>
        </row>
        <row r="150">
          <cell r="H150">
            <v>40909</v>
          </cell>
          <cell r="I150">
            <v>485186.57090833335</v>
          </cell>
        </row>
        <row r="151">
          <cell r="H151">
            <v>40940</v>
          </cell>
          <cell r="I151">
            <v>485186.57090833335</v>
          </cell>
        </row>
        <row r="152">
          <cell r="H152">
            <v>40969</v>
          </cell>
          <cell r="I152">
            <v>485186.57090833335</v>
          </cell>
        </row>
        <row r="153">
          <cell r="H153">
            <v>41000</v>
          </cell>
          <cell r="I153">
            <v>485186.57090833335</v>
          </cell>
        </row>
        <row r="154">
          <cell r="H154">
            <v>41030</v>
          </cell>
          <cell r="I154">
            <v>485186.57090833335</v>
          </cell>
        </row>
        <row r="155">
          <cell r="H155">
            <v>41061</v>
          </cell>
          <cell r="I155">
            <v>485186.57090833335</v>
          </cell>
        </row>
        <row r="156">
          <cell r="H156">
            <v>41091</v>
          </cell>
          <cell r="I156">
            <v>485186.57090833335</v>
          </cell>
        </row>
        <row r="157">
          <cell r="H157">
            <v>41122</v>
          </cell>
          <cell r="I157">
            <v>485186.57090833335</v>
          </cell>
        </row>
        <row r="158">
          <cell r="H158">
            <v>41153</v>
          </cell>
          <cell r="I158">
            <v>485186.57090833335</v>
          </cell>
        </row>
        <row r="159">
          <cell r="H159">
            <v>41183</v>
          </cell>
          <cell r="I159">
            <v>485186.57090833335</v>
          </cell>
        </row>
        <row r="160">
          <cell r="H160">
            <v>41214</v>
          </cell>
          <cell r="I160">
            <v>485186.57090833335</v>
          </cell>
        </row>
        <row r="161">
          <cell r="H161">
            <v>41244</v>
          </cell>
          <cell r="I161">
            <v>485186.57090833335</v>
          </cell>
        </row>
        <row r="162">
          <cell r="H162">
            <v>41275</v>
          </cell>
          <cell r="I162">
            <v>485186.57090833335</v>
          </cell>
        </row>
        <row r="163">
          <cell r="H163">
            <v>41306</v>
          </cell>
          <cell r="I163">
            <v>485186.57090833335</v>
          </cell>
        </row>
        <row r="164">
          <cell r="H164">
            <v>41334</v>
          </cell>
          <cell r="I164">
            <v>485186.57090833335</v>
          </cell>
        </row>
        <row r="165">
          <cell r="H165">
            <v>41365</v>
          </cell>
          <cell r="I165">
            <v>485186.57090833335</v>
          </cell>
        </row>
        <row r="166">
          <cell r="H166">
            <v>41395</v>
          </cell>
          <cell r="I166">
            <v>485186.57090833335</v>
          </cell>
        </row>
        <row r="167">
          <cell r="H167">
            <v>41426</v>
          </cell>
          <cell r="I167">
            <v>485186.57090833335</v>
          </cell>
        </row>
        <row r="168">
          <cell r="H168">
            <v>41456</v>
          </cell>
          <cell r="I168">
            <v>485186.57090833335</v>
          </cell>
        </row>
        <row r="169">
          <cell r="H169">
            <v>41487</v>
          </cell>
          <cell r="I169">
            <v>485186.57090833335</v>
          </cell>
        </row>
        <row r="170">
          <cell r="H170">
            <v>41518</v>
          </cell>
          <cell r="I170">
            <v>485186.57090833335</v>
          </cell>
        </row>
        <row r="171">
          <cell r="H171">
            <v>41548</v>
          </cell>
          <cell r="I171">
            <v>485186.57090833335</v>
          </cell>
        </row>
        <row r="172">
          <cell r="H172">
            <v>41579</v>
          </cell>
          <cell r="I172">
            <v>485186.57090833335</v>
          </cell>
        </row>
        <row r="173">
          <cell r="H173">
            <v>41609</v>
          </cell>
          <cell r="I173">
            <v>485186.57090833335</v>
          </cell>
        </row>
        <row r="174">
          <cell r="H174">
            <v>41640</v>
          </cell>
          <cell r="I174">
            <v>485186.57090833335</v>
          </cell>
        </row>
        <row r="175">
          <cell r="H175">
            <v>41671</v>
          </cell>
          <cell r="I175">
            <v>485186.57090833335</v>
          </cell>
        </row>
        <row r="176">
          <cell r="H176">
            <v>41699</v>
          </cell>
          <cell r="I176">
            <v>485186.57090833335</v>
          </cell>
        </row>
        <row r="177">
          <cell r="H177">
            <v>41730</v>
          </cell>
          <cell r="I177">
            <v>485186.57090833335</v>
          </cell>
        </row>
        <row r="178">
          <cell r="H178">
            <v>41760</v>
          </cell>
          <cell r="I178">
            <v>485186.57090833335</v>
          </cell>
        </row>
        <row r="179">
          <cell r="H179">
            <v>41791</v>
          </cell>
          <cell r="I179">
            <v>485186.57090833335</v>
          </cell>
        </row>
        <row r="180">
          <cell r="H180">
            <v>41821</v>
          </cell>
          <cell r="I180">
            <v>485186.57090833335</v>
          </cell>
        </row>
        <row r="181">
          <cell r="H181">
            <v>41852</v>
          </cell>
          <cell r="I181">
            <v>485186.57090833335</v>
          </cell>
        </row>
        <row r="182">
          <cell r="H182">
            <v>41883</v>
          </cell>
          <cell r="I182">
            <v>485186.57090833335</v>
          </cell>
        </row>
        <row r="183">
          <cell r="H183">
            <v>41913</v>
          </cell>
          <cell r="I183">
            <v>485186.57090833335</v>
          </cell>
        </row>
        <row r="184">
          <cell r="H184">
            <v>41944</v>
          </cell>
          <cell r="I184">
            <v>485186.57090833335</v>
          </cell>
        </row>
        <row r="185">
          <cell r="H185">
            <v>41974</v>
          </cell>
          <cell r="I185">
            <v>485186.57090833335</v>
          </cell>
        </row>
        <row r="186">
          <cell r="H186">
            <v>42005</v>
          </cell>
          <cell r="I186">
            <v>485186.57090833335</v>
          </cell>
        </row>
        <row r="187">
          <cell r="H187">
            <v>42036</v>
          </cell>
          <cell r="I187">
            <v>485186.57090833335</v>
          </cell>
        </row>
        <row r="188">
          <cell r="H188">
            <v>42064</v>
          </cell>
          <cell r="I188">
            <v>485186.57090833335</v>
          </cell>
        </row>
        <row r="189">
          <cell r="H189">
            <v>42095</v>
          </cell>
          <cell r="I189">
            <v>485186.57090833335</v>
          </cell>
        </row>
        <row r="190">
          <cell r="H190">
            <v>42125</v>
          </cell>
          <cell r="I190">
            <v>485186.57090833335</v>
          </cell>
        </row>
        <row r="191">
          <cell r="H191">
            <v>42156</v>
          </cell>
          <cell r="I191">
            <v>485186.57090833335</v>
          </cell>
        </row>
        <row r="192">
          <cell r="H192">
            <v>42186</v>
          </cell>
          <cell r="I192">
            <v>485186.57090833335</v>
          </cell>
        </row>
        <row r="193">
          <cell r="H193">
            <v>42217</v>
          </cell>
          <cell r="I193">
            <v>485186.57090833335</v>
          </cell>
        </row>
        <row r="194">
          <cell r="H194">
            <v>42248</v>
          </cell>
          <cell r="I194">
            <v>485186.57090833335</v>
          </cell>
        </row>
        <row r="195">
          <cell r="H195">
            <v>42278</v>
          </cell>
          <cell r="I195">
            <v>485186.57090833335</v>
          </cell>
        </row>
        <row r="196">
          <cell r="H196">
            <v>42309</v>
          </cell>
          <cell r="I196">
            <v>485186.57090833335</v>
          </cell>
        </row>
        <row r="197">
          <cell r="H197">
            <v>42339</v>
          </cell>
          <cell r="I197">
            <v>485186.57090833335</v>
          </cell>
        </row>
        <row r="198">
          <cell r="H198">
            <v>42370</v>
          </cell>
          <cell r="I198">
            <v>485186.57090833335</v>
          </cell>
        </row>
        <row r="199">
          <cell r="H199">
            <v>42401</v>
          </cell>
          <cell r="I199">
            <v>485186.57090833335</v>
          </cell>
        </row>
        <row r="200">
          <cell r="H200">
            <v>42430</v>
          </cell>
          <cell r="I200">
            <v>485186.57090833335</v>
          </cell>
        </row>
        <row r="201">
          <cell r="H201">
            <v>42461</v>
          </cell>
          <cell r="I201">
            <v>485186.57090833335</v>
          </cell>
        </row>
        <row r="202">
          <cell r="H202">
            <v>42491</v>
          </cell>
          <cell r="I202">
            <v>485186.57090833335</v>
          </cell>
        </row>
        <row r="203">
          <cell r="H203">
            <v>42522</v>
          </cell>
          <cell r="I203">
            <v>485186.57090833335</v>
          </cell>
        </row>
        <row r="204">
          <cell r="H204">
            <v>42552</v>
          </cell>
          <cell r="I204">
            <v>485186.57090833335</v>
          </cell>
        </row>
        <row r="205">
          <cell r="H205">
            <v>42583</v>
          </cell>
          <cell r="I205">
            <v>485186.57090833335</v>
          </cell>
        </row>
        <row r="206">
          <cell r="H206">
            <v>42614</v>
          </cell>
          <cell r="I206">
            <v>485186.57090833335</v>
          </cell>
        </row>
        <row r="207">
          <cell r="H207">
            <v>42644</v>
          </cell>
          <cell r="I207">
            <v>485186.57090833335</v>
          </cell>
        </row>
        <row r="208">
          <cell r="H208">
            <v>42675</v>
          </cell>
          <cell r="I208">
            <v>485186.57090833335</v>
          </cell>
        </row>
        <row r="209">
          <cell r="H209">
            <v>42705</v>
          </cell>
          <cell r="I209">
            <v>485186.57090833335</v>
          </cell>
        </row>
        <row r="210">
          <cell r="H210">
            <v>42736</v>
          </cell>
          <cell r="I210">
            <v>485186.57090833335</v>
          </cell>
        </row>
        <row r="211">
          <cell r="H211">
            <v>42767</v>
          </cell>
          <cell r="I211">
            <v>485186.57090833335</v>
          </cell>
        </row>
        <row r="212">
          <cell r="H212">
            <v>42795</v>
          </cell>
          <cell r="I212">
            <v>485186.57090833335</v>
          </cell>
        </row>
        <row r="213">
          <cell r="H213">
            <v>42826</v>
          </cell>
          <cell r="I213">
            <v>485186.57090833335</v>
          </cell>
        </row>
        <row r="214">
          <cell r="H214">
            <v>42856</v>
          </cell>
          <cell r="I214">
            <v>485186.57090833335</v>
          </cell>
        </row>
        <row r="215">
          <cell r="H215">
            <v>42887</v>
          </cell>
          <cell r="I215">
            <v>485186.57090833335</v>
          </cell>
        </row>
        <row r="216">
          <cell r="H216">
            <v>42917</v>
          </cell>
          <cell r="I216">
            <v>485186.57090833335</v>
          </cell>
        </row>
        <row r="217">
          <cell r="H217">
            <v>42948</v>
          </cell>
          <cell r="I217">
            <v>485186.57090833335</v>
          </cell>
        </row>
        <row r="218">
          <cell r="H218">
            <v>42979</v>
          </cell>
          <cell r="I218">
            <v>485186.57090833335</v>
          </cell>
        </row>
        <row r="219">
          <cell r="H219">
            <v>43009</v>
          </cell>
          <cell r="I219">
            <v>485186.57090833335</v>
          </cell>
        </row>
        <row r="220">
          <cell r="H220">
            <v>43040</v>
          </cell>
          <cell r="I220">
            <v>485186.57090833335</v>
          </cell>
        </row>
        <row r="221">
          <cell r="H221">
            <v>43070</v>
          </cell>
          <cell r="I221">
            <v>485186.57090833335</v>
          </cell>
        </row>
        <row r="222">
          <cell r="H222">
            <v>43101</v>
          </cell>
          <cell r="I222">
            <v>485186.57090833335</v>
          </cell>
        </row>
        <row r="223">
          <cell r="H223">
            <v>43132</v>
          </cell>
          <cell r="I223">
            <v>485186.57090833335</v>
          </cell>
        </row>
        <row r="224">
          <cell r="H224">
            <v>43160</v>
          </cell>
          <cell r="I224">
            <v>485186.57090833335</v>
          </cell>
        </row>
        <row r="225">
          <cell r="H225">
            <v>43191</v>
          </cell>
          <cell r="I225">
            <v>485186.57090833335</v>
          </cell>
        </row>
        <row r="226">
          <cell r="H226">
            <v>43221</v>
          </cell>
          <cell r="I226">
            <v>485186.57090833335</v>
          </cell>
        </row>
        <row r="227">
          <cell r="H227">
            <v>43252</v>
          </cell>
          <cell r="I227">
            <v>485186.57090833335</v>
          </cell>
        </row>
        <row r="228">
          <cell r="H228">
            <v>43282</v>
          </cell>
          <cell r="I228">
            <v>485186.57090833335</v>
          </cell>
        </row>
        <row r="229">
          <cell r="H229">
            <v>43313</v>
          </cell>
          <cell r="I229">
            <v>485186.57090833335</v>
          </cell>
        </row>
        <row r="230">
          <cell r="H230">
            <v>43344</v>
          </cell>
          <cell r="I230">
            <v>485186.57090833335</v>
          </cell>
        </row>
        <row r="231">
          <cell r="H231">
            <v>43374</v>
          </cell>
          <cell r="I231">
            <v>485186.57090833335</v>
          </cell>
        </row>
        <row r="232">
          <cell r="H232">
            <v>43405</v>
          </cell>
          <cell r="I232">
            <v>485186.57090833335</v>
          </cell>
        </row>
        <row r="233">
          <cell r="H233">
            <v>43435</v>
          </cell>
          <cell r="I233">
            <v>485186.57090833335</v>
          </cell>
        </row>
        <row r="234">
          <cell r="H234">
            <v>43466</v>
          </cell>
          <cell r="I234">
            <v>485186.57090833335</v>
          </cell>
        </row>
        <row r="235">
          <cell r="H235">
            <v>43497</v>
          </cell>
          <cell r="I235">
            <v>485186.57090833335</v>
          </cell>
        </row>
        <row r="236">
          <cell r="H236">
            <v>43525</v>
          </cell>
          <cell r="I236">
            <v>485186.57090833335</v>
          </cell>
        </row>
        <row r="237">
          <cell r="H237">
            <v>43556</v>
          </cell>
          <cell r="I237">
            <v>0</v>
          </cell>
        </row>
        <row r="238">
          <cell r="H238">
            <v>43586</v>
          </cell>
          <cell r="I238">
            <v>0</v>
          </cell>
        </row>
        <row r="239">
          <cell r="H239">
            <v>43617</v>
          </cell>
          <cell r="I239">
            <v>0</v>
          </cell>
        </row>
        <row r="240">
          <cell r="H240">
            <v>43647</v>
          </cell>
          <cell r="I240">
            <v>0</v>
          </cell>
        </row>
        <row r="241">
          <cell r="H241">
            <v>43678</v>
          </cell>
          <cell r="I241">
            <v>0</v>
          </cell>
        </row>
        <row r="242">
          <cell r="H242">
            <v>43709</v>
          </cell>
          <cell r="I242">
            <v>0</v>
          </cell>
        </row>
        <row r="243">
          <cell r="H243">
            <v>43739</v>
          </cell>
          <cell r="I243">
            <v>0</v>
          </cell>
        </row>
        <row r="244">
          <cell r="H244">
            <v>43770</v>
          </cell>
          <cell r="I244">
            <v>0</v>
          </cell>
        </row>
        <row r="245">
          <cell r="H245">
            <v>43800</v>
          </cell>
          <cell r="I245">
            <v>0</v>
          </cell>
        </row>
        <row r="246">
          <cell r="H246">
            <v>43831</v>
          </cell>
          <cell r="I246">
            <v>0</v>
          </cell>
        </row>
        <row r="247">
          <cell r="H247">
            <v>43862</v>
          </cell>
          <cell r="I247">
            <v>0</v>
          </cell>
        </row>
        <row r="248">
          <cell r="H248">
            <v>43891</v>
          </cell>
          <cell r="I248">
            <v>0</v>
          </cell>
        </row>
        <row r="249">
          <cell r="H249">
            <v>43922</v>
          </cell>
          <cell r="I249">
            <v>0</v>
          </cell>
        </row>
        <row r="250">
          <cell r="H250">
            <v>43952</v>
          </cell>
          <cell r="I250">
            <v>0</v>
          </cell>
        </row>
        <row r="251">
          <cell r="H251">
            <v>43983</v>
          </cell>
          <cell r="I251">
            <v>0</v>
          </cell>
        </row>
        <row r="252">
          <cell r="H252">
            <v>44013</v>
          </cell>
          <cell r="I252">
            <v>0</v>
          </cell>
        </row>
        <row r="253">
          <cell r="H253">
            <v>44044</v>
          </cell>
          <cell r="I253">
            <v>0</v>
          </cell>
        </row>
        <row r="254">
          <cell r="H254">
            <v>44075</v>
          </cell>
          <cell r="I254">
            <v>0</v>
          </cell>
        </row>
        <row r="255">
          <cell r="H255">
            <v>44105</v>
          </cell>
          <cell r="I255">
            <v>0</v>
          </cell>
        </row>
        <row r="256">
          <cell r="H256">
            <v>44136</v>
          </cell>
          <cell r="I256">
            <v>0</v>
          </cell>
        </row>
        <row r="257">
          <cell r="H257">
            <v>44166</v>
          </cell>
          <cell r="I257">
            <v>0</v>
          </cell>
        </row>
        <row r="258">
          <cell r="H258">
            <v>44197</v>
          </cell>
          <cell r="I258">
            <v>0</v>
          </cell>
        </row>
        <row r="259">
          <cell r="H259">
            <v>44228</v>
          </cell>
          <cell r="I259">
            <v>0</v>
          </cell>
        </row>
        <row r="260">
          <cell r="H260">
            <v>44256</v>
          </cell>
          <cell r="I260">
            <v>0</v>
          </cell>
        </row>
        <row r="261">
          <cell r="H261">
            <v>44287</v>
          </cell>
          <cell r="I261">
            <v>0</v>
          </cell>
        </row>
        <row r="262">
          <cell r="H262">
            <v>44317</v>
          </cell>
          <cell r="I262">
            <v>0</v>
          </cell>
        </row>
        <row r="263">
          <cell r="H263">
            <v>44348</v>
          </cell>
          <cell r="I263">
            <v>0</v>
          </cell>
        </row>
        <row r="264">
          <cell r="H264">
            <v>44378</v>
          </cell>
          <cell r="I264">
            <v>0</v>
          </cell>
        </row>
        <row r="265">
          <cell r="H265">
            <v>44409</v>
          </cell>
          <cell r="I265">
            <v>0</v>
          </cell>
        </row>
        <row r="266">
          <cell r="H266">
            <v>44440</v>
          </cell>
          <cell r="I266">
            <v>0</v>
          </cell>
        </row>
        <row r="267">
          <cell r="H267">
            <v>44470</v>
          </cell>
          <cell r="I267">
            <v>0</v>
          </cell>
        </row>
        <row r="268">
          <cell r="H268">
            <v>44501</v>
          </cell>
          <cell r="I268">
            <v>0</v>
          </cell>
        </row>
        <row r="269">
          <cell r="H269">
            <v>44531</v>
          </cell>
          <cell r="I269">
            <v>0</v>
          </cell>
        </row>
        <row r="270">
          <cell r="H270">
            <v>44562</v>
          </cell>
          <cell r="I270">
            <v>0</v>
          </cell>
        </row>
        <row r="271">
          <cell r="H271">
            <v>44593</v>
          </cell>
          <cell r="I271">
            <v>0</v>
          </cell>
        </row>
        <row r="272">
          <cell r="H272">
            <v>44621</v>
          </cell>
          <cell r="I272">
            <v>0</v>
          </cell>
        </row>
        <row r="273">
          <cell r="H273">
            <v>44652</v>
          </cell>
          <cell r="I273">
            <v>0</v>
          </cell>
        </row>
        <row r="274">
          <cell r="H274">
            <v>44682</v>
          </cell>
          <cell r="I274">
            <v>0</v>
          </cell>
        </row>
        <row r="275">
          <cell r="H275">
            <v>44713</v>
          </cell>
          <cell r="I275">
            <v>0</v>
          </cell>
        </row>
        <row r="276">
          <cell r="H276">
            <v>44743</v>
          </cell>
          <cell r="I276">
            <v>0</v>
          </cell>
        </row>
        <row r="277">
          <cell r="H277">
            <v>44774</v>
          </cell>
          <cell r="I277">
            <v>0</v>
          </cell>
        </row>
        <row r="278">
          <cell r="H278">
            <v>44805</v>
          </cell>
          <cell r="I278">
            <v>0</v>
          </cell>
        </row>
        <row r="279">
          <cell r="H279">
            <v>44835</v>
          </cell>
          <cell r="I279">
            <v>0</v>
          </cell>
        </row>
        <row r="280">
          <cell r="H280">
            <v>44866</v>
          </cell>
          <cell r="I280">
            <v>0</v>
          </cell>
        </row>
        <row r="281">
          <cell r="H281">
            <v>44896</v>
          </cell>
          <cell r="I281">
            <v>0</v>
          </cell>
        </row>
        <row r="282">
          <cell r="H282">
            <v>44927</v>
          </cell>
          <cell r="I282">
            <v>0</v>
          </cell>
        </row>
        <row r="283">
          <cell r="H283">
            <v>44958</v>
          </cell>
          <cell r="I283">
            <v>0</v>
          </cell>
        </row>
        <row r="284">
          <cell r="H284">
            <v>44986</v>
          </cell>
          <cell r="I284">
            <v>0</v>
          </cell>
        </row>
        <row r="285">
          <cell r="H285">
            <v>45017</v>
          </cell>
          <cell r="I285">
            <v>0</v>
          </cell>
        </row>
        <row r="286">
          <cell r="H286">
            <v>45047</v>
          </cell>
          <cell r="I286">
            <v>0</v>
          </cell>
        </row>
        <row r="287">
          <cell r="H287">
            <v>45078</v>
          </cell>
          <cell r="I287">
            <v>0</v>
          </cell>
        </row>
        <row r="288">
          <cell r="H288">
            <v>45108</v>
          </cell>
          <cell r="I288">
            <v>0</v>
          </cell>
        </row>
        <row r="289">
          <cell r="H289">
            <v>45139</v>
          </cell>
          <cell r="I289">
            <v>0</v>
          </cell>
        </row>
        <row r="290">
          <cell r="H290">
            <v>45170</v>
          </cell>
          <cell r="I290">
            <v>0</v>
          </cell>
        </row>
        <row r="291">
          <cell r="H291">
            <v>45200</v>
          </cell>
          <cell r="I291">
            <v>0</v>
          </cell>
        </row>
        <row r="292">
          <cell r="H292">
            <v>45231</v>
          </cell>
          <cell r="I292">
            <v>0</v>
          </cell>
        </row>
        <row r="293">
          <cell r="H293">
            <v>45261</v>
          </cell>
          <cell r="I293">
            <v>0</v>
          </cell>
        </row>
        <row r="294">
          <cell r="H294">
            <v>45292</v>
          </cell>
          <cell r="I294">
            <v>0</v>
          </cell>
        </row>
        <row r="295">
          <cell r="H295">
            <v>45323</v>
          </cell>
          <cell r="I295">
            <v>0</v>
          </cell>
        </row>
        <row r="296">
          <cell r="H296">
            <v>45352</v>
          </cell>
          <cell r="I296">
            <v>0</v>
          </cell>
        </row>
        <row r="297">
          <cell r="H297">
            <v>45383</v>
          </cell>
          <cell r="I297">
            <v>0</v>
          </cell>
        </row>
        <row r="298">
          <cell r="H298">
            <v>45413</v>
          </cell>
          <cell r="I298">
            <v>0</v>
          </cell>
        </row>
        <row r="299">
          <cell r="H299">
            <v>45444</v>
          </cell>
          <cell r="I299">
            <v>0</v>
          </cell>
        </row>
        <row r="300">
          <cell r="H300">
            <v>45474</v>
          </cell>
          <cell r="I300">
            <v>0</v>
          </cell>
        </row>
        <row r="301">
          <cell r="H301">
            <v>45505</v>
          </cell>
          <cell r="I301">
            <v>0</v>
          </cell>
        </row>
        <row r="302">
          <cell r="H302">
            <v>45536</v>
          </cell>
          <cell r="I302">
            <v>0</v>
          </cell>
        </row>
        <row r="303">
          <cell r="H303">
            <v>45566</v>
          </cell>
          <cell r="I303">
            <v>0</v>
          </cell>
        </row>
        <row r="304">
          <cell r="H304">
            <v>45597</v>
          </cell>
          <cell r="I304">
            <v>0</v>
          </cell>
        </row>
        <row r="305">
          <cell r="H305">
            <v>45627</v>
          </cell>
          <cell r="I305">
            <v>0</v>
          </cell>
        </row>
        <row r="306">
          <cell r="H306">
            <v>45658</v>
          </cell>
          <cell r="I306">
            <v>0</v>
          </cell>
        </row>
        <row r="307">
          <cell r="H307">
            <v>45689</v>
          </cell>
          <cell r="I307">
            <v>0</v>
          </cell>
        </row>
        <row r="308">
          <cell r="H308">
            <v>45717</v>
          </cell>
          <cell r="I308">
            <v>0</v>
          </cell>
        </row>
        <row r="309">
          <cell r="H309">
            <v>45748</v>
          </cell>
          <cell r="I309">
            <v>0</v>
          </cell>
        </row>
        <row r="310">
          <cell r="H310">
            <v>45778</v>
          </cell>
          <cell r="I310">
            <v>0</v>
          </cell>
        </row>
        <row r="311">
          <cell r="H311">
            <v>45809</v>
          </cell>
          <cell r="I311">
            <v>0</v>
          </cell>
        </row>
        <row r="312">
          <cell r="H312">
            <v>45839</v>
          </cell>
          <cell r="I312">
            <v>0</v>
          </cell>
        </row>
        <row r="313">
          <cell r="H313">
            <v>45870</v>
          </cell>
          <cell r="I313">
            <v>0</v>
          </cell>
        </row>
        <row r="314">
          <cell r="H314">
            <v>45901</v>
          </cell>
          <cell r="I314">
            <v>0</v>
          </cell>
        </row>
        <row r="315">
          <cell r="H315">
            <v>45931</v>
          </cell>
          <cell r="I315">
            <v>0</v>
          </cell>
        </row>
        <row r="316">
          <cell r="H316">
            <v>45962</v>
          </cell>
          <cell r="I316">
            <v>0</v>
          </cell>
        </row>
        <row r="317">
          <cell r="H317">
            <v>45992</v>
          </cell>
          <cell r="I317">
            <v>0</v>
          </cell>
        </row>
        <row r="319">
          <cell r="H319" t="str">
            <v>Escalating Capacity Charge</v>
          </cell>
        </row>
        <row r="320">
          <cell r="H320">
            <v>36708</v>
          </cell>
        </row>
        <row r="321">
          <cell r="H321">
            <v>36739</v>
          </cell>
        </row>
        <row r="322">
          <cell r="H322">
            <v>36770</v>
          </cell>
        </row>
        <row r="323">
          <cell r="H323">
            <v>36800</v>
          </cell>
        </row>
        <row r="324">
          <cell r="H324">
            <v>36831</v>
          </cell>
        </row>
        <row r="325">
          <cell r="H325">
            <v>36861</v>
          </cell>
        </row>
        <row r="326">
          <cell r="H326">
            <v>36892</v>
          </cell>
        </row>
        <row r="327">
          <cell r="H327">
            <v>36923</v>
          </cell>
        </row>
        <row r="328">
          <cell r="H328">
            <v>36951</v>
          </cell>
        </row>
        <row r="329">
          <cell r="H329">
            <v>36982</v>
          </cell>
        </row>
        <row r="330">
          <cell r="H330">
            <v>37012</v>
          </cell>
        </row>
        <row r="331">
          <cell r="H331">
            <v>37043</v>
          </cell>
        </row>
        <row r="332">
          <cell r="H332">
            <v>37073</v>
          </cell>
        </row>
        <row r="333">
          <cell r="H333">
            <v>37104</v>
          </cell>
        </row>
        <row r="334">
          <cell r="H334">
            <v>37135</v>
          </cell>
        </row>
        <row r="335">
          <cell r="H335">
            <v>37165</v>
          </cell>
        </row>
        <row r="336">
          <cell r="H336">
            <v>37196</v>
          </cell>
        </row>
        <row r="337">
          <cell r="H337">
            <v>37226</v>
          </cell>
        </row>
        <row r="338">
          <cell r="H338">
            <v>37257</v>
          </cell>
        </row>
        <row r="339">
          <cell r="H339">
            <v>37288</v>
          </cell>
        </row>
        <row r="340">
          <cell r="H340">
            <v>37316</v>
          </cell>
        </row>
        <row r="341">
          <cell r="H341">
            <v>37347</v>
          </cell>
        </row>
        <row r="342">
          <cell r="H342">
            <v>37377</v>
          </cell>
        </row>
        <row r="343">
          <cell r="H343">
            <v>37408</v>
          </cell>
        </row>
        <row r="344">
          <cell r="H344">
            <v>37438</v>
          </cell>
        </row>
        <row r="345">
          <cell r="H345">
            <v>37469</v>
          </cell>
        </row>
        <row r="346">
          <cell r="H346">
            <v>37500</v>
          </cell>
        </row>
        <row r="347">
          <cell r="H347">
            <v>37530</v>
          </cell>
        </row>
        <row r="348">
          <cell r="H348">
            <v>37561</v>
          </cell>
        </row>
        <row r="349">
          <cell r="H349">
            <v>37591</v>
          </cell>
        </row>
        <row r="350">
          <cell r="H350">
            <v>37622</v>
          </cell>
        </row>
        <row r="351">
          <cell r="H351">
            <v>37653</v>
          </cell>
        </row>
        <row r="352">
          <cell r="H352">
            <v>37681</v>
          </cell>
        </row>
        <row r="353">
          <cell r="H353">
            <v>37712</v>
          </cell>
        </row>
        <row r="354">
          <cell r="H354">
            <v>37742</v>
          </cell>
        </row>
        <row r="355">
          <cell r="H355">
            <v>37773</v>
          </cell>
        </row>
        <row r="356">
          <cell r="H356">
            <v>37803</v>
          </cell>
        </row>
        <row r="357">
          <cell r="H357">
            <v>37834</v>
          </cell>
        </row>
        <row r="358">
          <cell r="H358">
            <v>37865</v>
          </cell>
        </row>
        <row r="359">
          <cell r="H359">
            <v>37895</v>
          </cell>
        </row>
        <row r="360">
          <cell r="H360">
            <v>37926</v>
          </cell>
        </row>
        <row r="361">
          <cell r="H361">
            <v>37956</v>
          </cell>
        </row>
        <row r="362">
          <cell r="H362">
            <v>37987</v>
          </cell>
        </row>
        <row r="363">
          <cell r="H363">
            <v>38018</v>
          </cell>
        </row>
        <row r="364">
          <cell r="H364">
            <v>38047</v>
          </cell>
        </row>
        <row r="365">
          <cell r="H365">
            <v>38078</v>
          </cell>
        </row>
        <row r="366">
          <cell r="H366">
            <v>38108</v>
          </cell>
        </row>
        <row r="367">
          <cell r="H367">
            <v>38139</v>
          </cell>
        </row>
        <row r="368">
          <cell r="H368">
            <v>38169</v>
          </cell>
        </row>
        <row r="369">
          <cell r="H369">
            <v>38200</v>
          </cell>
        </row>
        <row r="370">
          <cell r="H370">
            <v>38231</v>
          </cell>
        </row>
        <row r="371">
          <cell r="H371">
            <v>38261</v>
          </cell>
        </row>
        <row r="372">
          <cell r="H372">
            <v>38292</v>
          </cell>
        </row>
        <row r="373">
          <cell r="H373">
            <v>38322</v>
          </cell>
        </row>
        <row r="374">
          <cell r="H374">
            <v>38353</v>
          </cell>
        </row>
        <row r="375">
          <cell r="H375">
            <v>38384</v>
          </cell>
        </row>
        <row r="376">
          <cell r="H376">
            <v>38412</v>
          </cell>
        </row>
        <row r="377">
          <cell r="H377">
            <v>38443</v>
          </cell>
        </row>
        <row r="378">
          <cell r="H378">
            <v>38473</v>
          </cell>
        </row>
        <row r="379">
          <cell r="H379">
            <v>38504</v>
          </cell>
        </row>
        <row r="380">
          <cell r="H380">
            <v>38534</v>
          </cell>
        </row>
        <row r="381">
          <cell r="H381">
            <v>38565</v>
          </cell>
        </row>
        <row r="382">
          <cell r="H382">
            <v>38596</v>
          </cell>
        </row>
        <row r="383">
          <cell r="H383">
            <v>38626</v>
          </cell>
        </row>
        <row r="384">
          <cell r="H384">
            <v>38657</v>
          </cell>
        </row>
        <row r="385">
          <cell r="H385">
            <v>38687</v>
          </cell>
        </row>
        <row r="386">
          <cell r="H386">
            <v>38718</v>
          </cell>
        </row>
        <row r="387">
          <cell r="H387">
            <v>38749</v>
          </cell>
        </row>
        <row r="388">
          <cell r="H388">
            <v>38777</v>
          </cell>
        </row>
        <row r="389">
          <cell r="H389">
            <v>38808</v>
          </cell>
        </row>
        <row r="390">
          <cell r="H390">
            <v>38838</v>
          </cell>
        </row>
        <row r="391">
          <cell r="H391">
            <v>38869</v>
          </cell>
        </row>
        <row r="392">
          <cell r="H392">
            <v>38899</v>
          </cell>
        </row>
        <row r="393">
          <cell r="H393">
            <v>38930</v>
          </cell>
        </row>
        <row r="394">
          <cell r="H394">
            <v>38961</v>
          </cell>
        </row>
        <row r="395">
          <cell r="H395">
            <v>38991</v>
          </cell>
        </row>
        <row r="396">
          <cell r="H396">
            <v>39022</v>
          </cell>
        </row>
        <row r="397">
          <cell r="H397">
            <v>39052</v>
          </cell>
        </row>
        <row r="398">
          <cell r="H398">
            <v>39083</v>
          </cell>
        </row>
        <row r="399">
          <cell r="H399">
            <v>39114</v>
          </cell>
        </row>
        <row r="400">
          <cell r="H400">
            <v>39142</v>
          </cell>
        </row>
        <row r="401">
          <cell r="H401">
            <v>39173</v>
          </cell>
        </row>
        <row r="402">
          <cell r="H402">
            <v>39203</v>
          </cell>
        </row>
        <row r="403">
          <cell r="H403">
            <v>39234</v>
          </cell>
        </row>
        <row r="404">
          <cell r="H404">
            <v>39264</v>
          </cell>
        </row>
        <row r="405">
          <cell r="H405">
            <v>39295</v>
          </cell>
        </row>
        <row r="406">
          <cell r="H406">
            <v>39326</v>
          </cell>
        </row>
        <row r="407">
          <cell r="H407">
            <v>39356</v>
          </cell>
        </row>
        <row r="408">
          <cell r="H408">
            <v>39387</v>
          </cell>
        </row>
        <row r="409">
          <cell r="H409">
            <v>39417</v>
          </cell>
        </row>
        <row r="410">
          <cell r="H410">
            <v>39448</v>
          </cell>
        </row>
        <row r="411">
          <cell r="H411">
            <v>39479</v>
          </cell>
        </row>
        <row r="412">
          <cell r="H412">
            <v>39508</v>
          </cell>
        </row>
        <row r="413">
          <cell r="H413">
            <v>39539</v>
          </cell>
        </row>
        <row r="414">
          <cell r="H414">
            <v>39569</v>
          </cell>
        </row>
        <row r="415">
          <cell r="H415">
            <v>39600</v>
          </cell>
        </row>
        <row r="416">
          <cell r="H416">
            <v>39630</v>
          </cell>
        </row>
        <row r="417">
          <cell r="H417">
            <v>39661</v>
          </cell>
        </row>
        <row r="418">
          <cell r="H418">
            <v>39692</v>
          </cell>
        </row>
        <row r="419">
          <cell r="H419">
            <v>39722</v>
          </cell>
        </row>
        <row r="420">
          <cell r="H420">
            <v>39753</v>
          </cell>
        </row>
        <row r="421">
          <cell r="H421">
            <v>39783</v>
          </cell>
        </row>
        <row r="422">
          <cell r="H422">
            <v>39814</v>
          </cell>
        </row>
        <row r="423">
          <cell r="H423">
            <v>39845</v>
          </cell>
        </row>
        <row r="424">
          <cell r="H424">
            <v>39873</v>
          </cell>
        </row>
        <row r="425">
          <cell r="H425">
            <v>39904</v>
          </cell>
        </row>
        <row r="426">
          <cell r="H426">
            <v>39934</v>
          </cell>
        </row>
        <row r="427">
          <cell r="H427">
            <v>39965</v>
          </cell>
        </row>
        <row r="428">
          <cell r="H428">
            <v>39995</v>
          </cell>
        </row>
        <row r="429">
          <cell r="H429">
            <v>40026</v>
          </cell>
        </row>
        <row r="430">
          <cell r="H430">
            <v>40057</v>
          </cell>
        </row>
        <row r="431">
          <cell r="H431">
            <v>40087</v>
          </cell>
        </row>
        <row r="432">
          <cell r="H432">
            <v>40118</v>
          </cell>
        </row>
        <row r="433">
          <cell r="H433">
            <v>40148</v>
          </cell>
        </row>
        <row r="434">
          <cell r="H434">
            <v>40179</v>
          </cell>
        </row>
        <row r="435">
          <cell r="H435">
            <v>40210</v>
          </cell>
        </row>
        <row r="436">
          <cell r="H436">
            <v>40238</v>
          </cell>
        </row>
        <row r="437">
          <cell r="H437">
            <v>40269</v>
          </cell>
        </row>
        <row r="438">
          <cell r="H438">
            <v>40299</v>
          </cell>
        </row>
        <row r="439">
          <cell r="H439">
            <v>40330</v>
          </cell>
        </row>
        <row r="440">
          <cell r="H440">
            <v>40360</v>
          </cell>
        </row>
        <row r="441">
          <cell r="H441">
            <v>40391</v>
          </cell>
        </row>
        <row r="442">
          <cell r="H442">
            <v>40422</v>
          </cell>
        </row>
        <row r="443">
          <cell r="H443">
            <v>40452</v>
          </cell>
        </row>
        <row r="444">
          <cell r="H444">
            <v>40483</v>
          </cell>
        </row>
        <row r="445">
          <cell r="H445">
            <v>40513</v>
          </cell>
        </row>
        <row r="446">
          <cell r="H446">
            <v>40544</v>
          </cell>
        </row>
        <row r="447">
          <cell r="H447">
            <v>40575</v>
          </cell>
        </row>
        <row r="448">
          <cell r="H448">
            <v>40603</v>
          </cell>
        </row>
        <row r="449">
          <cell r="H449">
            <v>40634</v>
          </cell>
        </row>
        <row r="450">
          <cell r="H450">
            <v>40664</v>
          </cell>
        </row>
        <row r="451">
          <cell r="H451">
            <v>40695</v>
          </cell>
        </row>
        <row r="452">
          <cell r="H452">
            <v>40725</v>
          </cell>
        </row>
        <row r="453">
          <cell r="H453">
            <v>40756</v>
          </cell>
        </row>
        <row r="454">
          <cell r="H454">
            <v>40787</v>
          </cell>
        </row>
        <row r="455">
          <cell r="H455">
            <v>40817</v>
          </cell>
        </row>
        <row r="456">
          <cell r="H456">
            <v>40848</v>
          </cell>
        </row>
        <row r="457">
          <cell r="H457">
            <v>40878</v>
          </cell>
        </row>
        <row r="458">
          <cell r="H458">
            <v>40909</v>
          </cell>
        </row>
        <row r="459">
          <cell r="H459">
            <v>40940</v>
          </cell>
        </row>
        <row r="460">
          <cell r="H460">
            <v>40969</v>
          </cell>
        </row>
        <row r="461">
          <cell r="H461">
            <v>41000</v>
          </cell>
        </row>
        <row r="462">
          <cell r="H462">
            <v>41030</v>
          </cell>
        </row>
        <row r="463">
          <cell r="H463">
            <v>41061</v>
          </cell>
        </row>
        <row r="464">
          <cell r="H464">
            <v>41091</v>
          </cell>
        </row>
        <row r="465">
          <cell r="H465">
            <v>41122</v>
          </cell>
        </row>
        <row r="466">
          <cell r="H466">
            <v>41153</v>
          </cell>
        </row>
        <row r="467">
          <cell r="H467">
            <v>41183</v>
          </cell>
        </row>
        <row r="468">
          <cell r="H468">
            <v>41214</v>
          </cell>
        </row>
        <row r="469">
          <cell r="H469">
            <v>41244</v>
          </cell>
        </row>
        <row r="470">
          <cell r="H470">
            <v>41275</v>
          </cell>
        </row>
        <row r="471">
          <cell r="H471">
            <v>41306</v>
          </cell>
        </row>
        <row r="472">
          <cell r="H472">
            <v>41334</v>
          </cell>
        </row>
        <row r="473">
          <cell r="H473">
            <v>41365</v>
          </cell>
        </row>
        <row r="474">
          <cell r="H474">
            <v>41395</v>
          </cell>
        </row>
        <row r="475">
          <cell r="H475">
            <v>41426</v>
          </cell>
        </row>
        <row r="476">
          <cell r="H476">
            <v>41456</v>
          </cell>
        </row>
        <row r="477">
          <cell r="H477">
            <v>41487</v>
          </cell>
        </row>
        <row r="478">
          <cell r="H478">
            <v>41518</v>
          </cell>
        </row>
        <row r="479">
          <cell r="H479">
            <v>41548</v>
          </cell>
        </row>
        <row r="480">
          <cell r="H480">
            <v>41579</v>
          </cell>
        </row>
        <row r="481">
          <cell r="H481">
            <v>41609</v>
          </cell>
        </row>
        <row r="482">
          <cell r="H482">
            <v>41640</v>
          </cell>
        </row>
        <row r="483">
          <cell r="H483">
            <v>41671</v>
          </cell>
        </row>
        <row r="484">
          <cell r="H484">
            <v>41699</v>
          </cell>
        </row>
        <row r="485">
          <cell r="H485">
            <v>41730</v>
          </cell>
        </row>
        <row r="486">
          <cell r="H486">
            <v>41760</v>
          </cell>
        </row>
        <row r="487">
          <cell r="H487">
            <v>41791</v>
          </cell>
        </row>
        <row r="488">
          <cell r="H488">
            <v>41821</v>
          </cell>
        </row>
        <row r="489">
          <cell r="H489">
            <v>41852</v>
          </cell>
        </row>
        <row r="490">
          <cell r="H490">
            <v>41883</v>
          </cell>
        </row>
        <row r="491">
          <cell r="H491">
            <v>41913</v>
          </cell>
        </row>
        <row r="492">
          <cell r="H492">
            <v>41944</v>
          </cell>
        </row>
        <row r="493">
          <cell r="H493">
            <v>41974</v>
          </cell>
        </row>
        <row r="494">
          <cell r="H494">
            <v>42005</v>
          </cell>
        </row>
        <row r="495">
          <cell r="H495">
            <v>42036</v>
          </cell>
        </row>
        <row r="496">
          <cell r="H496">
            <v>42064</v>
          </cell>
        </row>
        <row r="497">
          <cell r="H497">
            <v>42095</v>
          </cell>
        </row>
        <row r="498">
          <cell r="H498">
            <v>42125</v>
          </cell>
        </row>
        <row r="499">
          <cell r="H499">
            <v>42156</v>
          </cell>
        </row>
        <row r="500">
          <cell r="H500">
            <v>42186</v>
          </cell>
        </row>
        <row r="501">
          <cell r="H501">
            <v>42217</v>
          </cell>
        </row>
        <row r="502">
          <cell r="H502">
            <v>42248</v>
          </cell>
        </row>
        <row r="503">
          <cell r="H503">
            <v>42278</v>
          </cell>
        </row>
        <row r="504">
          <cell r="H504">
            <v>42309</v>
          </cell>
        </row>
        <row r="505">
          <cell r="H505">
            <v>42339</v>
          </cell>
        </row>
        <row r="506">
          <cell r="H506">
            <v>42370</v>
          </cell>
        </row>
        <row r="507">
          <cell r="H507">
            <v>42401</v>
          </cell>
        </row>
        <row r="508">
          <cell r="H508">
            <v>42430</v>
          </cell>
        </row>
        <row r="509">
          <cell r="H509">
            <v>42461</v>
          </cell>
        </row>
        <row r="510">
          <cell r="H510">
            <v>42491</v>
          </cell>
        </row>
        <row r="511">
          <cell r="H511">
            <v>42522</v>
          </cell>
        </row>
        <row r="512">
          <cell r="H512">
            <v>42552</v>
          </cell>
        </row>
        <row r="513">
          <cell r="H513">
            <v>42583</v>
          </cell>
        </row>
        <row r="514">
          <cell r="H514">
            <v>42614</v>
          </cell>
        </row>
        <row r="515">
          <cell r="H515">
            <v>42644</v>
          </cell>
        </row>
        <row r="516">
          <cell r="H516">
            <v>42675</v>
          </cell>
        </row>
        <row r="517">
          <cell r="H517">
            <v>42705</v>
          </cell>
        </row>
        <row r="518">
          <cell r="H518">
            <v>42736</v>
          </cell>
        </row>
        <row r="519">
          <cell r="H519">
            <v>42767</v>
          </cell>
        </row>
        <row r="520">
          <cell r="H520">
            <v>42795</v>
          </cell>
        </row>
        <row r="521">
          <cell r="H521">
            <v>42826</v>
          </cell>
        </row>
        <row r="522">
          <cell r="H522">
            <v>42856</v>
          </cell>
        </row>
        <row r="523">
          <cell r="H523">
            <v>42887</v>
          </cell>
        </row>
        <row r="524">
          <cell r="H524">
            <v>42917</v>
          </cell>
        </row>
        <row r="525">
          <cell r="H525">
            <v>42948</v>
          </cell>
        </row>
        <row r="526">
          <cell r="H526">
            <v>42979</v>
          </cell>
        </row>
        <row r="527">
          <cell r="H527">
            <v>43009</v>
          </cell>
        </row>
        <row r="528">
          <cell r="H528">
            <v>43040</v>
          </cell>
        </row>
        <row r="529">
          <cell r="H529">
            <v>43070</v>
          </cell>
        </row>
        <row r="530">
          <cell r="H530">
            <v>43101</v>
          </cell>
        </row>
        <row r="531">
          <cell r="H531">
            <v>43132</v>
          </cell>
        </row>
        <row r="532">
          <cell r="H532">
            <v>43160</v>
          </cell>
        </row>
        <row r="533">
          <cell r="H533">
            <v>43191</v>
          </cell>
        </row>
        <row r="534">
          <cell r="H534">
            <v>43221</v>
          </cell>
        </row>
        <row r="535">
          <cell r="H535">
            <v>43252</v>
          </cell>
        </row>
        <row r="536">
          <cell r="H536">
            <v>43282</v>
          </cell>
        </row>
        <row r="537">
          <cell r="H537">
            <v>43313</v>
          </cell>
        </row>
        <row r="538">
          <cell r="H538">
            <v>43344</v>
          </cell>
        </row>
        <row r="539">
          <cell r="H539">
            <v>43374</v>
          </cell>
        </row>
        <row r="540">
          <cell r="H540">
            <v>43405</v>
          </cell>
        </row>
        <row r="541">
          <cell r="H541">
            <v>43435</v>
          </cell>
        </row>
        <row r="542">
          <cell r="H542">
            <v>43466</v>
          </cell>
        </row>
        <row r="543">
          <cell r="H543">
            <v>43497</v>
          </cell>
        </row>
        <row r="544">
          <cell r="H544">
            <v>43525</v>
          </cell>
        </row>
        <row r="545">
          <cell r="H545">
            <v>43556</v>
          </cell>
        </row>
        <row r="546">
          <cell r="H546">
            <v>43586</v>
          </cell>
        </row>
        <row r="547">
          <cell r="H547">
            <v>43617</v>
          </cell>
        </row>
        <row r="548">
          <cell r="H548">
            <v>43647</v>
          </cell>
        </row>
        <row r="549">
          <cell r="H549">
            <v>43678</v>
          </cell>
        </row>
        <row r="550">
          <cell r="H550">
            <v>43709</v>
          </cell>
        </row>
        <row r="551">
          <cell r="H551">
            <v>43739</v>
          </cell>
        </row>
        <row r="552">
          <cell r="H552">
            <v>43770</v>
          </cell>
        </row>
        <row r="553">
          <cell r="H553">
            <v>43800</v>
          </cell>
        </row>
        <row r="554">
          <cell r="H554">
            <v>43831</v>
          </cell>
        </row>
        <row r="555">
          <cell r="H555">
            <v>43862</v>
          </cell>
        </row>
        <row r="556">
          <cell r="H556">
            <v>43891</v>
          </cell>
        </row>
        <row r="557">
          <cell r="H557">
            <v>43922</v>
          </cell>
        </row>
        <row r="558">
          <cell r="H558">
            <v>43952</v>
          </cell>
        </row>
        <row r="559">
          <cell r="H559">
            <v>43983</v>
          </cell>
        </row>
        <row r="560">
          <cell r="H560">
            <v>44013</v>
          </cell>
        </row>
        <row r="561">
          <cell r="H561">
            <v>44044</v>
          </cell>
        </row>
        <row r="562">
          <cell r="H562">
            <v>44075</v>
          </cell>
        </row>
        <row r="563">
          <cell r="H563">
            <v>44105</v>
          </cell>
        </row>
        <row r="564">
          <cell r="H564">
            <v>44136</v>
          </cell>
        </row>
        <row r="565">
          <cell r="H565">
            <v>44166</v>
          </cell>
        </row>
        <row r="566">
          <cell r="H566">
            <v>44197</v>
          </cell>
        </row>
        <row r="567">
          <cell r="H567">
            <v>44228</v>
          </cell>
        </row>
        <row r="568">
          <cell r="H568">
            <v>44256</v>
          </cell>
        </row>
        <row r="569">
          <cell r="H569">
            <v>44287</v>
          </cell>
        </row>
        <row r="570">
          <cell r="H570">
            <v>44317</v>
          </cell>
        </row>
        <row r="571">
          <cell r="H571">
            <v>44348</v>
          </cell>
        </row>
        <row r="572">
          <cell r="H572">
            <v>44378</v>
          </cell>
        </row>
        <row r="573">
          <cell r="H573">
            <v>44409</v>
          </cell>
        </row>
        <row r="574">
          <cell r="H574">
            <v>44440</v>
          </cell>
        </row>
        <row r="575">
          <cell r="H575">
            <v>44470</v>
          </cell>
        </row>
        <row r="576">
          <cell r="H576">
            <v>44501</v>
          </cell>
        </row>
        <row r="577">
          <cell r="H577">
            <v>44531</v>
          </cell>
        </row>
        <row r="578">
          <cell r="H578">
            <v>44562</v>
          </cell>
        </row>
        <row r="579">
          <cell r="H579">
            <v>44593</v>
          </cell>
        </row>
        <row r="580">
          <cell r="H580">
            <v>44621</v>
          </cell>
        </row>
        <row r="581">
          <cell r="H581">
            <v>44652</v>
          </cell>
        </row>
        <row r="582">
          <cell r="H582">
            <v>44682</v>
          </cell>
        </row>
        <row r="583">
          <cell r="H583">
            <v>44713</v>
          </cell>
        </row>
        <row r="584">
          <cell r="H584">
            <v>44743</v>
          </cell>
        </row>
        <row r="585">
          <cell r="H585">
            <v>44774</v>
          </cell>
        </row>
        <row r="586">
          <cell r="H586">
            <v>44805</v>
          </cell>
        </row>
        <row r="587">
          <cell r="H587">
            <v>44835</v>
          </cell>
        </row>
        <row r="588">
          <cell r="H588">
            <v>44866</v>
          </cell>
        </row>
        <row r="589">
          <cell r="H589">
            <v>44896</v>
          </cell>
        </row>
        <row r="590">
          <cell r="H590">
            <v>44927</v>
          </cell>
        </row>
        <row r="591">
          <cell r="H591">
            <v>44958</v>
          </cell>
        </row>
        <row r="592">
          <cell r="H592">
            <v>44986</v>
          </cell>
        </row>
        <row r="593">
          <cell r="H593">
            <v>45017</v>
          </cell>
        </row>
        <row r="594">
          <cell r="H594">
            <v>45047</v>
          </cell>
        </row>
        <row r="595">
          <cell r="H595">
            <v>45078</v>
          </cell>
        </row>
        <row r="596">
          <cell r="H596">
            <v>45108</v>
          </cell>
        </row>
        <row r="597">
          <cell r="H597">
            <v>45139</v>
          </cell>
        </row>
        <row r="598">
          <cell r="H598">
            <v>45170</v>
          </cell>
        </row>
        <row r="599">
          <cell r="H599">
            <v>45200</v>
          </cell>
        </row>
        <row r="600">
          <cell r="H600">
            <v>45231</v>
          </cell>
        </row>
        <row r="601">
          <cell r="H601">
            <v>45261</v>
          </cell>
        </row>
        <row r="602">
          <cell r="H602">
            <v>45292</v>
          </cell>
        </row>
        <row r="603">
          <cell r="H603">
            <v>45323</v>
          </cell>
        </row>
        <row r="604">
          <cell r="H604">
            <v>45352</v>
          </cell>
        </row>
        <row r="605">
          <cell r="H605">
            <v>45383</v>
          </cell>
        </row>
        <row r="606">
          <cell r="H606">
            <v>45413</v>
          </cell>
        </row>
        <row r="607">
          <cell r="H607">
            <v>45444</v>
          </cell>
        </row>
        <row r="608">
          <cell r="H608">
            <v>45474</v>
          </cell>
        </row>
        <row r="609">
          <cell r="H609">
            <v>45505</v>
          </cell>
        </row>
        <row r="610">
          <cell r="H610">
            <v>45536</v>
          </cell>
        </row>
        <row r="611">
          <cell r="H611">
            <v>45566</v>
          </cell>
        </row>
        <row r="612">
          <cell r="H612">
            <v>45597</v>
          </cell>
        </row>
        <row r="613">
          <cell r="H613">
            <v>45627</v>
          </cell>
        </row>
        <row r="614">
          <cell r="H614">
            <v>45658</v>
          </cell>
        </row>
        <row r="615">
          <cell r="H615">
            <v>45689</v>
          </cell>
        </row>
        <row r="616">
          <cell r="H616">
            <v>45717</v>
          </cell>
        </row>
        <row r="617">
          <cell r="H617">
            <v>45748</v>
          </cell>
        </row>
        <row r="618">
          <cell r="H618">
            <v>45778</v>
          </cell>
        </row>
        <row r="619">
          <cell r="H619">
            <v>45809</v>
          </cell>
        </row>
        <row r="620">
          <cell r="H620">
            <v>45839</v>
          </cell>
        </row>
        <row r="621">
          <cell r="H621">
            <v>45870</v>
          </cell>
        </row>
        <row r="622">
          <cell r="H622">
            <v>45901</v>
          </cell>
        </row>
        <row r="623">
          <cell r="H623">
            <v>45931</v>
          </cell>
        </row>
        <row r="624">
          <cell r="H624">
            <v>45962</v>
          </cell>
        </row>
        <row r="625">
          <cell r="H625">
            <v>45992</v>
          </cell>
        </row>
        <row r="627">
          <cell r="H627" t="str">
            <v>Terminal Processing Fee</v>
          </cell>
        </row>
        <row r="628">
          <cell r="H628">
            <v>36708</v>
          </cell>
        </row>
        <row r="629">
          <cell r="H629">
            <v>36739</v>
          </cell>
        </row>
        <row r="630">
          <cell r="H630">
            <v>36770</v>
          </cell>
        </row>
        <row r="631">
          <cell r="H631">
            <v>36800</v>
          </cell>
        </row>
        <row r="632">
          <cell r="H632">
            <v>36831</v>
          </cell>
        </row>
        <row r="633">
          <cell r="H633">
            <v>36861</v>
          </cell>
        </row>
        <row r="634">
          <cell r="H634">
            <v>36892</v>
          </cell>
        </row>
        <row r="635">
          <cell r="H635">
            <v>36923</v>
          </cell>
        </row>
        <row r="636">
          <cell r="H636">
            <v>36951</v>
          </cell>
        </row>
        <row r="637">
          <cell r="H637">
            <v>36982</v>
          </cell>
        </row>
        <row r="638">
          <cell r="H638">
            <v>37012</v>
          </cell>
        </row>
        <row r="639">
          <cell r="H639">
            <v>37043</v>
          </cell>
        </row>
        <row r="640">
          <cell r="H640">
            <v>37073</v>
          </cell>
        </row>
        <row r="641">
          <cell r="H641">
            <v>37104</v>
          </cell>
        </row>
        <row r="642">
          <cell r="H642">
            <v>37135</v>
          </cell>
        </row>
      </sheetData>
      <sheetData sheetId="3">
        <row r="3">
          <cell r="P3" t="str">
            <v>HG</v>
          </cell>
          <cell r="Q3" t="str">
            <v>EXMAR</v>
          </cell>
          <cell r="R3">
            <v>0</v>
          </cell>
          <cell r="S3">
            <v>0</v>
          </cell>
          <cell r="T3">
            <v>0</v>
          </cell>
          <cell r="U3">
            <v>0</v>
          </cell>
          <cell r="X3" t="str">
            <v>HG</v>
          </cell>
          <cell r="Y3" t="str">
            <v>EXMAR</v>
          </cell>
          <cell r="Z3">
            <v>0</v>
          </cell>
          <cell r="AA3">
            <v>0</v>
          </cell>
          <cell r="AB3">
            <v>0</v>
          </cell>
          <cell r="AC3">
            <v>0</v>
          </cell>
          <cell r="AF3" t="str">
            <v>HG</v>
          </cell>
          <cell r="AG3" t="str">
            <v>EXMAR</v>
          </cell>
          <cell r="AH3">
            <v>0</v>
          </cell>
          <cell r="AI3">
            <v>0</v>
          </cell>
          <cell r="AJ3">
            <v>0</v>
          </cell>
          <cell r="AK3">
            <v>0</v>
          </cell>
        </row>
        <row r="4">
          <cell r="A4" t="str">
            <v>DESCRIPTION</v>
          </cell>
          <cell r="B4" t="str">
            <v>SUPPLY</v>
          </cell>
          <cell r="C4" t="str">
            <v>DEMAND</v>
          </cell>
          <cell r="D4" t="str">
            <v>ROUTE</v>
          </cell>
          <cell r="E4" t="str">
            <v>MILES</v>
          </cell>
          <cell r="P4">
            <v>1</v>
          </cell>
          <cell r="Q4">
            <v>2</v>
          </cell>
          <cell r="R4">
            <v>3</v>
          </cell>
          <cell r="S4">
            <v>4</v>
          </cell>
          <cell r="T4">
            <v>5</v>
          </cell>
          <cell r="U4">
            <v>6</v>
          </cell>
          <cell r="X4">
            <v>1</v>
          </cell>
          <cell r="Y4">
            <v>2</v>
          </cell>
          <cell r="Z4">
            <v>3</v>
          </cell>
          <cell r="AA4">
            <v>4</v>
          </cell>
          <cell r="AB4">
            <v>5</v>
          </cell>
          <cell r="AC4">
            <v>6</v>
          </cell>
          <cell r="AF4">
            <v>1</v>
          </cell>
          <cell r="AG4">
            <v>2</v>
          </cell>
          <cell r="AH4">
            <v>3</v>
          </cell>
          <cell r="AI4">
            <v>4</v>
          </cell>
          <cell r="AJ4">
            <v>5</v>
          </cell>
          <cell r="AK4">
            <v>6</v>
          </cell>
        </row>
        <row r="5">
          <cell r="A5" t="str">
            <v>QATARELBA</v>
          </cell>
          <cell r="B5" t="str">
            <v>QATAR</v>
          </cell>
          <cell r="C5" t="str">
            <v>ELBA</v>
          </cell>
          <cell r="E5">
            <v>11772</v>
          </cell>
          <cell r="G5" t="str">
            <v>QATARELBA</v>
          </cell>
          <cell r="H5">
            <v>34021.106666666667</v>
          </cell>
          <cell r="I5">
            <v>56410.526315789473</v>
          </cell>
          <cell r="O5" t="str">
            <v>QATARELBA</v>
          </cell>
          <cell r="P5">
            <v>31</v>
          </cell>
          <cell r="Q5">
            <v>31</v>
          </cell>
          <cell r="W5" t="str">
            <v>QATARELBA</v>
          </cell>
          <cell r="X5">
            <v>60</v>
          </cell>
          <cell r="Y5">
            <v>57</v>
          </cell>
          <cell r="AE5" t="str">
            <v>QATARELBA</v>
          </cell>
          <cell r="AF5">
            <v>993247.5</v>
          </cell>
          <cell r="AG5">
            <v>1096008.8315217393</v>
          </cell>
        </row>
        <row r="6">
          <cell r="A6" t="str">
            <v>QATARELBASUEZ</v>
          </cell>
          <cell r="B6" t="str">
            <v>QATAR</v>
          </cell>
          <cell r="C6" t="str">
            <v>ELBA</v>
          </cell>
          <cell r="D6" t="str">
            <v>SUEZ</v>
          </cell>
          <cell r="E6">
            <v>8666</v>
          </cell>
          <cell r="G6" t="str">
            <v>QATARELBASUEZ</v>
          </cell>
          <cell r="H6">
            <v>42526.383333333339</v>
          </cell>
          <cell r="I6">
            <v>69900</v>
          </cell>
          <cell r="O6" t="str">
            <v>QATARELBASUEZ</v>
          </cell>
          <cell r="P6">
            <v>25</v>
          </cell>
          <cell r="Q6">
            <v>25</v>
          </cell>
          <cell r="W6" t="str">
            <v>QATARELBASUEZ</v>
          </cell>
          <cell r="X6">
            <v>48</v>
          </cell>
          <cell r="Y6">
            <v>46</v>
          </cell>
          <cell r="AE6" t="str">
            <v>QATARELBASUEZ</v>
          </cell>
          <cell r="AF6">
            <v>749761.25</v>
          </cell>
          <cell r="AG6">
            <v>830054.00815217395</v>
          </cell>
        </row>
        <row r="7">
          <cell r="A7" t="str">
            <v>QATARLAKE CHARLES</v>
          </cell>
          <cell r="B7" t="str">
            <v>QATAR</v>
          </cell>
          <cell r="C7" t="str">
            <v>LAKE CHARLES</v>
          </cell>
          <cell r="E7">
            <v>12346</v>
          </cell>
          <cell r="G7" t="str">
            <v>QATARLAKE CHARLES</v>
          </cell>
          <cell r="H7">
            <v>32923.651612903232</v>
          </cell>
          <cell r="I7">
            <v>54498.305084745763</v>
          </cell>
          <cell r="O7" t="str">
            <v>QATARLAKE CHARLES</v>
          </cell>
          <cell r="P7">
            <v>32</v>
          </cell>
          <cell r="Q7">
            <v>32</v>
          </cell>
          <cell r="W7" t="str">
            <v>QATARLAKE CHARLES</v>
          </cell>
          <cell r="X7">
            <v>62</v>
          </cell>
          <cell r="Y7">
            <v>59</v>
          </cell>
          <cell r="AE7" t="str">
            <v>QATARLAKE CHARLES</v>
          </cell>
          <cell r="AF7">
            <v>1040961.25</v>
          </cell>
          <cell r="AG7">
            <v>1148554.0081521741</v>
          </cell>
        </row>
        <row r="8">
          <cell r="A8" t="str">
            <v>QATARLAKE CHARLESSUEZ</v>
          </cell>
          <cell r="B8" t="str">
            <v>QATAR</v>
          </cell>
          <cell r="C8" t="str">
            <v>LAKE CHARLES</v>
          </cell>
          <cell r="D8" t="str">
            <v>SUEZ</v>
          </cell>
          <cell r="E8">
            <v>9687</v>
          </cell>
          <cell r="G8" t="str">
            <v>QATARLAKE CHARLESSUEZ</v>
          </cell>
          <cell r="H8">
            <v>38514.460377358497</v>
          </cell>
          <cell r="I8">
            <v>64308</v>
          </cell>
          <cell r="O8" t="str">
            <v>QATARLAKE CHARLESSUEZ</v>
          </cell>
          <cell r="P8">
            <v>27</v>
          </cell>
          <cell r="Q8">
            <v>27</v>
          </cell>
          <cell r="W8" t="str">
            <v>QATARLAKE CHARLESSUEZ</v>
          </cell>
          <cell r="X8">
            <v>53</v>
          </cell>
          <cell r="Y8">
            <v>50</v>
          </cell>
          <cell r="AE8" t="str">
            <v>QATARLAKE CHARLESSUEZ</v>
          </cell>
          <cell r="AF8">
            <v>834631.875</v>
          </cell>
          <cell r="AG8">
            <v>923518.51222826098</v>
          </cell>
        </row>
        <row r="9">
          <cell r="A9" t="str">
            <v>QATARCABOT</v>
          </cell>
          <cell r="B9" t="str">
            <v>QATAR</v>
          </cell>
          <cell r="C9" t="str">
            <v>CABOT</v>
          </cell>
          <cell r="E9">
            <v>11618</v>
          </cell>
          <cell r="G9" t="str">
            <v>QATARCABOT</v>
          </cell>
          <cell r="H9">
            <v>34597.735593220343</v>
          </cell>
          <cell r="I9">
            <v>57417.857142857145</v>
          </cell>
          <cell r="O9" t="str">
            <v>QATARCABOT</v>
          </cell>
          <cell r="P9">
            <v>30</v>
          </cell>
          <cell r="Q9">
            <v>30</v>
          </cell>
          <cell r="W9" t="str">
            <v>QATARCABOT</v>
          </cell>
          <cell r="X9">
            <v>59</v>
          </cell>
          <cell r="Y9">
            <v>56</v>
          </cell>
          <cell r="AE9" t="str">
            <v>QATARCABOT</v>
          </cell>
          <cell r="AF9">
            <v>980446.25</v>
          </cell>
          <cell r="AG9">
            <v>1081911.3451086958</v>
          </cell>
        </row>
        <row r="10">
          <cell r="A10" t="str">
            <v>QATARCABOTSUEZ</v>
          </cell>
          <cell r="B10" t="str">
            <v>QATAR</v>
          </cell>
          <cell r="C10" t="str">
            <v>CABOT</v>
          </cell>
          <cell r="D10" t="str">
            <v>SUEZ</v>
          </cell>
          <cell r="E10">
            <v>8025</v>
          </cell>
          <cell r="G10" t="str">
            <v>QATARCABOTSUEZ</v>
          </cell>
          <cell r="H10">
            <v>45361.47555555556</v>
          </cell>
          <cell r="I10">
            <v>74776.744186046519</v>
          </cell>
          <cell r="O10" t="str">
            <v>QATARCABOTSUEZ</v>
          </cell>
          <cell r="P10">
            <v>23</v>
          </cell>
          <cell r="Q10">
            <v>23</v>
          </cell>
          <cell r="W10" t="str">
            <v>QATARCABOTSUEZ</v>
          </cell>
          <cell r="X10">
            <v>45</v>
          </cell>
          <cell r="Y10">
            <v>43</v>
          </cell>
          <cell r="AE10" t="str">
            <v>QATARCABOTSUEZ</v>
          </cell>
          <cell r="AF10">
            <v>696478.12499999988</v>
          </cell>
          <cell r="AG10">
            <v>771375.50951086974</v>
          </cell>
        </row>
        <row r="11">
          <cell r="A11" t="str">
            <v>QATARCOVE POINT</v>
          </cell>
          <cell r="B11" t="str">
            <v>QATAR</v>
          </cell>
          <cell r="C11" t="str">
            <v>COVE POINT</v>
          </cell>
          <cell r="E11">
            <v>11822</v>
          </cell>
          <cell r="G11" t="str">
            <v>QATARCOVE POINT</v>
          </cell>
          <cell r="H11">
            <v>34021.106666666667</v>
          </cell>
          <cell r="I11">
            <v>56410.526315789473</v>
          </cell>
          <cell r="O11" t="str">
            <v>QATARCOVE POINT</v>
          </cell>
          <cell r="P11">
            <v>31</v>
          </cell>
          <cell r="Q11">
            <v>31</v>
          </cell>
          <cell r="W11" t="str">
            <v>QATARCOVE POINT</v>
          </cell>
          <cell r="X11">
            <v>60</v>
          </cell>
          <cell r="Y11">
            <v>57</v>
          </cell>
          <cell r="AE11" t="str">
            <v>QATARCOVE POINT</v>
          </cell>
          <cell r="AF11">
            <v>997403.75000000012</v>
          </cell>
          <cell r="AG11">
            <v>1100585.9375</v>
          </cell>
        </row>
        <row r="12">
          <cell r="A12" t="str">
            <v>QATARCOVE POINTSUEZ</v>
          </cell>
          <cell r="B12" t="str">
            <v>QATAR</v>
          </cell>
          <cell r="C12" t="str">
            <v>COVE POINT</v>
          </cell>
          <cell r="D12" t="str">
            <v>SUEZ</v>
          </cell>
          <cell r="E12">
            <v>8467</v>
          </cell>
          <cell r="G12" t="str">
            <v>QATARCOVE POINTSUEZ</v>
          </cell>
          <cell r="H12">
            <v>43431.200000000004</v>
          </cell>
          <cell r="I12">
            <v>71453.333333333328</v>
          </cell>
          <cell r="O12" t="str">
            <v>QATARCOVE POINTSUEZ</v>
          </cell>
          <cell r="P12">
            <v>24</v>
          </cell>
          <cell r="Q12">
            <v>24</v>
          </cell>
          <cell r="W12" t="str">
            <v>QATARCOVE POINTSUEZ</v>
          </cell>
          <cell r="X12">
            <v>47</v>
          </cell>
          <cell r="Y12">
            <v>45</v>
          </cell>
          <cell r="AE12" t="str">
            <v>QATARCOVE POINTSUEZ</v>
          </cell>
          <cell r="AF12">
            <v>733219.375</v>
          </cell>
          <cell r="AG12">
            <v>811837.12635869579</v>
          </cell>
        </row>
        <row r="13">
          <cell r="A13" t="str">
            <v>QATARBARCELONASUEZ</v>
          </cell>
          <cell r="B13" t="str">
            <v>QATAR</v>
          </cell>
          <cell r="C13" t="str">
            <v>BARCELONA</v>
          </cell>
          <cell r="D13" t="str">
            <v>SUEZ</v>
          </cell>
          <cell r="E13">
            <v>4657</v>
          </cell>
          <cell r="G13" t="str">
            <v>QATARBARCELONASUEZ</v>
          </cell>
          <cell r="H13">
            <v>70388.496551724136</v>
          </cell>
          <cell r="I13">
            <v>114835.71428571429</v>
          </cell>
          <cell r="O13" t="str">
            <v>QATARBARCELONASUEZ</v>
          </cell>
          <cell r="P13">
            <v>15</v>
          </cell>
          <cell r="Q13">
            <v>15</v>
          </cell>
          <cell r="W13" t="str">
            <v>QATARBARCELONASUEZ</v>
          </cell>
          <cell r="X13">
            <v>29</v>
          </cell>
          <cell r="Y13">
            <v>28</v>
          </cell>
          <cell r="AE13" t="str">
            <v>QATARBARCELONASUEZ</v>
          </cell>
          <cell r="AF13">
            <v>416513.12500000006</v>
          </cell>
          <cell r="AG13">
            <v>463061.65081521741</v>
          </cell>
        </row>
        <row r="14">
          <cell r="A14" t="str">
            <v>ALGERIAELBA</v>
          </cell>
          <cell r="B14" t="str">
            <v>ALGERIA</v>
          </cell>
          <cell r="C14" t="str">
            <v>ELBA</v>
          </cell>
          <cell r="E14">
            <v>3941</v>
          </cell>
          <cell r="G14" t="str">
            <v>ALGERIAELBA</v>
          </cell>
          <cell r="H14">
            <v>92784.836363636365</v>
          </cell>
          <cell r="I14">
            <v>153114.28571428571</v>
          </cell>
          <cell r="O14" t="str">
            <v>ALGERIAELBA</v>
          </cell>
          <cell r="P14">
            <v>12</v>
          </cell>
          <cell r="Q14">
            <v>12</v>
          </cell>
          <cell r="W14" t="str">
            <v>ALGERIAELBA</v>
          </cell>
          <cell r="X14">
            <v>22</v>
          </cell>
          <cell r="Y14">
            <v>21</v>
          </cell>
          <cell r="AE14" t="str">
            <v>ALGERIAELBA</v>
          </cell>
          <cell r="AF14">
            <v>342295.625</v>
          </cell>
          <cell r="AG14">
            <v>379142.49320652179</v>
          </cell>
        </row>
        <row r="15">
          <cell r="A15" t="str">
            <v>ALGERIALAKE CHARLES</v>
          </cell>
          <cell r="B15" t="str">
            <v>ALGERIA</v>
          </cell>
          <cell r="C15" t="str">
            <v>LAKE CHARLES</v>
          </cell>
          <cell r="E15">
            <v>4962</v>
          </cell>
          <cell r="G15" t="str">
            <v>ALGERIALAKE CHARLES</v>
          </cell>
          <cell r="H15">
            <v>75602.459259259267</v>
          </cell>
          <cell r="I15">
            <v>123669.23076923077</v>
          </cell>
          <cell r="O15" t="str">
            <v>ALGERIALAKE CHARLES</v>
          </cell>
          <cell r="P15">
            <v>14</v>
          </cell>
          <cell r="Q15">
            <v>14</v>
          </cell>
          <cell r="W15" t="str">
            <v>ALGERIALAKE CHARLES</v>
          </cell>
          <cell r="X15">
            <v>27</v>
          </cell>
          <cell r="Y15">
            <v>26</v>
          </cell>
          <cell r="AE15" t="str">
            <v>ALGERIALAKE CHARLES</v>
          </cell>
          <cell r="AF15">
            <v>427166.25</v>
          </cell>
          <cell r="AG15">
            <v>472606.99728260876</v>
          </cell>
        </row>
        <row r="16">
          <cell r="A16" t="str">
            <v>ALGERIACABOT</v>
          </cell>
          <cell r="B16" t="str">
            <v>ALGERIA</v>
          </cell>
          <cell r="C16" t="str">
            <v>CABOT</v>
          </cell>
          <cell r="E16">
            <v>3300</v>
          </cell>
          <cell r="G16" t="str">
            <v>ALGERIACABOT</v>
          </cell>
          <cell r="H16">
            <v>107435.07368421054</v>
          </cell>
          <cell r="I16">
            <v>178633.33333333334</v>
          </cell>
          <cell r="O16" t="str">
            <v>ALGERIACABOT</v>
          </cell>
          <cell r="P16">
            <v>10</v>
          </cell>
          <cell r="Q16">
            <v>10</v>
          </cell>
          <cell r="W16" t="str">
            <v>ALGERIACABOT</v>
          </cell>
          <cell r="X16">
            <v>19</v>
          </cell>
          <cell r="Y16">
            <v>18</v>
          </cell>
          <cell r="AE16" t="str">
            <v>ALGERIACABOT</v>
          </cell>
          <cell r="AF16">
            <v>289012.5</v>
          </cell>
          <cell r="AG16">
            <v>320463.99456521735</v>
          </cell>
        </row>
        <row r="17">
          <cell r="A17" t="str">
            <v>ALGERIACOVE POINT</v>
          </cell>
          <cell r="B17" t="str">
            <v>ALGERIA</v>
          </cell>
          <cell r="C17" t="str">
            <v>COVE POINT</v>
          </cell>
          <cell r="E17">
            <v>3742</v>
          </cell>
          <cell r="G17" t="str">
            <v>ALGERIACOVE POINT</v>
          </cell>
          <cell r="H17">
            <v>97203.161904761917</v>
          </cell>
          <cell r="I17">
            <v>160770</v>
          </cell>
          <cell r="O17" t="str">
            <v>ALGERIACOVE POINT</v>
          </cell>
          <cell r="P17">
            <v>11</v>
          </cell>
          <cell r="Q17">
            <v>11</v>
          </cell>
          <cell r="W17" t="str">
            <v>ALGERIACOVE POINT</v>
          </cell>
          <cell r="X17">
            <v>21</v>
          </cell>
          <cell r="Y17">
            <v>20</v>
          </cell>
          <cell r="AE17" t="str">
            <v>ALGERIACOVE POINT</v>
          </cell>
          <cell r="AF17">
            <v>325753.75000000006</v>
          </cell>
          <cell r="AG17">
            <v>360925.61141304352</v>
          </cell>
        </row>
        <row r="18">
          <cell r="A18" t="str">
            <v>ALGERIASPAIN</v>
          </cell>
          <cell r="B18" t="str">
            <v>ALGERIA</v>
          </cell>
          <cell r="C18" t="str">
            <v>SPAIN</v>
          </cell>
          <cell r="E18">
            <v>343</v>
          </cell>
          <cell r="G18" t="str">
            <v>ALGERIASPAIN</v>
          </cell>
          <cell r="H18">
            <v>408253.28</v>
          </cell>
          <cell r="I18">
            <v>643080</v>
          </cell>
          <cell r="O18" t="str">
            <v>ALGERIASPAIN</v>
          </cell>
          <cell r="P18">
            <v>3</v>
          </cell>
          <cell r="Q18">
            <v>3</v>
          </cell>
          <cell r="W18" t="str">
            <v>ALGERIASPAIN</v>
          </cell>
          <cell r="X18">
            <v>5</v>
          </cell>
          <cell r="Y18">
            <v>5</v>
          </cell>
          <cell r="AE18" t="str">
            <v>ALGERIASPAIN</v>
          </cell>
          <cell r="AF18">
            <v>43211.875</v>
          </cell>
          <cell r="AG18">
            <v>49773.947010869568</v>
          </cell>
        </row>
        <row r="19">
          <cell r="A19" t="str">
            <v>VENEZUELAELBA</v>
          </cell>
          <cell r="B19" t="str">
            <v>VENEZUELA</v>
          </cell>
          <cell r="C19" t="str">
            <v>ELBA</v>
          </cell>
          <cell r="E19">
            <v>1774</v>
          </cell>
          <cell r="G19" t="str">
            <v>VENEZUELAELBA</v>
          </cell>
          <cell r="H19">
            <v>170105.53333333335</v>
          </cell>
          <cell r="I19">
            <v>267950</v>
          </cell>
          <cell r="O19" t="str">
            <v>VENEZUELAELBA</v>
          </cell>
          <cell r="P19">
            <v>7</v>
          </cell>
          <cell r="Q19">
            <v>7</v>
          </cell>
          <cell r="W19" t="str">
            <v>VENEZUELAELBA</v>
          </cell>
          <cell r="X19">
            <v>12</v>
          </cell>
          <cell r="Y19">
            <v>12</v>
          </cell>
          <cell r="AE19" t="str">
            <v>VENEZUELAELBA</v>
          </cell>
          <cell r="AF19">
            <v>162163.75</v>
          </cell>
          <cell r="AG19">
            <v>180770.72010869565</v>
          </cell>
        </row>
        <row r="20">
          <cell r="A20" t="str">
            <v>VENEZUELALAKE CHARLES</v>
          </cell>
          <cell r="B20" t="str">
            <v>VENEZUELA</v>
          </cell>
          <cell r="C20" t="str">
            <v>LAKE CHARLES</v>
          </cell>
          <cell r="E20">
            <v>2080</v>
          </cell>
          <cell r="G20" t="str">
            <v>VENEZUELALAKE CHARLES</v>
          </cell>
          <cell r="H20">
            <v>157020.49230769233</v>
          </cell>
          <cell r="I20">
            <v>247338.46153846153</v>
          </cell>
          <cell r="O20" t="str">
            <v>VENEZUELALAKE CHARLES</v>
          </cell>
          <cell r="P20">
            <v>7</v>
          </cell>
          <cell r="Q20">
            <v>7</v>
          </cell>
          <cell r="W20" t="str">
            <v>VENEZUELALAKE CHARLES</v>
          </cell>
          <cell r="X20">
            <v>13</v>
          </cell>
          <cell r="Y20">
            <v>13</v>
          </cell>
          <cell r="AE20" t="str">
            <v>VENEZUELALAKE CHARLES</v>
          </cell>
          <cell r="AF20">
            <v>187600.00000000003</v>
          </cell>
          <cell r="AG20">
            <v>208782.60869565219</v>
          </cell>
        </row>
        <row r="21">
          <cell r="A21" t="str">
            <v>VENEZUELACABOT</v>
          </cell>
          <cell r="B21" t="str">
            <v>VENEZUELA</v>
          </cell>
          <cell r="C21" t="str">
            <v>CABOT</v>
          </cell>
          <cell r="E21">
            <v>2085</v>
          </cell>
          <cell r="G21" t="str">
            <v>VENEZUELACABOT</v>
          </cell>
          <cell r="H21">
            <v>157020.49230769233</v>
          </cell>
          <cell r="I21">
            <v>247338.46153846153</v>
          </cell>
          <cell r="O21" t="str">
            <v>VENEZUELACABOT</v>
          </cell>
          <cell r="P21">
            <v>7</v>
          </cell>
          <cell r="Q21">
            <v>7</v>
          </cell>
          <cell r="W21" t="str">
            <v>VENEZUELACABOT</v>
          </cell>
          <cell r="X21">
            <v>13</v>
          </cell>
          <cell r="Y21">
            <v>13</v>
          </cell>
          <cell r="AE21" t="str">
            <v>VENEZUELACABOT</v>
          </cell>
          <cell r="AF21">
            <v>188015.62499999997</v>
          </cell>
          <cell r="AG21">
            <v>209240.31929347827</v>
          </cell>
        </row>
        <row r="22">
          <cell r="A22" t="str">
            <v>VENEZUELACOVE POINT</v>
          </cell>
          <cell r="B22" t="str">
            <v>VENEZUELA</v>
          </cell>
          <cell r="C22" t="str">
            <v>COVE POINT</v>
          </cell>
          <cell r="E22">
            <v>2003</v>
          </cell>
          <cell r="G22" t="str">
            <v>VENEZUELACOVE POINT</v>
          </cell>
          <cell r="H22">
            <v>157020.49230769233</v>
          </cell>
          <cell r="I22">
            <v>247338.46153846153</v>
          </cell>
          <cell r="O22" t="str">
            <v>VENEZUELACOVE POINT</v>
          </cell>
          <cell r="P22">
            <v>7</v>
          </cell>
          <cell r="Q22">
            <v>7</v>
          </cell>
          <cell r="W22" t="str">
            <v>VENEZUELACOVE POINT</v>
          </cell>
          <cell r="X22">
            <v>13</v>
          </cell>
          <cell r="Y22">
            <v>13</v>
          </cell>
          <cell r="AE22" t="str">
            <v>VENEZUELACOVE POINT</v>
          </cell>
          <cell r="AF22">
            <v>181199.375</v>
          </cell>
          <cell r="AG22">
            <v>201733.86548913046</v>
          </cell>
        </row>
        <row r="23">
          <cell r="A23" t="str">
            <v>VENEZUELAPUERTO RICO</v>
          </cell>
          <cell r="B23" t="str">
            <v>VENEZUELA</v>
          </cell>
          <cell r="C23" t="str">
            <v>PUERTO RICO</v>
          </cell>
          <cell r="E23">
            <v>622</v>
          </cell>
          <cell r="G23" t="str">
            <v>VENEZUELAPUERTO RICO</v>
          </cell>
          <cell r="H23">
            <v>340211.06666666671</v>
          </cell>
          <cell r="I23">
            <v>535900</v>
          </cell>
          <cell r="O23" t="str">
            <v>VENEZUELAPUERTO RICO</v>
          </cell>
          <cell r="P23">
            <v>4</v>
          </cell>
          <cell r="Q23">
            <v>4</v>
          </cell>
          <cell r="W23" t="str">
            <v>VENEZUELAPUERTO RICO</v>
          </cell>
          <cell r="X23">
            <v>6</v>
          </cell>
          <cell r="Y23">
            <v>6</v>
          </cell>
          <cell r="AE23" t="str">
            <v>VENEZUELAPUERTO RICO</v>
          </cell>
          <cell r="AF23">
            <v>66403.75</v>
          </cell>
          <cell r="AG23">
            <v>75314.198369565231</v>
          </cell>
        </row>
        <row r="24">
          <cell r="A24" t="str">
            <v>VENEZUELASPAIN</v>
          </cell>
          <cell r="B24" t="str">
            <v>VENEZUELA</v>
          </cell>
          <cell r="C24" t="str">
            <v>SPAIN</v>
          </cell>
          <cell r="E24">
            <v>4010</v>
          </cell>
          <cell r="G24" t="str">
            <v>VENEZUELASPAIN</v>
          </cell>
          <cell r="H24">
            <v>88750.713043478274</v>
          </cell>
          <cell r="I24">
            <v>146154.54545454544</v>
          </cell>
          <cell r="O24" t="str">
            <v>VENEZUELASPAIN</v>
          </cell>
          <cell r="P24">
            <v>12</v>
          </cell>
          <cell r="Q24">
            <v>12</v>
          </cell>
          <cell r="W24" t="str">
            <v>VENEZUELASPAIN</v>
          </cell>
          <cell r="X24">
            <v>23</v>
          </cell>
          <cell r="Y24">
            <v>22</v>
          </cell>
          <cell r="AE24" t="str">
            <v>VENEZUELASPAIN</v>
          </cell>
          <cell r="AF24">
            <v>348031.25</v>
          </cell>
          <cell r="AG24">
            <v>385458.89945652179</v>
          </cell>
        </row>
      </sheetData>
      <sheetData sheetId="4">
        <row r="4">
          <cell r="C4">
            <v>1</v>
          </cell>
          <cell r="D4">
            <v>2</v>
          </cell>
          <cell r="E4">
            <v>3</v>
          </cell>
          <cell r="F4">
            <v>4</v>
          </cell>
        </row>
        <row r="5">
          <cell r="A5" t="str">
            <v>SHIP--------------------------&gt;</v>
          </cell>
          <cell r="C5" t="str">
            <v>HG</v>
          </cell>
          <cell r="D5" t="str">
            <v>EXMAR</v>
          </cell>
        </row>
        <row r="6">
          <cell r="A6" t="str">
            <v>SPECS</v>
          </cell>
          <cell r="B6" t="str">
            <v>UOM</v>
          </cell>
          <cell r="C6">
            <v>1</v>
          </cell>
          <cell r="D6">
            <v>2</v>
          </cell>
          <cell r="E6">
            <v>3</v>
          </cell>
          <cell r="F6">
            <v>4</v>
          </cell>
          <cell r="G6">
            <v>5</v>
          </cell>
          <cell r="H6">
            <v>6</v>
          </cell>
        </row>
        <row r="7">
          <cell r="A7" t="str">
            <v>CAPACITY mmbtu</v>
          </cell>
          <cell r="B7" t="str">
            <v>MMBTU</v>
          </cell>
          <cell r="C7">
            <v>2041266.4000000001</v>
          </cell>
          <cell r="D7">
            <v>3215400</v>
          </cell>
        </row>
        <row r="8">
          <cell r="A8" t="str">
            <v>CAPACITY m3</v>
          </cell>
          <cell r="B8" t="str">
            <v>M3</v>
          </cell>
          <cell r="C8">
            <v>87608</v>
          </cell>
          <cell r="D8">
            <v>138000</v>
          </cell>
        </row>
        <row r="9">
          <cell r="A9" t="str">
            <v>SPEED mph</v>
          </cell>
          <cell r="B9" t="str">
            <v>MPH</v>
          </cell>
          <cell r="C9">
            <v>17.5</v>
          </cell>
          <cell r="D9">
            <v>18.399999999999999</v>
          </cell>
        </row>
        <row r="10">
          <cell r="A10" t="str">
            <v>SPEED mpd</v>
          </cell>
          <cell r="B10" t="str">
            <v>MPD</v>
          </cell>
          <cell r="C10">
            <v>420</v>
          </cell>
          <cell r="D10">
            <v>441.59999999999997</v>
          </cell>
          <cell r="E10">
            <v>28.028571428571428</v>
          </cell>
          <cell r="F10">
            <v>30.028571428571428</v>
          </cell>
        </row>
        <row r="11">
          <cell r="A11" t="str">
            <v>BOILOFF-LADEN</v>
          </cell>
          <cell r="B11" t="str">
            <v>DAILY</v>
          </cell>
          <cell r="C11">
            <v>2.7499999999999998E-3</v>
          </cell>
          <cell r="D11">
            <v>1.5E-3</v>
          </cell>
        </row>
        <row r="12">
          <cell r="A12" t="str">
            <v>BOILOFF-PORTDAY</v>
          </cell>
          <cell r="B12" t="str">
            <v>DAILY</v>
          </cell>
        </row>
        <row r="13">
          <cell r="A13" t="str">
            <v>LOADING</v>
          </cell>
          <cell r="B13" t="str">
            <v>DAYS</v>
          </cell>
          <cell r="C13">
            <v>1</v>
          </cell>
          <cell r="D13">
            <v>1</v>
          </cell>
        </row>
        <row r="14">
          <cell r="A14" t="str">
            <v>UNLOADING</v>
          </cell>
          <cell r="B14" t="str">
            <v>DAYS</v>
          </cell>
          <cell r="C14">
            <v>2</v>
          </cell>
          <cell r="D14">
            <v>2</v>
          </cell>
        </row>
        <row r="15">
          <cell r="A15" t="str">
            <v>SUEZ TRANSIT (RT)</v>
          </cell>
          <cell r="B15" t="str">
            <v>DAYS</v>
          </cell>
          <cell r="C15">
            <v>3</v>
          </cell>
          <cell r="D15">
            <v>3</v>
          </cell>
        </row>
        <row r="16">
          <cell r="A16" t="str">
            <v>BUNKERS-LOADED</v>
          </cell>
          <cell r="B16" t="str">
            <v>Tons/Day</v>
          </cell>
          <cell r="C16">
            <v>145</v>
          </cell>
          <cell r="D16">
            <v>170</v>
          </cell>
        </row>
        <row r="17">
          <cell r="A17" t="str">
            <v>BUNKERS-BALLAST</v>
          </cell>
          <cell r="B17" t="str">
            <v>Tons/Day</v>
          </cell>
          <cell r="C17">
            <v>140</v>
          </cell>
          <cell r="D17">
            <v>160</v>
          </cell>
        </row>
        <row r="18">
          <cell r="A18" t="str">
            <v>BUNKERS-PORT</v>
          </cell>
          <cell r="B18" t="str">
            <v>Tons/Day</v>
          </cell>
          <cell r="C18">
            <v>40</v>
          </cell>
          <cell r="D18">
            <v>50</v>
          </cell>
        </row>
        <row r="19">
          <cell r="A19" t="str">
            <v>BOILOFF AS FUEL</v>
          </cell>
          <cell r="B19" t="str">
            <v>YES/NO</v>
          </cell>
          <cell r="C19" t="str">
            <v>YES</v>
          </cell>
          <cell r="D19" t="str">
            <v>YES</v>
          </cell>
        </row>
        <row r="20">
          <cell r="A20" t="str">
            <v>BOILOFF TO BUNKER</v>
          </cell>
          <cell r="B20" t="str">
            <v>TONNE/M3</v>
          </cell>
          <cell r="C20">
            <v>0.53</v>
          </cell>
          <cell r="D20">
            <v>0.53</v>
          </cell>
        </row>
        <row r="21">
          <cell r="A21" t="str">
            <v>SHIP UTILIZATION</v>
          </cell>
          <cell r="B21" t="str">
            <v>RATE</v>
          </cell>
          <cell r="C21">
            <v>1</v>
          </cell>
          <cell r="D21">
            <v>1</v>
          </cell>
        </row>
        <row r="23">
          <cell r="A23" t="str">
            <v>CPI ESCALATION</v>
          </cell>
          <cell r="C23">
            <v>2.5000000000000001E-2</v>
          </cell>
          <cell r="D23">
            <v>2.5000000000000001E-2</v>
          </cell>
          <cell r="E23">
            <v>2.5000000000000001E-2</v>
          </cell>
          <cell r="F23">
            <v>2.5000000000000001E-2</v>
          </cell>
          <cell r="G23">
            <v>2.5000000000000001E-2</v>
          </cell>
          <cell r="H23">
            <v>2.5000000000000001E-2</v>
          </cell>
        </row>
        <row r="24">
          <cell r="A24" t="str">
            <v>FIXED CHARTER COST</v>
          </cell>
          <cell r="B24" t="str">
            <v>DAILY</v>
          </cell>
          <cell r="C24" t="str">
            <v>HG</v>
          </cell>
          <cell r="D24" t="str">
            <v>EXMAR</v>
          </cell>
          <cell r="E24" t="str">
            <v/>
          </cell>
          <cell r="F24" t="str">
            <v/>
          </cell>
          <cell r="G24" t="str">
            <v/>
          </cell>
          <cell r="H24" t="str">
            <v/>
          </cell>
        </row>
        <row r="25">
          <cell r="C25">
            <v>1</v>
          </cell>
          <cell r="D25">
            <v>2</v>
          </cell>
          <cell r="E25">
            <v>3</v>
          </cell>
          <cell r="F25">
            <v>4</v>
          </cell>
          <cell r="G25">
            <v>5</v>
          </cell>
          <cell r="H25">
            <v>6</v>
          </cell>
        </row>
        <row r="26">
          <cell r="A26" t="str">
            <v>input--------------&gt;</v>
          </cell>
          <cell r="B26">
            <v>36708</v>
          </cell>
          <cell r="C26">
            <v>0</v>
          </cell>
          <cell r="D26">
            <v>0</v>
          </cell>
        </row>
        <row r="27">
          <cell r="B27">
            <v>36739</v>
          </cell>
          <cell r="C27">
            <v>0</v>
          </cell>
          <cell r="D27">
            <v>0</v>
          </cell>
        </row>
        <row r="28">
          <cell r="B28">
            <v>36770</v>
          </cell>
          <cell r="C28">
            <v>0</v>
          </cell>
          <cell r="D28">
            <v>0</v>
          </cell>
        </row>
        <row r="29">
          <cell r="B29">
            <v>36800</v>
          </cell>
          <cell r="C29">
            <v>0</v>
          </cell>
          <cell r="D29">
            <v>0</v>
          </cell>
        </row>
        <row r="30">
          <cell r="B30">
            <v>36831</v>
          </cell>
          <cell r="C30">
            <v>9500</v>
          </cell>
          <cell r="D30">
            <v>0</v>
          </cell>
        </row>
        <row r="31">
          <cell r="B31">
            <v>36861</v>
          </cell>
          <cell r="C31">
            <v>9500</v>
          </cell>
          <cell r="D31">
            <v>0</v>
          </cell>
        </row>
        <row r="32">
          <cell r="B32">
            <v>36892</v>
          </cell>
          <cell r="C32">
            <v>9500</v>
          </cell>
          <cell r="D32">
            <v>0</v>
          </cell>
        </row>
        <row r="33">
          <cell r="B33">
            <v>36923</v>
          </cell>
          <cell r="C33">
            <v>9500</v>
          </cell>
          <cell r="D33">
            <v>0</v>
          </cell>
        </row>
        <row r="34">
          <cell r="B34">
            <v>36951</v>
          </cell>
          <cell r="C34">
            <v>9500</v>
          </cell>
          <cell r="D34">
            <v>0</v>
          </cell>
        </row>
        <row r="35">
          <cell r="B35">
            <v>36982</v>
          </cell>
          <cell r="C35">
            <v>9500</v>
          </cell>
          <cell r="D35">
            <v>0</v>
          </cell>
        </row>
        <row r="36">
          <cell r="B36">
            <v>37012</v>
          </cell>
          <cell r="C36">
            <v>9500</v>
          </cell>
          <cell r="D36">
            <v>0</v>
          </cell>
        </row>
        <row r="37">
          <cell r="B37">
            <v>37043</v>
          </cell>
          <cell r="C37">
            <v>9500</v>
          </cell>
          <cell r="D37">
            <v>0</v>
          </cell>
        </row>
        <row r="38">
          <cell r="B38">
            <v>37073</v>
          </cell>
          <cell r="C38">
            <v>9500</v>
          </cell>
          <cell r="D38">
            <v>0</v>
          </cell>
        </row>
        <row r="39">
          <cell r="B39">
            <v>37104</v>
          </cell>
          <cell r="C39">
            <v>9500</v>
          </cell>
          <cell r="D39">
            <v>0</v>
          </cell>
        </row>
        <row r="40">
          <cell r="B40">
            <v>37135</v>
          </cell>
          <cell r="C40">
            <v>9500</v>
          </cell>
          <cell r="D40">
            <v>0</v>
          </cell>
        </row>
        <row r="41">
          <cell r="B41">
            <v>37165</v>
          </cell>
          <cell r="C41">
            <v>9500</v>
          </cell>
          <cell r="D41">
            <v>0</v>
          </cell>
        </row>
        <row r="42">
          <cell r="B42">
            <v>37196</v>
          </cell>
          <cell r="C42">
            <v>9500</v>
          </cell>
          <cell r="D42">
            <v>0</v>
          </cell>
        </row>
        <row r="43">
          <cell r="B43">
            <v>37226</v>
          </cell>
          <cell r="C43">
            <v>9500</v>
          </cell>
          <cell r="D43">
            <v>0</v>
          </cell>
        </row>
        <row r="44">
          <cell r="B44">
            <v>37257</v>
          </cell>
          <cell r="C44">
            <v>9500</v>
          </cell>
          <cell r="D44">
            <v>0</v>
          </cell>
        </row>
        <row r="45">
          <cell r="B45">
            <v>37288</v>
          </cell>
          <cell r="C45">
            <v>9500</v>
          </cell>
          <cell r="D45">
            <v>0</v>
          </cell>
        </row>
        <row r="46">
          <cell r="B46">
            <v>37316</v>
          </cell>
          <cell r="C46">
            <v>9500</v>
          </cell>
          <cell r="D46">
            <v>0</v>
          </cell>
        </row>
        <row r="47">
          <cell r="B47">
            <v>37347</v>
          </cell>
          <cell r="C47">
            <v>9500</v>
          </cell>
          <cell r="D47">
            <v>0</v>
          </cell>
        </row>
        <row r="48">
          <cell r="B48">
            <v>37377</v>
          </cell>
          <cell r="C48">
            <v>9500</v>
          </cell>
          <cell r="D48">
            <v>0</v>
          </cell>
        </row>
        <row r="49">
          <cell r="B49">
            <v>37408</v>
          </cell>
          <cell r="C49">
            <v>9500</v>
          </cell>
          <cell r="D49">
            <v>0</v>
          </cell>
        </row>
        <row r="50">
          <cell r="B50">
            <v>37438</v>
          </cell>
          <cell r="C50">
            <v>9500</v>
          </cell>
          <cell r="D50">
            <v>0</v>
          </cell>
        </row>
        <row r="51">
          <cell r="B51">
            <v>37469</v>
          </cell>
          <cell r="C51">
            <v>9500</v>
          </cell>
          <cell r="D51">
            <v>0</v>
          </cell>
        </row>
        <row r="52">
          <cell r="B52">
            <v>37500</v>
          </cell>
          <cell r="C52">
            <v>9500</v>
          </cell>
          <cell r="D52">
            <v>0</v>
          </cell>
        </row>
        <row r="53">
          <cell r="B53">
            <v>37530</v>
          </cell>
          <cell r="C53">
            <v>9500</v>
          </cell>
          <cell r="D53">
            <v>0</v>
          </cell>
        </row>
        <row r="54">
          <cell r="B54">
            <v>37561</v>
          </cell>
          <cell r="C54">
            <v>9500</v>
          </cell>
          <cell r="D54">
            <v>0</v>
          </cell>
        </row>
        <row r="55">
          <cell r="B55">
            <v>37591</v>
          </cell>
          <cell r="C55">
            <v>9500</v>
          </cell>
          <cell r="D55">
            <v>0</v>
          </cell>
        </row>
        <row r="56">
          <cell r="B56">
            <v>37622</v>
          </cell>
          <cell r="C56">
            <v>16000</v>
          </cell>
          <cell r="D56">
            <v>51850</v>
          </cell>
        </row>
        <row r="57">
          <cell r="B57">
            <v>37653</v>
          </cell>
          <cell r="C57">
            <v>16000</v>
          </cell>
          <cell r="D57">
            <v>51850</v>
          </cell>
        </row>
        <row r="58">
          <cell r="B58">
            <v>37681</v>
          </cell>
          <cell r="C58">
            <v>16000</v>
          </cell>
          <cell r="D58">
            <v>51850</v>
          </cell>
        </row>
        <row r="59">
          <cell r="B59">
            <v>37712</v>
          </cell>
          <cell r="C59">
            <v>16000</v>
          </cell>
          <cell r="D59">
            <v>51850</v>
          </cell>
        </row>
        <row r="60">
          <cell r="B60">
            <v>37742</v>
          </cell>
          <cell r="C60">
            <v>16000</v>
          </cell>
          <cell r="D60">
            <v>51850</v>
          </cell>
        </row>
        <row r="61">
          <cell r="B61">
            <v>37773</v>
          </cell>
          <cell r="C61">
            <v>16000</v>
          </cell>
          <cell r="D61">
            <v>51850</v>
          </cell>
        </row>
        <row r="62">
          <cell r="B62">
            <v>37803</v>
          </cell>
          <cell r="C62">
            <v>16000</v>
          </cell>
          <cell r="D62">
            <v>51850</v>
          </cell>
        </row>
        <row r="63">
          <cell r="B63">
            <v>37834</v>
          </cell>
          <cell r="C63">
            <v>16000</v>
          </cell>
          <cell r="D63">
            <v>51850</v>
          </cell>
        </row>
        <row r="64">
          <cell r="B64">
            <v>37865</v>
          </cell>
          <cell r="C64">
            <v>16000</v>
          </cell>
          <cell r="D64">
            <v>51850</v>
          </cell>
        </row>
        <row r="65">
          <cell r="B65">
            <v>37895</v>
          </cell>
          <cell r="C65">
            <v>16000</v>
          </cell>
          <cell r="D65">
            <v>51850</v>
          </cell>
        </row>
        <row r="66">
          <cell r="B66">
            <v>37926</v>
          </cell>
          <cell r="C66">
            <v>16000</v>
          </cell>
          <cell r="D66">
            <v>51850</v>
          </cell>
        </row>
        <row r="67">
          <cell r="B67">
            <v>37956</v>
          </cell>
          <cell r="C67">
            <v>16000</v>
          </cell>
          <cell r="D67">
            <v>51850</v>
          </cell>
        </row>
        <row r="68">
          <cell r="B68">
            <v>37987</v>
          </cell>
          <cell r="C68">
            <v>16000</v>
          </cell>
          <cell r="D68">
            <v>51850</v>
          </cell>
        </row>
        <row r="69">
          <cell r="B69">
            <v>38018</v>
          </cell>
          <cell r="C69">
            <v>16000</v>
          </cell>
          <cell r="D69">
            <v>51850</v>
          </cell>
        </row>
        <row r="70">
          <cell r="B70">
            <v>38047</v>
          </cell>
          <cell r="C70">
            <v>16000</v>
          </cell>
          <cell r="D70">
            <v>51850</v>
          </cell>
        </row>
        <row r="71">
          <cell r="B71">
            <v>38078</v>
          </cell>
          <cell r="C71">
            <v>16000</v>
          </cell>
          <cell r="D71">
            <v>51850</v>
          </cell>
        </row>
        <row r="72">
          <cell r="B72">
            <v>38108</v>
          </cell>
          <cell r="C72">
            <v>16000</v>
          </cell>
          <cell r="D72">
            <v>51850</v>
          </cell>
        </row>
        <row r="73">
          <cell r="B73">
            <v>38139</v>
          </cell>
          <cell r="C73">
            <v>16000</v>
          </cell>
          <cell r="D73">
            <v>51850</v>
          </cell>
        </row>
        <row r="74">
          <cell r="B74">
            <v>38169</v>
          </cell>
          <cell r="C74">
            <v>16000</v>
          </cell>
          <cell r="D74">
            <v>51850</v>
          </cell>
        </row>
        <row r="75">
          <cell r="B75">
            <v>38200</v>
          </cell>
          <cell r="C75">
            <v>16000</v>
          </cell>
          <cell r="D75">
            <v>51850</v>
          </cell>
        </row>
        <row r="76">
          <cell r="B76">
            <v>38231</v>
          </cell>
          <cell r="C76">
            <v>16000</v>
          </cell>
          <cell r="D76">
            <v>51850</v>
          </cell>
        </row>
        <row r="77">
          <cell r="B77">
            <v>38261</v>
          </cell>
          <cell r="C77">
            <v>16000</v>
          </cell>
          <cell r="D77">
            <v>51850</v>
          </cell>
        </row>
        <row r="78">
          <cell r="B78">
            <v>38292</v>
          </cell>
          <cell r="C78">
            <v>16000</v>
          </cell>
          <cell r="D78">
            <v>51850</v>
          </cell>
        </row>
        <row r="79">
          <cell r="B79">
            <v>38322</v>
          </cell>
          <cell r="C79">
            <v>16000</v>
          </cell>
          <cell r="D79">
            <v>51850</v>
          </cell>
        </row>
        <row r="80">
          <cell r="B80">
            <v>38353</v>
          </cell>
          <cell r="C80">
            <v>16000</v>
          </cell>
          <cell r="D80">
            <v>51850</v>
          </cell>
        </row>
        <row r="81">
          <cell r="B81">
            <v>38384</v>
          </cell>
          <cell r="C81">
            <v>16000</v>
          </cell>
          <cell r="D81">
            <v>51850</v>
          </cell>
        </row>
        <row r="82">
          <cell r="B82">
            <v>38412</v>
          </cell>
          <cell r="C82">
            <v>16000</v>
          </cell>
          <cell r="D82">
            <v>51850</v>
          </cell>
        </row>
        <row r="83">
          <cell r="B83">
            <v>38443</v>
          </cell>
          <cell r="C83">
            <v>16000</v>
          </cell>
          <cell r="D83">
            <v>51850</v>
          </cell>
        </row>
        <row r="84">
          <cell r="B84">
            <v>38473</v>
          </cell>
          <cell r="C84">
            <v>16000</v>
          </cell>
          <cell r="D84">
            <v>51850</v>
          </cell>
        </row>
        <row r="85">
          <cell r="B85">
            <v>38504</v>
          </cell>
          <cell r="C85">
            <v>16000</v>
          </cell>
          <cell r="D85">
            <v>51850</v>
          </cell>
        </row>
        <row r="86">
          <cell r="B86">
            <v>38534</v>
          </cell>
          <cell r="C86">
            <v>16000</v>
          </cell>
          <cell r="D86">
            <v>51850</v>
          </cell>
        </row>
        <row r="87">
          <cell r="B87">
            <v>38565</v>
          </cell>
          <cell r="C87">
            <v>16000</v>
          </cell>
          <cell r="D87">
            <v>51850</v>
          </cell>
        </row>
        <row r="88">
          <cell r="B88">
            <v>38596</v>
          </cell>
          <cell r="C88">
            <v>16000</v>
          </cell>
          <cell r="D88">
            <v>51850</v>
          </cell>
        </row>
        <row r="89">
          <cell r="B89">
            <v>38626</v>
          </cell>
          <cell r="C89">
            <v>16000</v>
          </cell>
          <cell r="D89">
            <v>51850</v>
          </cell>
        </row>
        <row r="90">
          <cell r="B90">
            <v>38657</v>
          </cell>
          <cell r="C90">
            <v>16000</v>
          </cell>
          <cell r="D90">
            <v>51850</v>
          </cell>
        </row>
        <row r="91">
          <cell r="B91">
            <v>38687</v>
          </cell>
          <cell r="C91">
            <v>16000</v>
          </cell>
          <cell r="D91">
            <v>51850</v>
          </cell>
        </row>
        <row r="92">
          <cell r="B92">
            <v>38718</v>
          </cell>
          <cell r="C92">
            <v>16000</v>
          </cell>
          <cell r="D92">
            <v>51850</v>
          </cell>
        </row>
        <row r="93">
          <cell r="B93">
            <v>38749</v>
          </cell>
          <cell r="C93">
            <v>16000</v>
          </cell>
          <cell r="D93">
            <v>51850</v>
          </cell>
        </row>
        <row r="94">
          <cell r="B94">
            <v>38777</v>
          </cell>
          <cell r="C94">
            <v>16000</v>
          </cell>
          <cell r="D94">
            <v>51850</v>
          </cell>
        </row>
        <row r="95">
          <cell r="B95">
            <v>38808</v>
          </cell>
          <cell r="C95">
            <v>16000</v>
          </cell>
          <cell r="D95">
            <v>51850</v>
          </cell>
        </row>
        <row r="96">
          <cell r="B96">
            <v>38838</v>
          </cell>
          <cell r="C96">
            <v>16000</v>
          </cell>
          <cell r="D96">
            <v>51850</v>
          </cell>
        </row>
        <row r="97">
          <cell r="B97">
            <v>38869</v>
          </cell>
          <cell r="C97">
            <v>16000</v>
          </cell>
          <cell r="D97">
            <v>51850</v>
          </cell>
        </row>
        <row r="98">
          <cell r="B98">
            <v>38899</v>
          </cell>
          <cell r="C98">
            <v>16000</v>
          </cell>
          <cell r="D98">
            <v>51850</v>
          </cell>
        </row>
        <row r="99">
          <cell r="B99">
            <v>38930</v>
          </cell>
          <cell r="C99">
            <v>16000</v>
          </cell>
          <cell r="D99">
            <v>51850</v>
          </cell>
        </row>
        <row r="100">
          <cell r="B100">
            <v>38961</v>
          </cell>
          <cell r="C100">
            <v>16000</v>
          </cell>
          <cell r="D100">
            <v>51850</v>
          </cell>
        </row>
        <row r="101">
          <cell r="B101">
            <v>38991</v>
          </cell>
          <cell r="C101">
            <v>16000</v>
          </cell>
          <cell r="D101">
            <v>51850</v>
          </cell>
        </row>
        <row r="102">
          <cell r="B102">
            <v>39022</v>
          </cell>
          <cell r="C102">
            <v>16000</v>
          </cell>
          <cell r="D102">
            <v>51850</v>
          </cell>
        </row>
        <row r="103">
          <cell r="B103">
            <v>39052</v>
          </cell>
          <cell r="C103">
            <v>16000</v>
          </cell>
          <cell r="D103">
            <v>51850</v>
          </cell>
        </row>
        <row r="104">
          <cell r="B104">
            <v>39083</v>
          </cell>
          <cell r="C104">
            <v>16000</v>
          </cell>
          <cell r="D104">
            <v>51850</v>
          </cell>
        </row>
        <row r="105">
          <cell r="B105">
            <v>39114</v>
          </cell>
          <cell r="C105">
            <v>16000</v>
          </cell>
          <cell r="D105">
            <v>51850</v>
          </cell>
        </row>
        <row r="106">
          <cell r="B106">
            <v>39142</v>
          </cell>
          <cell r="C106">
            <v>16000</v>
          </cell>
          <cell r="D106">
            <v>51850</v>
          </cell>
        </row>
        <row r="107">
          <cell r="B107">
            <v>39173</v>
          </cell>
          <cell r="C107">
            <v>16000</v>
          </cell>
          <cell r="D107">
            <v>51850</v>
          </cell>
        </row>
        <row r="108">
          <cell r="B108">
            <v>39203</v>
          </cell>
          <cell r="C108">
            <v>16000</v>
          </cell>
          <cell r="D108">
            <v>51850</v>
          </cell>
        </row>
        <row r="109">
          <cell r="B109">
            <v>39234</v>
          </cell>
          <cell r="C109">
            <v>16000</v>
          </cell>
          <cell r="D109">
            <v>51850</v>
          </cell>
        </row>
        <row r="110">
          <cell r="B110">
            <v>39264</v>
          </cell>
          <cell r="C110">
            <v>16000</v>
          </cell>
          <cell r="D110">
            <v>51850</v>
          </cell>
        </row>
        <row r="111">
          <cell r="B111">
            <v>39295</v>
          </cell>
          <cell r="C111">
            <v>16000</v>
          </cell>
          <cell r="D111">
            <v>51850</v>
          </cell>
        </row>
        <row r="112">
          <cell r="B112">
            <v>39326</v>
          </cell>
          <cell r="C112">
            <v>16000</v>
          </cell>
          <cell r="D112">
            <v>51850</v>
          </cell>
        </row>
        <row r="113">
          <cell r="B113">
            <v>39356</v>
          </cell>
          <cell r="C113">
            <v>16000</v>
          </cell>
          <cell r="D113">
            <v>51850</v>
          </cell>
        </row>
        <row r="114">
          <cell r="B114">
            <v>39387</v>
          </cell>
          <cell r="C114">
            <v>16000</v>
          </cell>
          <cell r="D114">
            <v>51850</v>
          </cell>
        </row>
        <row r="115">
          <cell r="B115">
            <v>39417</v>
          </cell>
          <cell r="C115">
            <v>16000</v>
          </cell>
          <cell r="D115">
            <v>51850</v>
          </cell>
        </row>
        <row r="116">
          <cell r="B116">
            <v>39448</v>
          </cell>
          <cell r="C116">
            <v>16000</v>
          </cell>
          <cell r="D116">
            <v>51850</v>
          </cell>
        </row>
        <row r="117">
          <cell r="B117">
            <v>39479</v>
          </cell>
          <cell r="C117">
            <v>16000</v>
          </cell>
          <cell r="D117">
            <v>51850</v>
          </cell>
        </row>
        <row r="118">
          <cell r="B118">
            <v>39508</v>
          </cell>
          <cell r="C118">
            <v>16000</v>
          </cell>
          <cell r="D118">
            <v>51850</v>
          </cell>
        </row>
        <row r="119">
          <cell r="B119">
            <v>39539</v>
          </cell>
          <cell r="C119">
            <v>16000</v>
          </cell>
          <cell r="D119">
            <v>51850</v>
          </cell>
        </row>
        <row r="120">
          <cell r="B120">
            <v>39569</v>
          </cell>
          <cell r="C120">
            <v>16000</v>
          </cell>
          <cell r="D120">
            <v>51850</v>
          </cell>
        </row>
        <row r="121">
          <cell r="B121">
            <v>39600</v>
          </cell>
          <cell r="C121">
            <v>16000</v>
          </cell>
          <cell r="D121">
            <v>51850</v>
          </cell>
        </row>
        <row r="122">
          <cell r="B122">
            <v>39630</v>
          </cell>
          <cell r="C122">
            <v>16000</v>
          </cell>
          <cell r="D122">
            <v>51850</v>
          </cell>
        </row>
        <row r="123">
          <cell r="B123">
            <v>39661</v>
          </cell>
          <cell r="C123">
            <v>16000</v>
          </cell>
          <cell r="D123">
            <v>51850</v>
          </cell>
        </row>
        <row r="124">
          <cell r="B124">
            <v>39692</v>
          </cell>
          <cell r="C124">
            <v>16000</v>
          </cell>
          <cell r="D124">
            <v>51850</v>
          </cell>
        </row>
        <row r="125">
          <cell r="B125">
            <v>39722</v>
          </cell>
          <cell r="C125">
            <v>16000</v>
          </cell>
          <cell r="D125">
            <v>51850</v>
          </cell>
        </row>
        <row r="126">
          <cell r="B126">
            <v>39753</v>
          </cell>
          <cell r="C126">
            <v>16000</v>
          </cell>
          <cell r="D126">
            <v>51850</v>
          </cell>
        </row>
        <row r="127">
          <cell r="B127">
            <v>39783</v>
          </cell>
          <cell r="C127">
            <v>16000</v>
          </cell>
          <cell r="D127">
            <v>51850</v>
          </cell>
        </row>
        <row r="128">
          <cell r="B128">
            <v>39814</v>
          </cell>
          <cell r="C128">
            <v>16000</v>
          </cell>
          <cell r="D128">
            <v>51850</v>
          </cell>
        </row>
        <row r="129">
          <cell r="B129">
            <v>39845</v>
          </cell>
          <cell r="C129">
            <v>16000</v>
          </cell>
          <cell r="D129">
            <v>51850</v>
          </cell>
        </row>
        <row r="130">
          <cell r="B130">
            <v>39873</v>
          </cell>
          <cell r="C130">
            <v>16000</v>
          </cell>
          <cell r="D130">
            <v>51850</v>
          </cell>
        </row>
        <row r="131">
          <cell r="B131">
            <v>39904</v>
          </cell>
          <cell r="C131">
            <v>16000</v>
          </cell>
          <cell r="D131">
            <v>51850</v>
          </cell>
        </row>
        <row r="132">
          <cell r="B132">
            <v>39934</v>
          </cell>
          <cell r="C132">
            <v>16000</v>
          </cell>
          <cell r="D132">
            <v>51850</v>
          </cell>
        </row>
        <row r="133">
          <cell r="B133">
            <v>39965</v>
          </cell>
          <cell r="C133">
            <v>16000</v>
          </cell>
          <cell r="D133">
            <v>51850</v>
          </cell>
        </row>
        <row r="134">
          <cell r="B134">
            <v>39995</v>
          </cell>
          <cell r="C134">
            <v>16000</v>
          </cell>
          <cell r="D134">
            <v>51850</v>
          </cell>
        </row>
        <row r="135">
          <cell r="B135">
            <v>40026</v>
          </cell>
          <cell r="C135">
            <v>16000</v>
          </cell>
          <cell r="D135">
            <v>51850</v>
          </cell>
        </row>
        <row r="136">
          <cell r="B136">
            <v>40057</v>
          </cell>
          <cell r="C136">
            <v>16000</v>
          </cell>
          <cell r="D136">
            <v>51850</v>
          </cell>
        </row>
        <row r="137">
          <cell r="B137">
            <v>40087</v>
          </cell>
          <cell r="C137">
            <v>16000</v>
          </cell>
          <cell r="D137">
            <v>51850</v>
          </cell>
        </row>
        <row r="138">
          <cell r="B138">
            <v>40118</v>
          </cell>
          <cell r="C138">
            <v>16000</v>
          </cell>
          <cell r="D138">
            <v>51850</v>
          </cell>
        </row>
        <row r="139">
          <cell r="B139">
            <v>40148</v>
          </cell>
          <cell r="C139">
            <v>16000</v>
          </cell>
          <cell r="D139">
            <v>51850</v>
          </cell>
        </row>
        <row r="140">
          <cell r="B140">
            <v>40179</v>
          </cell>
          <cell r="C140">
            <v>16000</v>
          </cell>
          <cell r="D140">
            <v>51850</v>
          </cell>
        </row>
        <row r="141">
          <cell r="B141">
            <v>40210</v>
          </cell>
          <cell r="C141">
            <v>16000</v>
          </cell>
          <cell r="D141">
            <v>51850</v>
          </cell>
        </row>
        <row r="142">
          <cell r="B142">
            <v>40238</v>
          </cell>
          <cell r="C142">
            <v>16000</v>
          </cell>
          <cell r="D142">
            <v>51850</v>
          </cell>
        </row>
        <row r="143">
          <cell r="B143">
            <v>40269</v>
          </cell>
          <cell r="C143">
            <v>16000</v>
          </cell>
          <cell r="D143">
            <v>51850</v>
          </cell>
        </row>
        <row r="144">
          <cell r="B144">
            <v>40299</v>
          </cell>
          <cell r="C144">
            <v>16000</v>
          </cell>
          <cell r="D144">
            <v>51850</v>
          </cell>
        </row>
        <row r="145">
          <cell r="B145">
            <v>40330</v>
          </cell>
          <cell r="C145">
            <v>16000</v>
          </cell>
          <cell r="D145">
            <v>51850</v>
          </cell>
        </row>
        <row r="146">
          <cell r="B146">
            <v>40360</v>
          </cell>
          <cell r="C146">
            <v>16000</v>
          </cell>
          <cell r="D146">
            <v>51850</v>
          </cell>
        </row>
        <row r="147">
          <cell r="B147">
            <v>40391</v>
          </cell>
          <cell r="C147">
            <v>16000</v>
          </cell>
          <cell r="D147">
            <v>51850</v>
          </cell>
        </row>
        <row r="148">
          <cell r="B148">
            <v>40422</v>
          </cell>
          <cell r="C148">
            <v>16000</v>
          </cell>
          <cell r="D148">
            <v>51850</v>
          </cell>
        </row>
        <row r="149">
          <cell r="B149">
            <v>40452</v>
          </cell>
          <cell r="C149">
            <v>16000</v>
          </cell>
          <cell r="D149">
            <v>51850</v>
          </cell>
        </row>
        <row r="150">
          <cell r="B150">
            <v>40483</v>
          </cell>
          <cell r="C150">
            <v>16000</v>
          </cell>
          <cell r="D150">
            <v>51850</v>
          </cell>
        </row>
        <row r="151">
          <cell r="B151">
            <v>40513</v>
          </cell>
          <cell r="C151">
            <v>16000</v>
          </cell>
          <cell r="D151">
            <v>51850</v>
          </cell>
        </row>
        <row r="152">
          <cell r="B152">
            <v>40544</v>
          </cell>
          <cell r="C152">
            <v>16000</v>
          </cell>
          <cell r="D152">
            <v>51850</v>
          </cell>
        </row>
        <row r="153">
          <cell r="B153">
            <v>40575</v>
          </cell>
          <cell r="C153">
            <v>16000</v>
          </cell>
          <cell r="D153">
            <v>51850</v>
          </cell>
        </row>
        <row r="154">
          <cell r="B154">
            <v>40603</v>
          </cell>
          <cell r="C154">
            <v>16000</v>
          </cell>
          <cell r="D154">
            <v>51850</v>
          </cell>
        </row>
        <row r="155">
          <cell r="B155">
            <v>40634</v>
          </cell>
          <cell r="C155">
            <v>16000</v>
          </cell>
          <cell r="D155">
            <v>51850</v>
          </cell>
        </row>
        <row r="156">
          <cell r="B156">
            <v>40664</v>
          </cell>
          <cell r="C156">
            <v>16000</v>
          </cell>
          <cell r="D156">
            <v>51850</v>
          </cell>
        </row>
        <row r="157">
          <cell r="B157">
            <v>40695</v>
          </cell>
          <cell r="C157">
            <v>16000</v>
          </cell>
          <cell r="D157">
            <v>51850</v>
          </cell>
        </row>
        <row r="158">
          <cell r="B158">
            <v>40725</v>
          </cell>
          <cell r="C158">
            <v>16000</v>
          </cell>
          <cell r="D158">
            <v>51850</v>
          </cell>
        </row>
        <row r="159">
          <cell r="B159">
            <v>40756</v>
          </cell>
          <cell r="C159">
            <v>16000</v>
          </cell>
          <cell r="D159">
            <v>51850</v>
          </cell>
        </row>
        <row r="160">
          <cell r="B160">
            <v>40787</v>
          </cell>
          <cell r="C160">
            <v>16000</v>
          </cell>
          <cell r="D160">
            <v>51850</v>
          </cell>
        </row>
        <row r="161">
          <cell r="B161">
            <v>40817</v>
          </cell>
          <cell r="C161">
            <v>16000</v>
          </cell>
          <cell r="D161">
            <v>51850</v>
          </cell>
        </row>
        <row r="162">
          <cell r="B162">
            <v>40848</v>
          </cell>
          <cell r="C162">
            <v>16000</v>
          </cell>
          <cell r="D162">
            <v>51850</v>
          </cell>
        </row>
        <row r="163">
          <cell r="B163">
            <v>40878</v>
          </cell>
          <cell r="C163">
            <v>16000</v>
          </cell>
          <cell r="D163">
            <v>51850</v>
          </cell>
        </row>
        <row r="164">
          <cell r="B164">
            <v>40909</v>
          </cell>
          <cell r="C164">
            <v>16000</v>
          </cell>
          <cell r="D164">
            <v>51850</v>
          </cell>
        </row>
        <row r="165">
          <cell r="B165">
            <v>40940</v>
          </cell>
          <cell r="C165">
            <v>16000</v>
          </cell>
          <cell r="D165">
            <v>51850</v>
          </cell>
        </row>
        <row r="166">
          <cell r="B166">
            <v>40969</v>
          </cell>
          <cell r="C166">
            <v>16000</v>
          </cell>
          <cell r="D166">
            <v>51850</v>
          </cell>
        </row>
        <row r="167">
          <cell r="B167">
            <v>41000</v>
          </cell>
          <cell r="C167">
            <v>16000</v>
          </cell>
          <cell r="D167">
            <v>51850</v>
          </cell>
        </row>
        <row r="168">
          <cell r="B168">
            <v>41030</v>
          </cell>
          <cell r="C168">
            <v>16000</v>
          </cell>
          <cell r="D168">
            <v>51850</v>
          </cell>
        </row>
        <row r="169">
          <cell r="B169">
            <v>41061</v>
          </cell>
          <cell r="C169">
            <v>16000</v>
          </cell>
          <cell r="D169">
            <v>51850</v>
          </cell>
        </row>
        <row r="170">
          <cell r="B170">
            <v>41091</v>
          </cell>
          <cell r="C170">
            <v>16000</v>
          </cell>
          <cell r="D170">
            <v>51850</v>
          </cell>
        </row>
        <row r="171">
          <cell r="B171">
            <v>41122</v>
          </cell>
          <cell r="C171">
            <v>16000</v>
          </cell>
          <cell r="D171">
            <v>51850</v>
          </cell>
        </row>
        <row r="172">
          <cell r="B172">
            <v>41153</v>
          </cell>
          <cell r="C172">
            <v>16000</v>
          </cell>
          <cell r="D172">
            <v>51850</v>
          </cell>
        </row>
        <row r="173">
          <cell r="B173">
            <v>41183</v>
          </cell>
          <cell r="C173">
            <v>16000</v>
          </cell>
          <cell r="D173">
            <v>51850</v>
          </cell>
        </row>
        <row r="174">
          <cell r="B174">
            <v>41214</v>
          </cell>
          <cell r="C174">
            <v>16000</v>
          </cell>
          <cell r="D174">
            <v>51850</v>
          </cell>
        </row>
        <row r="175">
          <cell r="B175">
            <v>41244</v>
          </cell>
          <cell r="C175">
            <v>16000</v>
          </cell>
          <cell r="D175">
            <v>51850</v>
          </cell>
        </row>
        <row r="176">
          <cell r="B176">
            <v>41275</v>
          </cell>
          <cell r="C176">
            <v>16000</v>
          </cell>
          <cell r="D176">
            <v>51850</v>
          </cell>
        </row>
        <row r="177">
          <cell r="B177">
            <v>41306</v>
          </cell>
          <cell r="C177">
            <v>16000</v>
          </cell>
          <cell r="D177">
            <v>51850</v>
          </cell>
        </row>
        <row r="178">
          <cell r="B178">
            <v>41334</v>
          </cell>
          <cell r="C178">
            <v>16000</v>
          </cell>
          <cell r="D178">
            <v>51850</v>
          </cell>
        </row>
        <row r="179">
          <cell r="B179">
            <v>41365</v>
          </cell>
          <cell r="C179">
            <v>16000</v>
          </cell>
          <cell r="D179">
            <v>51850</v>
          </cell>
        </row>
        <row r="180">
          <cell r="B180">
            <v>41395</v>
          </cell>
          <cell r="C180">
            <v>16000</v>
          </cell>
          <cell r="D180">
            <v>51850</v>
          </cell>
        </row>
        <row r="181">
          <cell r="B181">
            <v>41426</v>
          </cell>
          <cell r="C181">
            <v>16000</v>
          </cell>
          <cell r="D181">
            <v>51850</v>
          </cell>
        </row>
        <row r="182">
          <cell r="B182">
            <v>41456</v>
          </cell>
          <cell r="C182">
            <v>16000</v>
          </cell>
          <cell r="D182">
            <v>51850</v>
          </cell>
        </row>
        <row r="183">
          <cell r="B183">
            <v>41487</v>
          </cell>
          <cell r="C183">
            <v>16000</v>
          </cell>
          <cell r="D183">
            <v>51850</v>
          </cell>
        </row>
        <row r="184">
          <cell r="B184">
            <v>41518</v>
          </cell>
          <cell r="C184">
            <v>16000</v>
          </cell>
          <cell r="D184">
            <v>51850</v>
          </cell>
        </row>
        <row r="185">
          <cell r="B185">
            <v>41548</v>
          </cell>
          <cell r="C185">
            <v>16000</v>
          </cell>
          <cell r="D185">
            <v>51850</v>
          </cell>
        </row>
        <row r="186">
          <cell r="B186">
            <v>41579</v>
          </cell>
          <cell r="C186">
            <v>16000</v>
          </cell>
          <cell r="D186">
            <v>51850</v>
          </cell>
        </row>
        <row r="187">
          <cell r="B187">
            <v>41609</v>
          </cell>
          <cell r="C187">
            <v>16000</v>
          </cell>
          <cell r="D187">
            <v>51850</v>
          </cell>
        </row>
        <row r="188">
          <cell r="B188">
            <v>41640</v>
          </cell>
          <cell r="C188">
            <v>16000</v>
          </cell>
          <cell r="D188">
            <v>51850</v>
          </cell>
        </row>
        <row r="189">
          <cell r="B189">
            <v>41671</v>
          </cell>
          <cell r="C189">
            <v>16000</v>
          </cell>
          <cell r="D189">
            <v>51850</v>
          </cell>
        </row>
        <row r="190">
          <cell r="B190">
            <v>41699</v>
          </cell>
          <cell r="C190">
            <v>16000</v>
          </cell>
          <cell r="D190">
            <v>51850</v>
          </cell>
        </row>
        <row r="191">
          <cell r="B191">
            <v>41730</v>
          </cell>
          <cell r="C191">
            <v>16000</v>
          </cell>
          <cell r="D191">
            <v>51850</v>
          </cell>
        </row>
        <row r="192">
          <cell r="B192">
            <v>41760</v>
          </cell>
          <cell r="C192">
            <v>16000</v>
          </cell>
          <cell r="D192">
            <v>51850</v>
          </cell>
        </row>
        <row r="193">
          <cell r="B193">
            <v>41791</v>
          </cell>
          <cell r="C193">
            <v>16000</v>
          </cell>
          <cell r="D193">
            <v>51850</v>
          </cell>
        </row>
        <row r="194">
          <cell r="B194">
            <v>41821</v>
          </cell>
          <cell r="C194">
            <v>16000</v>
          </cell>
          <cell r="D194">
            <v>51850</v>
          </cell>
        </row>
        <row r="195">
          <cell r="B195">
            <v>41852</v>
          </cell>
          <cell r="C195">
            <v>16000</v>
          </cell>
          <cell r="D195">
            <v>51850</v>
          </cell>
        </row>
        <row r="196">
          <cell r="B196">
            <v>41883</v>
          </cell>
          <cell r="C196">
            <v>16000</v>
          </cell>
          <cell r="D196">
            <v>51850</v>
          </cell>
        </row>
        <row r="197">
          <cell r="B197">
            <v>41913</v>
          </cell>
          <cell r="C197">
            <v>16000</v>
          </cell>
          <cell r="D197">
            <v>51850</v>
          </cell>
        </row>
        <row r="198">
          <cell r="B198">
            <v>41944</v>
          </cell>
          <cell r="C198">
            <v>16000</v>
          </cell>
          <cell r="D198">
            <v>51850</v>
          </cell>
        </row>
        <row r="199">
          <cell r="B199">
            <v>41974</v>
          </cell>
          <cell r="C199">
            <v>16000</v>
          </cell>
          <cell r="D199">
            <v>51850</v>
          </cell>
        </row>
        <row r="200">
          <cell r="B200">
            <v>42005</v>
          </cell>
          <cell r="C200">
            <v>16000</v>
          </cell>
          <cell r="D200">
            <v>51850</v>
          </cell>
        </row>
        <row r="201">
          <cell r="B201">
            <v>42036</v>
          </cell>
          <cell r="C201">
            <v>16000</v>
          </cell>
          <cell r="D201">
            <v>51850</v>
          </cell>
        </row>
        <row r="202">
          <cell r="B202">
            <v>42064</v>
          </cell>
          <cell r="C202">
            <v>16000</v>
          </cell>
          <cell r="D202">
            <v>51850</v>
          </cell>
        </row>
        <row r="203">
          <cell r="B203">
            <v>42095</v>
          </cell>
          <cell r="C203">
            <v>16000</v>
          </cell>
          <cell r="D203">
            <v>51850</v>
          </cell>
        </row>
        <row r="204">
          <cell r="B204">
            <v>42125</v>
          </cell>
          <cell r="C204">
            <v>16000</v>
          </cell>
          <cell r="D204">
            <v>51850</v>
          </cell>
        </row>
        <row r="205">
          <cell r="B205">
            <v>42156</v>
          </cell>
          <cell r="C205">
            <v>16000</v>
          </cell>
          <cell r="D205">
            <v>51850</v>
          </cell>
        </row>
        <row r="206">
          <cell r="B206">
            <v>42186</v>
          </cell>
          <cell r="C206">
            <v>16000</v>
          </cell>
          <cell r="D206">
            <v>51850</v>
          </cell>
        </row>
        <row r="207">
          <cell r="B207">
            <v>42217</v>
          </cell>
          <cell r="C207">
            <v>16000</v>
          </cell>
          <cell r="D207">
            <v>51850</v>
          </cell>
        </row>
        <row r="208">
          <cell r="B208">
            <v>42248</v>
          </cell>
          <cell r="C208">
            <v>16000</v>
          </cell>
          <cell r="D208">
            <v>51850</v>
          </cell>
        </row>
        <row r="209">
          <cell r="B209">
            <v>42278</v>
          </cell>
          <cell r="C209">
            <v>16000</v>
          </cell>
          <cell r="D209">
            <v>51850</v>
          </cell>
        </row>
        <row r="210">
          <cell r="B210">
            <v>42309</v>
          </cell>
          <cell r="C210">
            <v>16000</v>
          </cell>
          <cell r="D210">
            <v>51850</v>
          </cell>
        </row>
        <row r="211">
          <cell r="B211">
            <v>42339</v>
          </cell>
          <cell r="C211">
            <v>16000</v>
          </cell>
          <cell r="D211">
            <v>51850</v>
          </cell>
        </row>
        <row r="212">
          <cell r="B212">
            <v>42370</v>
          </cell>
          <cell r="C212">
            <v>16000</v>
          </cell>
          <cell r="D212">
            <v>51850</v>
          </cell>
        </row>
        <row r="213">
          <cell r="B213">
            <v>42401</v>
          </cell>
          <cell r="C213">
            <v>16000</v>
          </cell>
          <cell r="D213">
            <v>51850</v>
          </cell>
        </row>
        <row r="214">
          <cell r="B214">
            <v>42430</v>
          </cell>
          <cell r="C214">
            <v>16000</v>
          </cell>
          <cell r="D214">
            <v>51850</v>
          </cell>
        </row>
        <row r="215">
          <cell r="B215">
            <v>42461</v>
          </cell>
          <cell r="C215">
            <v>16000</v>
          </cell>
          <cell r="D215">
            <v>51850</v>
          </cell>
        </row>
        <row r="216">
          <cell r="B216">
            <v>42491</v>
          </cell>
          <cell r="C216">
            <v>16000</v>
          </cell>
          <cell r="D216">
            <v>51850</v>
          </cell>
        </row>
        <row r="217">
          <cell r="B217">
            <v>42522</v>
          </cell>
          <cell r="C217">
            <v>16000</v>
          </cell>
          <cell r="D217">
            <v>51850</v>
          </cell>
        </row>
        <row r="218">
          <cell r="B218">
            <v>42552</v>
          </cell>
          <cell r="C218">
            <v>16000</v>
          </cell>
          <cell r="D218">
            <v>51850</v>
          </cell>
        </row>
        <row r="219">
          <cell r="B219">
            <v>42583</v>
          </cell>
          <cell r="C219">
            <v>16000</v>
          </cell>
          <cell r="D219">
            <v>51850</v>
          </cell>
        </row>
        <row r="220">
          <cell r="B220">
            <v>42614</v>
          </cell>
          <cell r="C220">
            <v>16000</v>
          </cell>
          <cell r="D220">
            <v>51850</v>
          </cell>
        </row>
        <row r="221">
          <cell r="B221">
            <v>42644</v>
          </cell>
          <cell r="C221">
            <v>16000</v>
          </cell>
          <cell r="D221">
            <v>51850</v>
          </cell>
        </row>
        <row r="222">
          <cell r="B222">
            <v>42675</v>
          </cell>
          <cell r="C222">
            <v>16000</v>
          </cell>
          <cell r="D222">
            <v>51850</v>
          </cell>
        </row>
        <row r="223">
          <cell r="B223">
            <v>42705</v>
          </cell>
          <cell r="C223">
            <v>16000</v>
          </cell>
          <cell r="D223">
            <v>51850</v>
          </cell>
        </row>
        <row r="224">
          <cell r="B224">
            <v>42736</v>
          </cell>
          <cell r="C224">
            <v>16000</v>
          </cell>
          <cell r="D224">
            <v>51850</v>
          </cell>
        </row>
        <row r="225">
          <cell r="B225">
            <v>42767</v>
          </cell>
          <cell r="C225">
            <v>16000</v>
          </cell>
          <cell r="D225">
            <v>51850</v>
          </cell>
        </row>
        <row r="226">
          <cell r="B226">
            <v>42795</v>
          </cell>
          <cell r="C226">
            <v>16000</v>
          </cell>
          <cell r="D226">
            <v>51850</v>
          </cell>
        </row>
        <row r="227">
          <cell r="B227">
            <v>42826</v>
          </cell>
          <cell r="C227">
            <v>16000</v>
          </cell>
          <cell r="D227">
            <v>51850</v>
          </cell>
        </row>
        <row r="228">
          <cell r="B228">
            <v>42856</v>
          </cell>
          <cell r="C228">
            <v>16000</v>
          </cell>
          <cell r="D228">
            <v>51850</v>
          </cell>
        </row>
        <row r="229">
          <cell r="B229">
            <v>42887</v>
          </cell>
          <cell r="C229">
            <v>16000</v>
          </cell>
          <cell r="D229">
            <v>51850</v>
          </cell>
        </row>
        <row r="230">
          <cell r="B230">
            <v>42917</v>
          </cell>
          <cell r="C230">
            <v>16000</v>
          </cell>
          <cell r="D230">
            <v>51850</v>
          </cell>
        </row>
        <row r="231">
          <cell r="B231">
            <v>42948</v>
          </cell>
          <cell r="C231">
            <v>16000</v>
          </cell>
          <cell r="D231">
            <v>51850</v>
          </cell>
        </row>
        <row r="232">
          <cell r="B232">
            <v>42979</v>
          </cell>
          <cell r="C232">
            <v>16000</v>
          </cell>
          <cell r="D232">
            <v>51850</v>
          </cell>
        </row>
        <row r="233">
          <cell r="B233">
            <v>43009</v>
          </cell>
          <cell r="C233">
            <v>16000</v>
          </cell>
          <cell r="D233">
            <v>51850</v>
          </cell>
        </row>
        <row r="234">
          <cell r="B234">
            <v>43040</v>
          </cell>
          <cell r="C234">
            <v>16000</v>
          </cell>
          <cell r="D234">
            <v>51850</v>
          </cell>
        </row>
        <row r="235">
          <cell r="B235">
            <v>43070</v>
          </cell>
          <cell r="C235">
            <v>16000</v>
          </cell>
          <cell r="D235">
            <v>51850</v>
          </cell>
        </row>
        <row r="236">
          <cell r="B236">
            <v>43101</v>
          </cell>
          <cell r="C236">
            <v>0</v>
          </cell>
          <cell r="D236">
            <v>51850</v>
          </cell>
        </row>
        <row r="237">
          <cell r="B237">
            <v>43132</v>
          </cell>
          <cell r="C237">
            <v>0</v>
          </cell>
          <cell r="D237">
            <v>51850</v>
          </cell>
        </row>
        <row r="238">
          <cell r="B238">
            <v>43160</v>
          </cell>
          <cell r="C238">
            <v>0</v>
          </cell>
          <cell r="D238">
            <v>51850</v>
          </cell>
        </row>
        <row r="239">
          <cell r="B239">
            <v>43191</v>
          </cell>
          <cell r="C239">
            <v>0</v>
          </cell>
          <cell r="D239">
            <v>51850</v>
          </cell>
        </row>
        <row r="240">
          <cell r="B240">
            <v>43221</v>
          </cell>
          <cell r="C240">
            <v>0</v>
          </cell>
          <cell r="D240">
            <v>51850</v>
          </cell>
        </row>
        <row r="241">
          <cell r="B241">
            <v>43252</v>
          </cell>
          <cell r="C241">
            <v>0</v>
          </cell>
          <cell r="D241">
            <v>51850</v>
          </cell>
        </row>
        <row r="242">
          <cell r="B242">
            <v>43282</v>
          </cell>
          <cell r="C242">
            <v>0</v>
          </cell>
          <cell r="D242">
            <v>51850</v>
          </cell>
        </row>
        <row r="243">
          <cell r="B243">
            <v>43313</v>
          </cell>
          <cell r="C243">
            <v>0</v>
          </cell>
          <cell r="D243">
            <v>51850</v>
          </cell>
        </row>
        <row r="244">
          <cell r="B244">
            <v>43344</v>
          </cell>
          <cell r="C244">
            <v>0</v>
          </cell>
          <cell r="D244">
            <v>51850</v>
          </cell>
        </row>
        <row r="245">
          <cell r="B245">
            <v>43374</v>
          </cell>
          <cell r="C245">
            <v>0</v>
          </cell>
          <cell r="D245">
            <v>51850</v>
          </cell>
        </row>
        <row r="246">
          <cell r="B246">
            <v>43405</v>
          </cell>
          <cell r="C246">
            <v>0</v>
          </cell>
          <cell r="D246">
            <v>51850</v>
          </cell>
        </row>
        <row r="247">
          <cell r="B247">
            <v>43435</v>
          </cell>
          <cell r="C247">
            <v>0</v>
          </cell>
          <cell r="D247">
            <v>51850</v>
          </cell>
        </row>
        <row r="248">
          <cell r="B248">
            <v>43466</v>
          </cell>
          <cell r="C248">
            <v>0</v>
          </cell>
          <cell r="D248">
            <v>51850</v>
          </cell>
        </row>
        <row r="249">
          <cell r="B249">
            <v>43497</v>
          </cell>
          <cell r="C249">
            <v>0</v>
          </cell>
          <cell r="D249">
            <v>51850</v>
          </cell>
        </row>
        <row r="250">
          <cell r="B250">
            <v>43525</v>
          </cell>
          <cell r="C250">
            <v>0</v>
          </cell>
          <cell r="D250">
            <v>51850</v>
          </cell>
        </row>
        <row r="251">
          <cell r="B251">
            <v>43556</v>
          </cell>
          <cell r="C251">
            <v>0</v>
          </cell>
          <cell r="D251">
            <v>51850</v>
          </cell>
        </row>
        <row r="252">
          <cell r="B252">
            <v>43586</v>
          </cell>
          <cell r="C252">
            <v>0</v>
          </cell>
          <cell r="D252">
            <v>51850</v>
          </cell>
        </row>
        <row r="253">
          <cell r="B253">
            <v>43617</v>
          </cell>
          <cell r="C253">
            <v>0</v>
          </cell>
          <cell r="D253">
            <v>51850</v>
          </cell>
        </row>
        <row r="254">
          <cell r="B254">
            <v>43647</v>
          </cell>
          <cell r="C254">
            <v>0</v>
          </cell>
          <cell r="D254">
            <v>51850</v>
          </cell>
        </row>
        <row r="255">
          <cell r="B255">
            <v>43678</v>
          </cell>
          <cell r="C255">
            <v>0</v>
          </cell>
          <cell r="D255">
            <v>51850</v>
          </cell>
        </row>
        <row r="256">
          <cell r="B256">
            <v>43709</v>
          </cell>
          <cell r="C256">
            <v>0</v>
          </cell>
          <cell r="D256">
            <v>51850</v>
          </cell>
        </row>
        <row r="257">
          <cell r="B257">
            <v>43739</v>
          </cell>
          <cell r="C257">
            <v>0</v>
          </cell>
          <cell r="D257">
            <v>51850</v>
          </cell>
        </row>
        <row r="258">
          <cell r="B258">
            <v>43770</v>
          </cell>
          <cell r="C258">
            <v>0</v>
          </cell>
          <cell r="D258">
            <v>51850</v>
          </cell>
        </row>
        <row r="259">
          <cell r="B259">
            <v>43800</v>
          </cell>
          <cell r="C259">
            <v>0</v>
          </cell>
          <cell r="D259">
            <v>51850</v>
          </cell>
        </row>
        <row r="260">
          <cell r="B260">
            <v>43831</v>
          </cell>
          <cell r="C260">
            <v>0</v>
          </cell>
          <cell r="D260">
            <v>51850</v>
          </cell>
        </row>
        <row r="261">
          <cell r="B261">
            <v>43862</v>
          </cell>
          <cell r="C261">
            <v>0</v>
          </cell>
          <cell r="D261">
            <v>51850</v>
          </cell>
        </row>
        <row r="262">
          <cell r="B262">
            <v>43891</v>
          </cell>
          <cell r="C262">
            <v>0</v>
          </cell>
          <cell r="D262">
            <v>51850</v>
          </cell>
        </row>
        <row r="263">
          <cell r="B263">
            <v>43922</v>
          </cell>
          <cell r="C263">
            <v>0</v>
          </cell>
          <cell r="D263">
            <v>51850</v>
          </cell>
        </row>
        <row r="264">
          <cell r="B264">
            <v>43952</v>
          </cell>
          <cell r="C264">
            <v>0</v>
          </cell>
          <cell r="D264">
            <v>51850</v>
          </cell>
        </row>
        <row r="265">
          <cell r="B265">
            <v>43983</v>
          </cell>
          <cell r="C265">
            <v>0</v>
          </cell>
          <cell r="D265">
            <v>51850</v>
          </cell>
        </row>
        <row r="266">
          <cell r="B266">
            <v>44013</v>
          </cell>
          <cell r="C266">
            <v>0</v>
          </cell>
          <cell r="D266">
            <v>51850</v>
          </cell>
        </row>
        <row r="267">
          <cell r="B267">
            <v>44044</v>
          </cell>
          <cell r="C267">
            <v>0</v>
          </cell>
          <cell r="D267">
            <v>51850</v>
          </cell>
        </row>
        <row r="268">
          <cell r="B268">
            <v>44075</v>
          </cell>
          <cell r="C268">
            <v>0</v>
          </cell>
          <cell r="D268">
            <v>51850</v>
          </cell>
        </row>
        <row r="269">
          <cell r="B269">
            <v>44105</v>
          </cell>
          <cell r="C269">
            <v>0</v>
          </cell>
          <cell r="D269">
            <v>51850</v>
          </cell>
        </row>
        <row r="270">
          <cell r="B270">
            <v>44136</v>
          </cell>
          <cell r="C270">
            <v>0</v>
          </cell>
          <cell r="D270">
            <v>51850</v>
          </cell>
        </row>
        <row r="271">
          <cell r="B271">
            <v>44166</v>
          </cell>
          <cell r="C271">
            <v>0</v>
          </cell>
          <cell r="D271">
            <v>51850</v>
          </cell>
        </row>
        <row r="272">
          <cell r="B272">
            <v>44197</v>
          </cell>
          <cell r="C272">
            <v>0</v>
          </cell>
          <cell r="D272">
            <v>51850</v>
          </cell>
        </row>
        <row r="273">
          <cell r="B273">
            <v>44228</v>
          </cell>
          <cell r="C273">
            <v>0</v>
          </cell>
          <cell r="D273">
            <v>51850</v>
          </cell>
        </row>
        <row r="274">
          <cell r="B274">
            <v>44256</v>
          </cell>
          <cell r="C274">
            <v>0</v>
          </cell>
          <cell r="D274">
            <v>51850</v>
          </cell>
        </row>
        <row r="275">
          <cell r="B275">
            <v>44287</v>
          </cell>
          <cell r="C275">
            <v>0</v>
          </cell>
          <cell r="D275">
            <v>51850</v>
          </cell>
        </row>
        <row r="276">
          <cell r="B276">
            <v>44317</v>
          </cell>
          <cell r="C276">
            <v>0</v>
          </cell>
          <cell r="D276">
            <v>51850</v>
          </cell>
        </row>
        <row r="277">
          <cell r="B277">
            <v>44348</v>
          </cell>
          <cell r="C277">
            <v>0</v>
          </cell>
          <cell r="D277">
            <v>51850</v>
          </cell>
        </row>
        <row r="278">
          <cell r="B278">
            <v>44378</v>
          </cell>
          <cell r="C278">
            <v>0</v>
          </cell>
          <cell r="D278">
            <v>51850</v>
          </cell>
        </row>
        <row r="279">
          <cell r="B279">
            <v>44409</v>
          </cell>
          <cell r="C279">
            <v>0</v>
          </cell>
          <cell r="D279">
            <v>51850</v>
          </cell>
        </row>
        <row r="280">
          <cell r="B280">
            <v>44440</v>
          </cell>
          <cell r="C280">
            <v>0</v>
          </cell>
          <cell r="D280">
            <v>51850</v>
          </cell>
        </row>
        <row r="281">
          <cell r="B281">
            <v>44470</v>
          </cell>
          <cell r="C281">
            <v>0</v>
          </cell>
          <cell r="D281">
            <v>51850</v>
          </cell>
        </row>
        <row r="282">
          <cell r="B282">
            <v>44501</v>
          </cell>
          <cell r="C282">
            <v>0</v>
          </cell>
          <cell r="D282">
            <v>51850</v>
          </cell>
        </row>
        <row r="283">
          <cell r="B283">
            <v>44531</v>
          </cell>
          <cell r="C283">
            <v>0</v>
          </cell>
          <cell r="D283">
            <v>51850</v>
          </cell>
        </row>
        <row r="284">
          <cell r="B284">
            <v>44562</v>
          </cell>
          <cell r="C284">
            <v>0</v>
          </cell>
          <cell r="D284">
            <v>51850</v>
          </cell>
        </row>
        <row r="285">
          <cell r="B285">
            <v>44593</v>
          </cell>
          <cell r="C285">
            <v>0</v>
          </cell>
          <cell r="D285">
            <v>51850</v>
          </cell>
        </row>
        <row r="286">
          <cell r="B286">
            <v>44621</v>
          </cell>
          <cell r="C286">
            <v>0</v>
          </cell>
          <cell r="D286">
            <v>51850</v>
          </cell>
        </row>
        <row r="287">
          <cell r="B287">
            <v>44652</v>
          </cell>
          <cell r="C287">
            <v>0</v>
          </cell>
          <cell r="D287">
            <v>51850</v>
          </cell>
        </row>
        <row r="288">
          <cell r="B288">
            <v>44682</v>
          </cell>
          <cell r="C288">
            <v>0</v>
          </cell>
          <cell r="D288">
            <v>51850</v>
          </cell>
        </row>
        <row r="289">
          <cell r="B289">
            <v>44713</v>
          </cell>
          <cell r="C289">
            <v>0</v>
          </cell>
          <cell r="D289">
            <v>51850</v>
          </cell>
        </row>
        <row r="290">
          <cell r="B290">
            <v>44743</v>
          </cell>
          <cell r="C290">
            <v>0</v>
          </cell>
          <cell r="D290">
            <v>51850</v>
          </cell>
        </row>
        <row r="291">
          <cell r="B291">
            <v>44774</v>
          </cell>
          <cell r="C291">
            <v>0</v>
          </cell>
          <cell r="D291">
            <v>51850</v>
          </cell>
        </row>
        <row r="292">
          <cell r="B292">
            <v>44805</v>
          </cell>
          <cell r="C292">
            <v>0</v>
          </cell>
          <cell r="D292">
            <v>51850</v>
          </cell>
        </row>
        <row r="293">
          <cell r="B293">
            <v>44835</v>
          </cell>
          <cell r="C293">
            <v>0</v>
          </cell>
          <cell r="D293">
            <v>51850</v>
          </cell>
        </row>
        <row r="294">
          <cell r="B294">
            <v>44866</v>
          </cell>
          <cell r="C294">
            <v>0</v>
          </cell>
          <cell r="D294">
            <v>51850</v>
          </cell>
        </row>
        <row r="295">
          <cell r="B295">
            <v>44896</v>
          </cell>
          <cell r="C295">
            <v>0</v>
          </cell>
          <cell r="D295">
            <v>51850</v>
          </cell>
        </row>
        <row r="296">
          <cell r="B296">
            <v>44927</v>
          </cell>
          <cell r="C296">
            <v>0</v>
          </cell>
          <cell r="D296">
            <v>51850</v>
          </cell>
        </row>
        <row r="297">
          <cell r="B297">
            <v>44958</v>
          </cell>
          <cell r="C297">
            <v>0</v>
          </cell>
          <cell r="D297">
            <v>51850</v>
          </cell>
        </row>
        <row r="298">
          <cell r="B298">
            <v>44986</v>
          </cell>
          <cell r="C298">
            <v>0</v>
          </cell>
          <cell r="D298">
            <v>51850</v>
          </cell>
        </row>
        <row r="299">
          <cell r="B299">
            <v>45017</v>
          </cell>
          <cell r="C299">
            <v>0</v>
          </cell>
          <cell r="D299">
            <v>51850</v>
          </cell>
        </row>
        <row r="300">
          <cell r="B300">
            <v>45047</v>
          </cell>
          <cell r="C300">
            <v>0</v>
          </cell>
          <cell r="D300">
            <v>51850</v>
          </cell>
        </row>
        <row r="301">
          <cell r="B301">
            <v>45078</v>
          </cell>
          <cell r="C301">
            <v>0</v>
          </cell>
          <cell r="D301">
            <v>51850</v>
          </cell>
        </row>
        <row r="302">
          <cell r="B302">
            <v>45108</v>
          </cell>
          <cell r="C302">
            <v>0</v>
          </cell>
          <cell r="D302">
            <v>51850</v>
          </cell>
        </row>
        <row r="303">
          <cell r="B303">
            <v>45139</v>
          </cell>
          <cell r="C303">
            <v>0</v>
          </cell>
          <cell r="D303">
            <v>51850</v>
          </cell>
        </row>
        <row r="304">
          <cell r="B304">
            <v>45170</v>
          </cell>
          <cell r="C304">
            <v>0</v>
          </cell>
          <cell r="D304">
            <v>51850</v>
          </cell>
        </row>
        <row r="305">
          <cell r="B305">
            <v>45200</v>
          </cell>
          <cell r="C305">
            <v>0</v>
          </cell>
          <cell r="D305">
            <v>51850</v>
          </cell>
        </row>
        <row r="306">
          <cell r="B306">
            <v>45231</v>
          </cell>
          <cell r="C306">
            <v>0</v>
          </cell>
          <cell r="D306">
            <v>51850</v>
          </cell>
        </row>
        <row r="307">
          <cell r="B307">
            <v>45261</v>
          </cell>
          <cell r="C307">
            <v>0</v>
          </cell>
          <cell r="D307">
            <v>51850</v>
          </cell>
        </row>
        <row r="308">
          <cell r="B308">
            <v>45292</v>
          </cell>
          <cell r="C308">
            <v>0</v>
          </cell>
          <cell r="D308">
            <v>51850</v>
          </cell>
        </row>
        <row r="309">
          <cell r="B309">
            <v>45323</v>
          </cell>
          <cell r="C309">
            <v>0</v>
          </cell>
          <cell r="D309">
            <v>51850</v>
          </cell>
        </row>
        <row r="310">
          <cell r="B310">
            <v>45352</v>
          </cell>
          <cell r="C310">
            <v>0</v>
          </cell>
          <cell r="D310">
            <v>51850</v>
          </cell>
        </row>
        <row r="311">
          <cell r="B311">
            <v>45383</v>
          </cell>
          <cell r="C311">
            <v>0</v>
          </cell>
          <cell r="D311">
            <v>51850</v>
          </cell>
        </row>
        <row r="312">
          <cell r="B312">
            <v>45413</v>
          </cell>
          <cell r="C312">
            <v>0</v>
          </cell>
          <cell r="D312">
            <v>51850</v>
          </cell>
        </row>
        <row r="313">
          <cell r="B313">
            <v>45444</v>
          </cell>
          <cell r="C313">
            <v>0</v>
          </cell>
          <cell r="D313">
            <v>51850</v>
          </cell>
        </row>
        <row r="314">
          <cell r="B314">
            <v>45474</v>
          </cell>
          <cell r="C314">
            <v>0</v>
          </cell>
          <cell r="D314">
            <v>51850</v>
          </cell>
        </row>
        <row r="315">
          <cell r="B315">
            <v>45505</v>
          </cell>
          <cell r="C315">
            <v>0</v>
          </cell>
          <cell r="D315">
            <v>51850</v>
          </cell>
        </row>
        <row r="316">
          <cell r="B316">
            <v>45536</v>
          </cell>
          <cell r="C316">
            <v>0</v>
          </cell>
          <cell r="D316">
            <v>51850</v>
          </cell>
        </row>
        <row r="317">
          <cell r="B317">
            <v>45566</v>
          </cell>
          <cell r="C317">
            <v>0</v>
          </cell>
          <cell r="D317">
            <v>51850</v>
          </cell>
        </row>
        <row r="318">
          <cell r="B318">
            <v>45597</v>
          </cell>
          <cell r="C318">
            <v>0</v>
          </cell>
          <cell r="D318">
            <v>51850</v>
          </cell>
        </row>
        <row r="319">
          <cell r="B319">
            <v>45627</v>
          </cell>
          <cell r="C319">
            <v>0</v>
          </cell>
          <cell r="D319">
            <v>51850</v>
          </cell>
        </row>
        <row r="320">
          <cell r="B320">
            <v>45658</v>
          </cell>
          <cell r="C320">
            <v>0</v>
          </cell>
          <cell r="D320">
            <v>51850</v>
          </cell>
        </row>
        <row r="321">
          <cell r="B321">
            <v>45689</v>
          </cell>
          <cell r="C321">
            <v>0</v>
          </cell>
          <cell r="D321">
            <v>51850</v>
          </cell>
        </row>
        <row r="322">
          <cell r="B322">
            <v>45717</v>
          </cell>
          <cell r="C322">
            <v>0</v>
          </cell>
          <cell r="D322">
            <v>51850</v>
          </cell>
        </row>
        <row r="323">
          <cell r="B323">
            <v>45748</v>
          </cell>
          <cell r="C323">
            <v>0</v>
          </cell>
          <cell r="D323">
            <v>51850</v>
          </cell>
        </row>
        <row r="324">
          <cell r="B324">
            <v>45778</v>
          </cell>
          <cell r="C324">
            <v>0</v>
          </cell>
          <cell r="D324">
            <v>51850</v>
          </cell>
        </row>
        <row r="325">
          <cell r="B325">
            <v>45809</v>
          </cell>
          <cell r="C325">
            <v>0</v>
          </cell>
          <cell r="D325">
            <v>51850</v>
          </cell>
        </row>
        <row r="326">
          <cell r="B326">
            <v>45839</v>
          </cell>
          <cell r="C326">
            <v>0</v>
          </cell>
          <cell r="D326">
            <v>51850</v>
          </cell>
        </row>
        <row r="327">
          <cell r="B327">
            <v>45870</v>
          </cell>
          <cell r="C327">
            <v>0</v>
          </cell>
          <cell r="D327">
            <v>51850</v>
          </cell>
        </row>
        <row r="328">
          <cell r="B328">
            <v>45901</v>
          </cell>
          <cell r="C328">
            <v>0</v>
          </cell>
          <cell r="D328">
            <v>51850</v>
          </cell>
        </row>
        <row r="329">
          <cell r="B329">
            <v>45931</v>
          </cell>
          <cell r="C329">
            <v>0</v>
          </cell>
          <cell r="D329">
            <v>51850</v>
          </cell>
        </row>
        <row r="330">
          <cell r="B330">
            <v>45962</v>
          </cell>
          <cell r="C330">
            <v>0</v>
          </cell>
          <cell r="D330">
            <v>51850</v>
          </cell>
        </row>
        <row r="331">
          <cell r="B331">
            <v>45992</v>
          </cell>
          <cell r="C331">
            <v>0</v>
          </cell>
          <cell r="D331">
            <v>51850</v>
          </cell>
        </row>
        <row r="332">
          <cell r="B332">
            <v>46023</v>
          </cell>
          <cell r="C332">
            <v>0</v>
          </cell>
          <cell r="D332">
            <v>0</v>
          </cell>
        </row>
        <row r="334">
          <cell r="B334" t="str">
            <v>DAILY</v>
          </cell>
          <cell r="C334" t="str">
            <v>HG</v>
          </cell>
          <cell r="D334" t="str">
            <v>EXMAR</v>
          </cell>
          <cell r="E334" t="str">
            <v/>
          </cell>
          <cell r="F334" t="str">
            <v/>
          </cell>
          <cell r="G334" t="str">
            <v/>
          </cell>
          <cell r="H334" t="str">
            <v/>
          </cell>
        </row>
        <row r="335">
          <cell r="C335">
            <v>1</v>
          </cell>
          <cell r="D335">
            <v>2</v>
          </cell>
          <cell r="E335">
            <v>3</v>
          </cell>
          <cell r="F335">
            <v>4</v>
          </cell>
          <cell r="G335">
            <v>5</v>
          </cell>
          <cell r="H335">
            <v>6</v>
          </cell>
        </row>
        <row r="336">
          <cell r="B336">
            <v>36708</v>
          </cell>
          <cell r="C336">
            <v>0</v>
          </cell>
          <cell r="D336">
            <v>0</v>
          </cell>
        </row>
        <row r="337">
          <cell r="B337">
            <v>36739</v>
          </cell>
          <cell r="C337">
            <v>0</v>
          </cell>
          <cell r="D337">
            <v>0</v>
          </cell>
        </row>
        <row r="338">
          <cell r="B338">
            <v>36770</v>
          </cell>
          <cell r="C338">
            <v>0</v>
          </cell>
          <cell r="D338">
            <v>0</v>
          </cell>
        </row>
        <row r="339">
          <cell r="B339">
            <v>36800</v>
          </cell>
          <cell r="C339">
            <v>0</v>
          </cell>
          <cell r="D339">
            <v>0</v>
          </cell>
        </row>
        <row r="340">
          <cell r="B340">
            <v>36831</v>
          </cell>
          <cell r="C340">
            <v>14000</v>
          </cell>
          <cell r="D340">
            <v>0</v>
          </cell>
        </row>
        <row r="341">
          <cell r="B341">
            <v>36861</v>
          </cell>
          <cell r="C341">
            <v>14000</v>
          </cell>
          <cell r="D341">
            <v>0</v>
          </cell>
        </row>
        <row r="342">
          <cell r="B342">
            <v>36892</v>
          </cell>
          <cell r="C342">
            <v>14000</v>
          </cell>
          <cell r="D342">
            <v>0</v>
          </cell>
        </row>
        <row r="343">
          <cell r="B343">
            <v>36923</v>
          </cell>
          <cell r="C343">
            <v>14000</v>
          </cell>
          <cell r="D343">
            <v>0</v>
          </cell>
        </row>
        <row r="344">
          <cell r="B344">
            <v>36951</v>
          </cell>
          <cell r="C344">
            <v>14029.166666666668</v>
          </cell>
          <cell r="D344">
            <v>0</v>
          </cell>
        </row>
        <row r="345">
          <cell r="B345">
            <v>36982</v>
          </cell>
          <cell r="C345">
            <v>14058.394097222224</v>
          </cell>
          <cell r="D345">
            <v>0</v>
          </cell>
        </row>
        <row r="346">
          <cell r="B346">
            <v>37012</v>
          </cell>
          <cell r="C346">
            <v>14087.682418258106</v>
          </cell>
          <cell r="D346">
            <v>0</v>
          </cell>
        </row>
        <row r="347">
          <cell r="B347">
            <v>37043</v>
          </cell>
          <cell r="C347">
            <v>14117.031756629478</v>
          </cell>
          <cell r="D347">
            <v>0</v>
          </cell>
        </row>
        <row r="348">
          <cell r="B348">
            <v>37073</v>
          </cell>
          <cell r="C348">
            <v>14146.442239455791</v>
          </cell>
          <cell r="D348">
            <v>0</v>
          </cell>
        </row>
        <row r="349">
          <cell r="B349">
            <v>37104</v>
          </cell>
          <cell r="C349">
            <v>14175.913994121325</v>
          </cell>
          <cell r="D349">
            <v>0</v>
          </cell>
        </row>
        <row r="350">
          <cell r="B350">
            <v>37135</v>
          </cell>
          <cell r="C350">
            <v>14205.447148275745</v>
          </cell>
          <cell r="D350">
            <v>0</v>
          </cell>
        </row>
        <row r="351">
          <cell r="B351">
            <v>37165</v>
          </cell>
          <cell r="C351">
            <v>14235.041829834654</v>
          </cell>
          <cell r="D351">
            <v>0</v>
          </cell>
        </row>
        <row r="352">
          <cell r="B352">
            <v>37196</v>
          </cell>
          <cell r="C352">
            <v>14264.698166980144</v>
          </cell>
          <cell r="D352">
            <v>0</v>
          </cell>
        </row>
        <row r="353">
          <cell r="B353">
            <v>37226</v>
          </cell>
          <cell r="C353">
            <v>14294.416288161354</v>
          </cell>
          <cell r="D353">
            <v>0</v>
          </cell>
        </row>
        <row r="354">
          <cell r="B354">
            <v>37257</v>
          </cell>
          <cell r="C354">
            <v>14324.196322095026</v>
          </cell>
          <cell r="D354">
            <v>0</v>
          </cell>
        </row>
        <row r="355">
          <cell r="B355">
            <v>37288</v>
          </cell>
          <cell r="C355">
            <v>14354.038397766059</v>
          </cell>
          <cell r="D355">
            <v>0</v>
          </cell>
        </row>
        <row r="356">
          <cell r="B356">
            <v>37316</v>
          </cell>
          <cell r="C356">
            <v>14383.942644428073</v>
          </cell>
          <cell r="D356">
            <v>0</v>
          </cell>
        </row>
        <row r="357">
          <cell r="B357">
            <v>37347</v>
          </cell>
          <cell r="C357">
            <v>14413.909191603965</v>
          </cell>
          <cell r="D357">
            <v>0</v>
          </cell>
        </row>
        <row r="358">
          <cell r="B358">
            <v>37377</v>
          </cell>
          <cell r="C358">
            <v>14443.938169086476</v>
          </cell>
          <cell r="D358">
            <v>0</v>
          </cell>
        </row>
        <row r="359">
          <cell r="B359">
            <v>37408</v>
          </cell>
          <cell r="C359">
            <v>14474.02970693874</v>
          </cell>
          <cell r="D359">
            <v>0</v>
          </cell>
        </row>
        <row r="360">
          <cell r="B360">
            <v>37438</v>
          </cell>
          <cell r="C360">
            <v>14504.183935494864</v>
          </cell>
          <cell r="D360">
            <v>0</v>
          </cell>
        </row>
        <row r="361">
          <cell r="B361">
            <v>37469</v>
          </cell>
          <cell r="C361">
            <v>14534.40098536048</v>
          </cell>
          <cell r="D361">
            <v>0</v>
          </cell>
        </row>
        <row r="362">
          <cell r="B362">
            <v>37500</v>
          </cell>
          <cell r="C362">
            <v>14564.680987413316</v>
          </cell>
          <cell r="D362">
            <v>0</v>
          </cell>
        </row>
        <row r="363">
          <cell r="B363">
            <v>37530</v>
          </cell>
          <cell r="C363">
            <v>14595.024072803762</v>
          </cell>
          <cell r="D363">
            <v>0</v>
          </cell>
        </row>
        <row r="364">
          <cell r="B364">
            <v>37561</v>
          </cell>
          <cell r="C364">
            <v>14625.430372955438</v>
          </cell>
          <cell r="D364">
            <v>0</v>
          </cell>
        </row>
        <row r="365">
          <cell r="B365">
            <v>37591</v>
          </cell>
          <cell r="C365">
            <v>14655.900019565763</v>
          </cell>
          <cell r="D365">
            <v>0</v>
          </cell>
        </row>
        <row r="366">
          <cell r="B366">
            <v>37622</v>
          </cell>
          <cell r="C366">
            <v>14686.433144606526</v>
          </cell>
          <cell r="D366">
            <v>10790</v>
          </cell>
        </row>
        <row r="367">
          <cell r="B367">
            <v>37653</v>
          </cell>
          <cell r="C367">
            <v>14717.029880324459</v>
          </cell>
          <cell r="D367">
            <v>10812.479166666668</v>
          </cell>
        </row>
        <row r="368">
          <cell r="B368">
            <v>37681</v>
          </cell>
          <cell r="C368">
            <v>14747.690359241802</v>
          </cell>
          <cell r="D368">
            <v>10835.005164930559</v>
          </cell>
        </row>
        <row r="369">
          <cell r="B369">
            <v>37712</v>
          </cell>
          <cell r="C369">
            <v>14778.41471415689</v>
          </cell>
          <cell r="D369">
            <v>10857.578092357498</v>
          </cell>
        </row>
        <row r="370">
          <cell r="B370">
            <v>37742</v>
          </cell>
          <cell r="C370">
            <v>14809.203078144719</v>
          </cell>
          <cell r="D370">
            <v>10880.198046716578</v>
          </cell>
        </row>
        <row r="371">
          <cell r="B371">
            <v>37773</v>
          </cell>
          <cell r="C371">
            <v>14840.055584557522</v>
          </cell>
          <cell r="D371">
            <v>10902.865125980572</v>
          </cell>
        </row>
        <row r="372">
          <cell r="B372">
            <v>37803</v>
          </cell>
          <cell r="C372">
            <v>14870.972367025352</v>
          </cell>
          <cell r="D372">
            <v>10925.579428326366</v>
          </cell>
        </row>
        <row r="373">
          <cell r="B373">
            <v>37834</v>
          </cell>
          <cell r="C373">
            <v>14901.953559456655</v>
          </cell>
          <cell r="D373">
            <v>10948.34105213538</v>
          </cell>
        </row>
        <row r="374">
          <cell r="B374">
            <v>37865</v>
          </cell>
          <cell r="C374">
            <v>14932.999296038857</v>
          </cell>
          <cell r="D374">
            <v>10971.150095993997</v>
          </cell>
        </row>
        <row r="375">
          <cell r="B375">
            <v>37895</v>
          </cell>
          <cell r="C375">
            <v>14964.10971123894</v>
          </cell>
          <cell r="D375">
            <v>10994.006658693985</v>
          </cell>
        </row>
        <row r="376">
          <cell r="B376">
            <v>37926</v>
          </cell>
          <cell r="C376">
            <v>14995.284939804022</v>
          </cell>
          <cell r="D376">
            <v>11016.910839232931</v>
          </cell>
        </row>
        <row r="377">
          <cell r="B377">
            <v>37956</v>
          </cell>
          <cell r="C377">
            <v>15026.525116761948</v>
          </cell>
          <cell r="D377">
            <v>11039.862736814668</v>
          </cell>
        </row>
        <row r="378">
          <cell r="B378">
            <v>37987</v>
          </cell>
          <cell r="C378">
            <v>15057.830377421871</v>
          </cell>
          <cell r="D378">
            <v>11062.8624508497</v>
          </cell>
        </row>
        <row r="379">
          <cell r="B379">
            <v>38018</v>
          </cell>
          <cell r="C379">
            <v>15089.200857374835</v>
          </cell>
          <cell r="D379">
            <v>11085.910080955638</v>
          </cell>
        </row>
        <row r="380">
          <cell r="B380">
            <v>38047</v>
          </cell>
          <cell r="C380">
            <v>15120.636692494369</v>
          </cell>
          <cell r="D380">
            <v>11109.00572695763</v>
          </cell>
        </row>
        <row r="381">
          <cell r="B381">
            <v>38078</v>
          </cell>
          <cell r="C381">
            <v>15152.138018937067</v>
          </cell>
          <cell r="D381">
            <v>11132.149488888794</v>
          </cell>
        </row>
        <row r="382">
          <cell r="B382">
            <v>38108</v>
          </cell>
          <cell r="C382">
            <v>15183.704973143187</v>
          </cell>
          <cell r="D382">
            <v>11155.341466990647</v>
          </cell>
        </row>
        <row r="383">
          <cell r="B383">
            <v>38139</v>
          </cell>
          <cell r="C383">
            <v>15215.337691837238</v>
          </cell>
          <cell r="D383">
            <v>11178.581761713545</v>
          </cell>
        </row>
        <row r="384">
          <cell r="B384">
            <v>38169</v>
          </cell>
          <cell r="C384">
            <v>15247.036312028567</v>
          </cell>
          <cell r="D384">
            <v>11201.870473717116</v>
          </cell>
        </row>
        <row r="385">
          <cell r="B385">
            <v>38200</v>
          </cell>
          <cell r="C385">
            <v>15278.800971011962</v>
          </cell>
          <cell r="D385">
            <v>11225.207703870694</v>
          </cell>
        </row>
        <row r="386">
          <cell r="B386">
            <v>38231</v>
          </cell>
          <cell r="C386">
            <v>15310.631806368239</v>
          </cell>
          <cell r="D386">
            <v>11248.593553253759</v>
          </cell>
        </row>
        <row r="387">
          <cell r="B387">
            <v>38261</v>
          </cell>
          <cell r="C387">
            <v>15342.528955964841</v>
          </cell>
          <cell r="D387">
            <v>11272.028123156371</v>
          </cell>
        </row>
        <row r="388">
          <cell r="B388">
            <v>38292</v>
          </cell>
          <cell r="C388">
            <v>15374.492557956435</v>
          </cell>
          <cell r="D388">
            <v>11295.511515079615</v>
          </cell>
        </row>
        <row r="389">
          <cell r="B389">
            <v>38322</v>
          </cell>
          <cell r="C389">
            <v>15406.522750785512</v>
          </cell>
          <cell r="D389">
            <v>11319.043830736033</v>
          </cell>
        </row>
        <row r="390">
          <cell r="B390">
            <v>38353</v>
          </cell>
          <cell r="C390">
            <v>15438.619673182984</v>
          </cell>
          <cell r="D390">
            <v>11342.625172050068</v>
          </cell>
        </row>
        <row r="391">
          <cell r="B391">
            <v>38384</v>
          </cell>
          <cell r="C391">
            <v>15470.783464168784</v>
          </cell>
          <cell r="D391">
            <v>11366.255641158506</v>
          </cell>
        </row>
        <row r="392">
          <cell r="B392">
            <v>38412</v>
          </cell>
          <cell r="C392">
            <v>15503.014263052472</v>
          </cell>
          <cell r="D392">
            <v>11389.935340410921</v>
          </cell>
        </row>
        <row r="393">
          <cell r="B393">
            <v>38443</v>
          </cell>
          <cell r="C393">
            <v>15535.312209433832</v>
          </cell>
          <cell r="D393">
            <v>11413.664372370111</v>
          </cell>
        </row>
        <row r="394">
          <cell r="B394">
            <v>38473</v>
          </cell>
          <cell r="C394">
            <v>15567.677443203487</v>
          </cell>
          <cell r="D394">
            <v>11437.442839812549</v>
          </cell>
        </row>
        <row r="395">
          <cell r="B395">
            <v>38504</v>
          </cell>
          <cell r="C395">
            <v>15600.110104543495</v>
          </cell>
          <cell r="D395">
            <v>11461.270845728826</v>
          </cell>
        </row>
        <row r="396">
          <cell r="B396">
            <v>38534</v>
          </cell>
          <cell r="C396">
            <v>15632.610333927962</v>
          </cell>
          <cell r="D396">
            <v>11485.148493324095</v>
          </cell>
        </row>
        <row r="397">
          <cell r="B397">
            <v>38565</v>
          </cell>
          <cell r="C397">
            <v>15665.178272123647</v>
          </cell>
          <cell r="D397">
            <v>11509.075886018521</v>
          </cell>
        </row>
        <row r="398">
          <cell r="B398">
            <v>38596</v>
          </cell>
          <cell r="C398">
            <v>15697.814060190572</v>
          </cell>
          <cell r="D398">
            <v>11533.053127447727</v>
          </cell>
        </row>
        <row r="399">
          <cell r="B399">
            <v>38626</v>
          </cell>
          <cell r="C399">
            <v>15730.517839482638</v>
          </cell>
          <cell r="D399">
            <v>11557.080321463245</v>
          </cell>
        </row>
        <row r="400">
          <cell r="B400">
            <v>38657</v>
          </cell>
          <cell r="C400">
            <v>15763.289751648228</v>
          </cell>
          <cell r="D400">
            <v>11581.157572132961</v>
          </cell>
        </row>
        <row r="401">
          <cell r="B401">
            <v>38687</v>
          </cell>
          <cell r="C401">
            <v>15796.129938630831</v>
          </cell>
          <cell r="D401">
            <v>11605.284983741572</v>
          </cell>
        </row>
        <row r="402">
          <cell r="B402">
            <v>38718</v>
          </cell>
          <cell r="C402">
            <v>15829.038542669647</v>
          </cell>
          <cell r="D402">
            <v>11629.462660791036</v>
          </cell>
        </row>
        <row r="403">
          <cell r="B403">
            <v>38749</v>
          </cell>
          <cell r="C403">
            <v>15862.01570630021</v>
          </cell>
          <cell r="D403">
            <v>11653.690708001019</v>
          </cell>
        </row>
        <row r="404">
          <cell r="B404">
            <v>38777</v>
          </cell>
          <cell r="C404">
            <v>15895.061572355004</v>
          </cell>
          <cell r="D404">
            <v>11677.969230309356</v>
          </cell>
        </row>
        <row r="405">
          <cell r="B405">
            <v>38808</v>
          </cell>
          <cell r="C405">
            <v>15928.176283964078</v>
          </cell>
          <cell r="D405">
            <v>11702.298332872502</v>
          </cell>
        </row>
        <row r="406">
          <cell r="B406">
            <v>38838</v>
          </cell>
          <cell r="C406">
            <v>15961.359984555671</v>
          </cell>
          <cell r="D406">
            <v>11726.678121065988</v>
          </cell>
        </row>
        <row r="407">
          <cell r="B407">
            <v>38869</v>
          </cell>
          <cell r="C407">
            <v>15994.612817856831</v>
          </cell>
          <cell r="D407">
            <v>11751.108700484878</v>
          </cell>
        </row>
        <row r="408">
          <cell r="B408">
            <v>38899</v>
          </cell>
          <cell r="C408">
            <v>16027.934927894034</v>
          </cell>
          <cell r="D408">
            <v>11775.590176944223</v>
          </cell>
        </row>
        <row r="409">
          <cell r="B409">
            <v>38930</v>
          </cell>
          <cell r="C409">
            <v>16061.326458993815</v>
          </cell>
          <cell r="D409">
            <v>11800.122656479523</v>
          </cell>
        </row>
        <row r="410">
          <cell r="B410">
            <v>38961</v>
          </cell>
          <cell r="C410">
            <v>16094.787555783387</v>
          </cell>
          <cell r="D410">
            <v>11824.70624534719</v>
          </cell>
        </row>
        <row r="411">
          <cell r="B411">
            <v>38991</v>
          </cell>
          <cell r="C411">
            <v>16128.318363191271</v>
          </cell>
          <cell r="D411">
            <v>11849.341050024997</v>
          </cell>
        </row>
        <row r="412">
          <cell r="B412">
            <v>39022</v>
          </cell>
          <cell r="C412">
            <v>16161.91902644792</v>
          </cell>
          <cell r="D412">
            <v>11874.027177212551</v>
          </cell>
        </row>
        <row r="413">
          <cell r="B413">
            <v>39052</v>
          </cell>
          <cell r="C413">
            <v>16195.589691086356</v>
          </cell>
          <cell r="D413">
            <v>11898.764733831746</v>
          </cell>
        </row>
        <row r="414">
          <cell r="B414">
            <v>39083</v>
          </cell>
          <cell r="C414">
            <v>16229.330502942787</v>
          </cell>
          <cell r="D414">
            <v>11923.55382702723</v>
          </cell>
        </row>
        <row r="415">
          <cell r="B415">
            <v>39114</v>
          </cell>
          <cell r="C415">
            <v>16263.141608157252</v>
          </cell>
          <cell r="D415">
            <v>11948.394564166871</v>
          </cell>
        </row>
        <row r="416">
          <cell r="B416">
            <v>39142</v>
          </cell>
          <cell r="C416">
            <v>16297.023153174248</v>
          </cell>
          <cell r="D416">
            <v>11973.287052842219</v>
          </cell>
        </row>
        <row r="417">
          <cell r="B417">
            <v>39173</v>
          </cell>
          <cell r="C417">
            <v>16330.975284743363</v>
          </cell>
          <cell r="D417">
            <v>11998.231400868975</v>
          </cell>
        </row>
        <row r="418">
          <cell r="B418">
            <v>39203</v>
          </cell>
          <cell r="C418">
            <v>16364.998149919913</v>
          </cell>
          <cell r="D418">
            <v>12023.227716287454</v>
          </cell>
        </row>
        <row r="419">
          <cell r="B419">
            <v>39234</v>
          </cell>
          <cell r="C419">
            <v>16399.09189606558</v>
          </cell>
          <cell r="D419">
            <v>12048.276107363054</v>
          </cell>
        </row>
        <row r="420">
          <cell r="B420">
            <v>39264</v>
          </cell>
          <cell r="C420">
            <v>16433.256670849052</v>
          </cell>
          <cell r="D420">
            <v>12073.376682586728</v>
          </cell>
        </row>
        <row r="421">
          <cell r="B421">
            <v>39295</v>
          </cell>
          <cell r="C421">
            <v>16467.492622246657</v>
          </cell>
          <cell r="D421">
            <v>12098.529550675452</v>
          </cell>
        </row>
        <row r="422">
          <cell r="B422">
            <v>39326</v>
          </cell>
          <cell r="C422">
            <v>16501.799898543006</v>
          </cell>
          <cell r="D422">
            <v>12123.734820572694</v>
          </cell>
        </row>
        <row r="423">
          <cell r="B423">
            <v>39356</v>
          </cell>
          <cell r="C423">
            <v>16536.178648331639</v>
          </cell>
          <cell r="D423">
            <v>12148.992601448888</v>
          </cell>
        </row>
        <row r="424">
          <cell r="B424">
            <v>39387</v>
          </cell>
          <cell r="C424">
            <v>16570.629020515666</v>
          </cell>
          <cell r="D424">
            <v>12174.303002701909</v>
          </cell>
        </row>
        <row r="425">
          <cell r="B425">
            <v>39417</v>
          </cell>
          <cell r="C425">
            <v>16605.151164308409</v>
          </cell>
          <cell r="D425">
            <v>12199.666133957538</v>
          </cell>
        </row>
        <row r="426">
          <cell r="B426">
            <v>39448</v>
          </cell>
          <cell r="C426">
            <v>16639.745229234053</v>
          </cell>
          <cell r="D426">
            <v>12225.082105069951</v>
          </cell>
        </row>
        <row r="427">
          <cell r="B427">
            <v>39479</v>
          </cell>
          <cell r="C427">
            <v>16674.411365128293</v>
          </cell>
          <cell r="D427">
            <v>12250.551026122181</v>
          </cell>
        </row>
        <row r="428">
          <cell r="B428">
            <v>39508</v>
          </cell>
          <cell r="C428">
            <v>16709.14972213898</v>
          </cell>
          <cell r="D428">
            <v>12276.073007426603</v>
          </cell>
        </row>
        <row r="429">
          <cell r="B429">
            <v>39539</v>
          </cell>
          <cell r="C429">
            <v>16743.960450726772</v>
          </cell>
          <cell r="D429">
            <v>12301.64815952541</v>
          </cell>
        </row>
        <row r="430">
          <cell r="B430">
            <v>39569</v>
          </cell>
          <cell r="C430">
            <v>16778.843701665788</v>
          </cell>
          <cell r="D430">
            <v>12327.276593191089</v>
          </cell>
        </row>
        <row r="431">
          <cell r="B431">
            <v>39600</v>
          </cell>
          <cell r="C431">
            <v>16813.79962604426</v>
          </cell>
          <cell r="D431">
            <v>12352.958419426905</v>
          </cell>
        </row>
        <row r="432">
          <cell r="B432">
            <v>39630</v>
          </cell>
          <cell r="C432">
            <v>16848.828375265188</v>
          </cell>
          <cell r="D432">
            <v>12378.693749467378</v>
          </cell>
        </row>
        <row r="433">
          <cell r="B433">
            <v>39661</v>
          </cell>
          <cell r="C433">
            <v>16883.930101046994</v>
          </cell>
          <cell r="D433">
            <v>12404.48269477877</v>
          </cell>
        </row>
        <row r="434">
          <cell r="B434">
            <v>39692</v>
          </cell>
          <cell r="C434">
            <v>16919.104955424176</v>
          </cell>
          <cell r="D434">
            <v>12430.32536705956</v>
          </cell>
        </row>
        <row r="435">
          <cell r="B435">
            <v>39722</v>
          </cell>
          <cell r="C435">
            <v>16954.35309074798</v>
          </cell>
          <cell r="D435">
            <v>12456.221878240936</v>
          </cell>
        </row>
        <row r="436">
          <cell r="B436">
            <v>39753</v>
          </cell>
          <cell r="C436">
            <v>16989.67465968704</v>
          </cell>
          <cell r="D436">
            <v>12482.172340487274</v>
          </cell>
        </row>
        <row r="437">
          <cell r="B437">
            <v>39783</v>
          </cell>
          <cell r="C437">
            <v>17025.069815228057</v>
          </cell>
          <cell r="D437">
            <v>12508.176866196623</v>
          </cell>
        </row>
        <row r="438">
          <cell r="B438">
            <v>39814</v>
          </cell>
          <cell r="C438">
            <v>17060.53871067645</v>
          </cell>
          <cell r="D438">
            <v>12534.235568001201</v>
          </cell>
        </row>
        <row r="439">
          <cell r="B439">
            <v>39845</v>
          </cell>
          <cell r="C439">
            <v>17096.081499657026</v>
          </cell>
          <cell r="D439">
            <v>12560.348558767872</v>
          </cell>
        </row>
        <row r="440">
          <cell r="B440">
            <v>39873</v>
          </cell>
          <cell r="C440">
            <v>17131.698336114645</v>
          </cell>
          <cell r="D440">
            <v>12586.51595159864</v>
          </cell>
        </row>
        <row r="441">
          <cell r="B441">
            <v>39904</v>
          </cell>
          <cell r="C441">
            <v>17167.389374314884</v>
          </cell>
          <cell r="D441">
            <v>12612.737859831139</v>
          </cell>
        </row>
        <row r="442">
          <cell r="B442">
            <v>39934</v>
          </cell>
          <cell r="C442">
            <v>17203.15476884471</v>
          </cell>
          <cell r="D442">
            <v>12639.014397039122</v>
          </cell>
        </row>
        <row r="443">
          <cell r="B443">
            <v>39965</v>
          </cell>
          <cell r="C443">
            <v>17238.994674613139</v>
          </cell>
          <cell r="D443">
            <v>12665.345677032954</v>
          </cell>
        </row>
        <row r="444">
          <cell r="B444">
            <v>39995</v>
          </cell>
          <cell r="C444">
            <v>17274.909246851919</v>
          </cell>
          <cell r="D444">
            <v>12691.731813860108</v>
          </cell>
        </row>
        <row r="445">
          <cell r="B445">
            <v>40026</v>
          </cell>
          <cell r="C445">
            <v>17310.898641116197</v>
          </cell>
          <cell r="D445">
            <v>12718.172921805652</v>
          </cell>
        </row>
        <row r="446">
          <cell r="B446">
            <v>40057</v>
          </cell>
          <cell r="C446">
            <v>17346.963013285189</v>
          </cell>
          <cell r="D446">
            <v>12744.669115392748</v>
          </cell>
        </row>
        <row r="447">
          <cell r="B447">
            <v>40087</v>
          </cell>
          <cell r="C447">
            <v>17383.102519562868</v>
          </cell>
          <cell r="D447">
            <v>12771.220509383151</v>
          </cell>
        </row>
        <row r="448">
          <cell r="B448">
            <v>40118</v>
          </cell>
          <cell r="C448">
            <v>17419.317316478628</v>
          </cell>
          <cell r="D448">
            <v>12797.8272187777</v>
          </cell>
        </row>
        <row r="449">
          <cell r="B449">
            <v>40148</v>
          </cell>
          <cell r="C449">
            <v>17455.607560887958</v>
          </cell>
          <cell r="D449">
            <v>12824.489358816822</v>
          </cell>
        </row>
        <row r="450">
          <cell r="B450">
            <v>40179</v>
          </cell>
          <cell r="C450">
            <v>17491.973409973143</v>
          </cell>
          <cell r="D450">
            <v>12851.207044981025</v>
          </cell>
        </row>
        <row r="451">
          <cell r="B451">
            <v>40210</v>
          </cell>
          <cell r="C451">
            <v>17528.415021243924</v>
          </cell>
          <cell r="D451">
            <v>12877.980392991403</v>
          </cell>
        </row>
        <row r="452">
          <cell r="B452">
            <v>40238</v>
          </cell>
          <cell r="C452">
            <v>17564.932552538183</v>
          </cell>
          <cell r="D452">
            <v>12904.809518810136</v>
          </cell>
        </row>
        <row r="453">
          <cell r="B453">
            <v>40269</v>
          </cell>
          <cell r="C453">
            <v>17601.526162022637</v>
          </cell>
          <cell r="D453">
            <v>12931.694538640992</v>
          </cell>
        </row>
        <row r="454">
          <cell r="B454">
            <v>40299</v>
          </cell>
          <cell r="C454">
            <v>17638.196008193521</v>
          </cell>
          <cell r="D454">
            <v>12958.635568929829</v>
          </cell>
        </row>
        <row r="455">
          <cell r="B455">
            <v>40330</v>
          </cell>
          <cell r="C455">
            <v>17674.942249877258</v>
          </cell>
          <cell r="D455">
            <v>12985.6327263651</v>
          </cell>
        </row>
        <row r="456">
          <cell r="B456">
            <v>40360</v>
          </cell>
          <cell r="C456">
            <v>17711.765046231172</v>
          </cell>
          <cell r="D456">
            <v>13012.686127878362</v>
          </cell>
        </row>
        <row r="457">
          <cell r="B457">
            <v>40391</v>
          </cell>
          <cell r="C457">
            <v>17748.664556744156</v>
          </cell>
          <cell r="D457">
            <v>13039.795890644777</v>
          </cell>
        </row>
        <row r="458">
          <cell r="B458">
            <v>40422</v>
          </cell>
          <cell r="C458">
            <v>17785.640941237376</v>
          </cell>
          <cell r="D458">
            <v>13066.962132083621</v>
          </cell>
        </row>
        <row r="459">
          <cell r="B459">
            <v>40452</v>
          </cell>
          <cell r="C459">
            <v>17822.694359864956</v>
          </cell>
          <cell r="D459">
            <v>13094.184969858798</v>
          </cell>
        </row>
        <row r="460">
          <cell r="B460">
            <v>40483</v>
          </cell>
          <cell r="C460">
            <v>17859.824973114675</v>
          </cell>
          <cell r="D460">
            <v>13121.464521879338</v>
          </cell>
        </row>
        <row r="461">
          <cell r="B461">
            <v>40513</v>
          </cell>
          <cell r="C461">
            <v>17897.032941808666</v>
          </cell>
          <cell r="D461">
            <v>13148.800906299921</v>
          </cell>
        </row>
        <row r="462">
          <cell r="B462">
            <v>40544</v>
          </cell>
          <cell r="C462">
            <v>17934.318427104103</v>
          </cell>
          <cell r="D462">
            <v>13176.19424152138</v>
          </cell>
        </row>
        <row r="463">
          <cell r="B463">
            <v>40575</v>
          </cell>
          <cell r="C463">
            <v>17971.681590493903</v>
          </cell>
          <cell r="D463">
            <v>13203.644646191218</v>
          </cell>
        </row>
        <row r="464">
          <cell r="B464">
            <v>40603</v>
          </cell>
          <cell r="C464">
            <v>18009.122593807435</v>
          </cell>
          <cell r="D464">
            <v>13231.152239204119</v>
          </cell>
        </row>
        <row r="465">
          <cell r="B465">
            <v>40634</v>
          </cell>
          <cell r="C465">
            <v>18046.641599211202</v>
          </cell>
          <cell r="D465">
            <v>13258.717139702461</v>
          </cell>
        </row>
        <row r="466">
          <cell r="B466">
            <v>40664</v>
          </cell>
          <cell r="C466">
            <v>18084.238769209562</v>
          </cell>
          <cell r="D466">
            <v>13286.339467076843</v>
          </cell>
        </row>
        <row r="467">
          <cell r="B467">
            <v>40695</v>
          </cell>
          <cell r="C467">
            <v>18121.914266645417</v>
          </cell>
          <cell r="D467">
            <v>13314.019340966588</v>
          </cell>
        </row>
        <row r="468">
          <cell r="B468">
            <v>40725</v>
          </cell>
          <cell r="C468">
            <v>18159.66825470093</v>
          </cell>
          <cell r="D468">
            <v>13341.756881260269</v>
          </cell>
        </row>
        <row r="469">
          <cell r="B469">
            <v>40756</v>
          </cell>
          <cell r="C469">
            <v>18197.500896898226</v>
          </cell>
          <cell r="D469">
            <v>13369.552208096229</v>
          </cell>
        </row>
        <row r="470">
          <cell r="B470">
            <v>40787</v>
          </cell>
          <cell r="C470">
            <v>18235.4123571001</v>
          </cell>
          <cell r="D470">
            <v>13397.405441863099</v>
          </cell>
        </row>
        <row r="471">
          <cell r="B471">
            <v>40817</v>
          </cell>
          <cell r="C471">
            <v>18273.402799510728</v>
          </cell>
          <cell r="D471">
            <v>13425.316703200315</v>
          </cell>
        </row>
        <row r="472">
          <cell r="B472">
            <v>40848</v>
          </cell>
          <cell r="C472">
            <v>18311.472388676379</v>
          </cell>
          <cell r="D472">
            <v>13453.28611299865</v>
          </cell>
        </row>
        <row r="473">
          <cell r="B473">
            <v>40878</v>
          </cell>
          <cell r="C473">
            <v>18349.621289486124</v>
          </cell>
          <cell r="D473">
            <v>13481.313792400731</v>
          </cell>
        </row>
        <row r="474">
          <cell r="B474">
            <v>40909</v>
          </cell>
          <cell r="C474">
            <v>18387.849667172555</v>
          </cell>
          <cell r="D474">
            <v>13509.399862801567</v>
          </cell>
        </row>
        <row r="475">
          <cell r="B475">
            <v>40940</v>
          </cell>
          <cell r="C475">
            <v>18426.157687312501</v>
          </cell>
          <cell r="D475">
            <v>13537.544445849071</v>
          </cell>
        </row>
        <row r="476">
          <cell r="B476">
            <v>40969</v>
          </cell>
          <cell r="C476">
            <v>18464.545515827736</v>
          </cell>
          <cell r="D476">
            <v>13565.747663444592</v>
          </cell>
        </row>
        <row r="477">
          <cell r="B477">
            <v>41000</v>
          </cell>
          <cell r="C477">
            <v>18503.013318985712</v>
          </cell>
          <cell r="D477">
            <v>13594.009637743437</v>
          </cell>
        </row>
        <row r="478">
          <cell r="B478">
            <v>41030</v>
          </cell>
          <cell r="C478">
            <v>18541.561263400268</v>
          </cell>
          <cell r="D478">
            <v>13622.330491155404</v>
          </cell>
        </row>
        <row r="479">
          <cell r="B479">
            <v>41061</v>
          </cell>
          <cell r="C479">
            <v>18580.189516032355</v>
          </cell>
          <cell r="D479">
            <v>13650.710346345313</v>
          </cell>
        </row>
        <row r="480">
          <cell r="B480">
            <v>41091</v>
          </cell>
          <cell r="C480">
            <v>18618.898244190757</v>
          </cell>
          <cell r="D480">
            <v>13679.149326233533</v>
          </cell>
        </row>
        <row r="481">
          <cell r="B481">
            <v>41122</v>
          </cell>
          <cell r="C481">
            <v>18657.687615532825</v>
          </cell>
          <cell r="D481">
            <v>13707.647553996521</v>
          </cell>
        </row>
        <row r="482">
          <cell r="B482">
            <v>41153</v>
          </cell>
          <cell r="C482">
            <v>18696.557798065187</v>
          </cell>
          <cell r="D482">
            <v>13736.205153067349</v>
          </cell>
        </row>
        <row r="483">
          <cell r="B483">
            <v>41183</v>
          </cell>
          <cell r="C483">
            <v>18735.508960144492</v>
          </cell>
          <cell r="D483">
            <v>13764.822247136241</v>
          </cell>
        </row>
        <row r="484">
          <cell r="B484">
            <v>41214</v>
          </cell>
          <cell r="C484">
            <v>18774.54127047813</v>
          </cell>
          <cell r="D484">
            <v>13793.49896015111</v>
          </cell>
        </row>
        <row r="485">
          <cell r="B485">
            <v>41244</v>
          </cell>
          <cell r="C485">
            <v>18813.654898124962</v>
          </cell>
          <cell r="D485">
            <v>13822.235416318093</v>
          </cell>
        </row>
        <row r="486">
          <cell r="B486">
            <v>41275</v>
          </cell>
          <cell r="C486">
            <v>18852.850012496056</v>
          </cell>
          <cell r="D486">
            <v>13851.031740102091</v>
          </cell>
        </row>
        <row r="487">
          <cell r="B487">
            <v>41306</v>
          </cell>
          <cell r="C487">
            <v>18892.126783355423</v>
          </cell>
          <cell r="D487">
            <v>13879.888056227306</v>
          </cell>
        </row>
        <row r="488">
          <cell r="B488">
            <v>41334</v>
          </cell>
          <cell r="C488">
            <v>18931.485380820748</v>
          </cell>
          <cell r="D488">
            <v>13908.804489677781</v>
          </cell>
        </row>
        <row r="489">
          <cell r="B489">
            <v>41365</v>
          </cell>
          <cell r="C489">
            <v>18970.925975364127</v>
          </cell>
          <cell r="D489">
            <v>13937.781165697945</v>
          </cell>
        </row>
        <row r="490">
          <cell r="B490">
            <v>41395</v>
          </cell>
          <cell r="C490">
            <v>19010.448737812803</v>
          </cell>
          <cell r="D490">
            <v>13966.818209793149</v>
          </cell>
        </row>
        <row r="491">
          <cell r="B491">
            <v>41426</v>
          </cell>
          <cell r="C491">
            <v>19050.053839349916</v>
          </cell>
          <cell r="D491">
            <v>13995.91574773022</v>
          </cell>
        </row>
        <row r="492">
          <cell r="B492">
            <v>41456</v>
          </cell>
          <cell r="C492">
            <v>19089.74145151523</v>
          </cell>
          <cell r="D492">
            <v>14025.073905537993</v>
          </cell>
        </row>
        <row r="493">
          <cell r="B493">
            <v>41487</v>
          </cell>
          <cell r="C493">
            <v>19129.511746205888</v>
          </cell>
          <cell r="D493">
            <v>14054.292809507864</v>
          </cell>
        </row>
        <row r="494">
          <cell r="B494">
            <v>41518</v>
          </cell>
          <cell r="C494">
            <v>19169.36489567715</v>
          </cell>
          <cell r="D494">
            <v>14083.572586194341</v>
          </cell>
        </row>
        <row r="495">
          <cell r="B495">
            <v>41548</v>
          </cell>
          <cell r="C495">
            <v>19209.301072543145</v>
          </cell>
          <cell r="D495">
            <v>14112.91336241558</v>
          </cell>
        </row>
        <row r="496">
          <cell r="B496">
            <v>41579</v>
          </cell>
          <cell r="C496">
            <v>19249.320449777613</v>
          </cell>
          <cell r="D496">
            <v>14142.315265253947</v>
          </cell>
        </row>
        <row r="497">
          <cell r="B497">
            <v>41609</v>
          </cell>
          <cell r="C497">
            <v>19289.423200714653</v>
          </cell>
          <cell r="D497">
            <v>14171.778422056561</v>
          </cell>
        </row>
        <row r="498">
          <cell r="B498">
            <v>41640</v>
          </cell>
          <cell r="C498">
            <v>19329.609499049478</v>
          </cell>
          <cell r="D498">
            <v>14201.302960435847</v>
          </cell>
        </row>
        <row r="499">
          <cell r="B499">
            <v>41671</v>
          </cell>
          <cell r="C499">
            <v>19369.879518839167</v>
          </cell>
          <cell r="D499">
            <v>14230.889008270089</v>
          </cell>
        </row>
        <row r="500">
          <cell r="B500">
            <v>41699</v>
          </cell>
          <cell r="C500">
            <v>19410.233434503418</v>
          </cell>
          <cell r="D500">
            <v>14260.536693703987</v>
          </cell>
        </row>
        <row r="501">
          <cell r="B501">
            <v>41730</v>
          </cell>
          <cell r="C501">
            <v>19450.671420825303</v>
          </cell>
          <cell r="D501">
            <v>14290.246145149205</v>
          </cell>
        </row>
        <row r="502">
          <cell r="B502">
            <v>41760</v>
          </cell>
          <cell r="C502">
            <v>19491.193652952024</v>
          </cell>
          <cell r="D502">
            <v>14320.017491284934</v>
          </cell>
        </row>
        <row r="503">
          <cell r="B503">
            <v>41791</v>
          </cell>
          <cell r="C503">
            <v>19531.800306395675</v>
          </cell>
          <cell r="D503">
            <v>14349.850861058447</v>
          </cell>
        </row>
        <row r="504">
          <cell r="B504">
            <v>41821</v>
          </cell>
          <cell r="C504">
            <v>19572.491557034002</v>
          </cell>
          <cell r="D504">
            <v>14379.746383685653</v>
          </cell>
        </row>
        <row r="505">
          <cell r="B505">
            <v>41852</v>
          </cell>
          <cell r="C505">
            <v>19613.267581111159</v>
          </cell>
          <cell r="D505">
            <v>14409.704188651667</v>
          </cell>
        </row>
        <row r="506">
          <cell r="B506">
            <v>41883</v>
          </cell>
          <cell r="C506">
            <v>19654.128555238476</v>
          </cell>
          <cell r="D506">
            <v>14439.72440571136</v>
          </cell>
        </row>
        <row r="507">
          <cell r="B507">
            <v>41913</v>
          </cell>
          <cell r="C507">
            <v>19695.074656395223</v>
          </cell>
          <cell r="D507">
            <v>14469.807164889928</v>
          </cell>
        </row>
        <row r="508">
          <cell r="B508">
            <v>41944</v>
          </cell>
          <cell r="C508">
            <v>19736.106061929382</v>
          </cell>
          <cell r="D508">
            <v>14499.95259648345</v>
          </cell>
        </row>
        <row r="509">
          <cell r="B509">
            <v>41974</v>
          </cell>
          <cell r="C509">
            <v>19777.222949558403</v>
          </cell>
          <cell r="D509">
            <v>14530.160831059458</v>
          </cell>
        </row>
        <row r="510">
          <cell r="B510">
            <v>42005</v>
          </cell>
          <cell r="C510">
            <v>19818.425497369986</v>
          </cell>
          <cell r="D510">
            <v>14560.4319994575</v>
          </cell>
        </row>
        <row r="511">
          <cell r="B511">
            <v>42036</v>
          </cell>
          <cell r="C511">
            <v>19859.713883822842</v>
          </cell>
          <cell r="D511">
            <v>14590.766232789705</v>
          </cell>
        </row>
        <row r="512">
          <cell r="B512">
            <v>42064</v>
          </cell>
          <cell r="C512">
            <v>19901.088287747476</v>
          </cell>
          <cell r="D512">
            <v>14621.163662441351</v>
          </cell>
        </row>
        <row r="513">
          <cell r="B513">
            <v>42095</v>
          </cell>
          <cell r="C513">
            <v>19942.548888346952</v>
          </cell>
          <cell r="D513">
            <v>14651.624420071439</v>
          </cell>
        </row>
        <row r="514">
          <cell r="B514">
            <v>42125</v>
          </cell>
          <cell r="C514">
            <v>19984.095865197676</v>
          </cell>
          <cell r="D514">
            <v>14682.148637613256</v>
          </cell>
        </row>
        <row r="515">
          <cell r="B515">
            <v>42156</v>
          </cell>
          <cell r="C515">
            <v>20025.729398250172</v>
          </cell>
          <cell r="D515">
            <v>14712.736447274952</v>
          </cell>
        </row>
        <row r="516">
          <cell r="B516">
            <v>42186</v>
          </cell>
          <cell r="C516">
            <v>20067.449667829864</v>
          </cell>
          <cell r="D516">
            <v>14743.387981540111</v>
          </cell>
        </row>
        <row r="517">
          <cell r="B517">
            <v>42217</v>
          </cell>
          <cell r="C517">
            <v>20109.256854637846</v>
          </cell>
          <cell r="D517">
            <v>14774.10337316832</v>
          </cell>
        </row>
        <row r="518">
          <cell r="B518">
            <v>42248</v>
          </cell>
          <cell r="C518">
            <v>20151.151139751677</v>
          </cell>
          <cell r="D518">
            <v>14804.882755195755</v>
          </cell>
        </row>
        <row r="519">
          <cell r="B519">
            <v>42278</v>
          </cell>
          <cell r="C519">
            <v>20193.132704626161</v>
          </cell>
          <cell r="D519">
            <v>14835.726260935748</v>
          </cell>
        </row>
        <row r="520">
          <cell r="B520">
            <v>42309</v>
          </cell>
          <cell r="C520">
            <v>20235.201731094134</v>
          </cell>
          <cell r="D520">
            <v>14866.634023979364</v>
          </cell>
        </row>
        <row r="521">
          <cell r="B521">
            <v>42339</v>
          </cell>
          <cell r="C521">
            <v>20277.358401367248</v>
          </cell>
          <cell r="D521">
            <v>14897.606178195989</v>
          </cell>
        </row>
        <row r="522">
          <cell r="B522">
            <v>42370</v>
          </cell>
          <cell r="C522">
            <v>20319.602898036766</v>
          </cell>
          <cell r="D522">
            <v>14928.642857733899</v>
          </cell>
        </row>
        <row r="523">
          <cell r="B523">
            <v>42401</v>
          </cell>
          <cell r="C523">
            <v>20361.935404074346</v>
          </cell>
          <cell r="D523">
            <v>14959.744197020846</v>
          </cell>
        </row>
        <row r="524">
          <cell r="B524">
            <v>42430</v>
          </cell>
          <cell r="C524">
            <v>20404.356102832837</v>
          </cell>
          <cell r="D524">
            <v>14990.91033076464</v>
          </cell>
        </row>
        <row r="525">
          <cell r="B525">
            <v>42461</v>
          </cell>
          <cell r="C525">
            <v>20446.865178047075</v>
          </cell>
          <cell r="D525">
            <v>15022.141393953734</v>
          </cell>
        </row>
        <row r="526">
          <cell r="B526">
            <v>42491</v>
          </cell>
          <cell r="C526">
            <v>20489.462813834674</v>
          </cell>
          <cell r="D526">
            <v>15053.437521857806</v>
          </cell>
        </row>
        <row r="527">
          <cell r="B527">
            <v>42522</v>
          </cell>
          <cell r="C527">
            <v>20532.149194696831</v>
          </cell>
          <cell r="D527">
            <v>15084.798850028345</v>
          </cell>
        </row>
        <row r="528">
          <cell r="B528">
            <v>42552</v>
          </cell>
          <cell r="C528">
            <v>20574.924505519117</v>
          </cell>
          <cell r="D528">
            <v>15116.225514299238</v>
          </cell>
        </row>
        <row r="529">
          <cell r="B529">
            <v>42583</v>
          </cell>
          <cell r="C529">
            <v>20617.788931572282</v>
          </cell>
          <cell r="D529">
            <v>15147.717650787363</v>
          </cell>
        </row>
        <row r="530">
          <cell r="B530">
            <v>42614</v>
          </cell>
          <cell r="C530">
            <v>20660.74265851306</v>
          </cell>
          <cell r="D530">
            <v>15179.275395893172</v>
          </cell>
        </row>
        <row r="531">
          <cell r="B531">
            <v>42644</v>
          </cell>
          <cell r="C531">
            <v>20703.785872384964</v>
          </cell>
          <cell r="D531">
            <v>15210.898886301284</v>
          </cell>
        </row>
        <row r="532">
          <cell r="B532">
            <v>42675</v>
          </cell>
          <cell r="C532">
            <v>20746.9187596191</v>
          </cell>
          <cell r="D532">
            <v>15242.588258981079</v>
          </cell>
        </row>
        <row r="533">
          <cell r="B533">
            <v>42705</v>
          </cell>
          <cell r="C533">
            <v>20790.141507034976</v>
          </cell>
          <cell r="D533">
            <v>15274.343651187291</v>
          </cell>
        </row>
        <row r="534">
          <cell r="B534">
            <v>42736</v>
          </cell>
          <cell r="C534">
            <v>20833.454301841302</v>
          </cell>
          <cell r="D534">
            <v>15306.1652004606</v>
          </cell>
        </row>
        <row r="535">
          <cell r="B535">
            <v>42767</v>
          </cell>
          <cell r="C535">
            <v>20876.857331636806</v>
          </cell>
          <cell r="D535">
            <v>15338.053044628228</v>
          </cell>
        </row>
        <row r="536">
          <cell r="B536">
            <v>42795</v>
          </cell>
          <cell r="C536">
            <v>20920.35078441105</v>
          </cell>
          <cell r="D536">
            <v>15370.007321804538</v>
          </cell>
        </row>
        <row r="537">
          <cell r="B537">
            <v>42826</v>
          </cell>
          <cell r="C537">
            <v>20963.934848545243</v>
          </cell>
          <cell r="D537">
            <v>15402.028170391632</v>
          </cell>
        </row>
        <row r="538">
          <cell r="B538">
            <v>42856</v>
          </cell>
          <cell r="C538">
            <v>21007.609712813046</v>
          </cell>
          <cell r="D538">
            <v>15434.115729079949</v>
          </cell>
        </row>
        <row r="539">
          <cell r="B539">
            <v>42887</v>
          </cell>
          <cell r="C539">
            <v>21051.375566381408</v>
          </cell>
          <cell r="D539">
            <v>15466.270136848867</v>
          </cell>
        </row>
        <row r="540">
          <cell r="B540">
            <v>42917</v>
          </cell>
          <cell r="C540">
            <v>21095.23259881137</v>
          </cell>
          <cell r="D540">
            <v>15498.491532967304</v>
          </cell>
        </row>
        <row r="541">
          <cell r="B541">
            <v>42948</v>
          </cell>
          <cell r="C541">
            <v>21139.181000058896</v>
          </cell>
          <cell r="D541">
            <v>15530.780056994321</v>
          </cell>
        </row>
        <row r="542">
          <cell r="B542">
            <v>42979</v>
          </cell>
          <cell r="C542">
            <v>21183.220960475686</v>
          </cell>
          <cell r="D542">
            <v>15563.135848779728</v>
          </cell>
        </row>
        <row r="543">
          <cell r="B543">
            <v>43009</v>
          </cell>
          <cell r="C543">
            <v>21227.352670810014</v>
          </cell>
          <cell r="D543">
            <v>15595.559048464687</v>
          </cell>
        </row>
        <row r="544">
          <cell r="B544">
            <v>43040</v>
          </cell>
          <cell r="C544">
            <v>21271.576322207537</v>
          </cell>
          <cell r="D544">
            <v>15628.049796482324</v>
          </cell>
        </row>
        <row r="545">
          <cell r="B545">
            <v>43070</v>
          </cell>
          <cell r="C545">
            <v>21315.892106212137</v>
          </cell>
          <cell r="D545">
            <v>15660.608233558331</v>
          </cell>
        </row>
        <row r="546">
          <cell r="B546">
            <v>43101</v>
          </cell>
          <cell r="C546">
            <v>0</v>
          </cell>
          <cell r="D546">
            <v>15693.234500711578</v>
          </cell>
        </row>
        <row r="547">
          <cell r="B547">
            <v>43132</v>
          </cell>
          <cell r="C547">
            <v>0</v>
          </cell>
          <cell r="D547">
            <v>15725.928739254728</v>
          </cell>
        </row>
        <row r="548">
          <cell r="B548">
            <v>43160</v>
          </cell>
          <cell r="C548">
            <v>0</v>
          </cell>
          <cell r="D548">
            <v>15758.691090794844</v>
          </cell>
        </row>
        <row r="549">
          <cell r="B549">
            <v>43191</v>
          </cell>
          <cell r="C549">
            <v>0</v>
          </cell>
          <cell r="D549">
            <v>15791.521697234002</v>
          </cell>
        </row>
        <row r="550">
          <cell r="B550">
            <v>43221</v>
          </cell>
          <cell r="C550">
            <v>0</v>
          </cell>
          <cell r="D550">
            <v>15824.420700769908</v>
          </cell>
        </row>
        <row r="551">
          <cell r="B551">
            <v>43252</v>
          </cell>
          <cell r="C551">
            <v>0</v>
          </cell>
          <cell r="D551">
            <v>15857.388243896514</v>
          </cell>
        </row>
        <row r="552">
          <cell r="B552">
            <v>43282</v>
          </cell>
          <cell r="C552">
            <v>0</v>
          </cell>
          <cell r="D552">
            <v>15890.424469404634</v>
          </cell>
        </row>
        <row r="553">
          <cell r="B553">
            <v>43313</v>
          </cell>
          <cell r="C553">
            <v>0</v>
          </cell>
          <cell r="D553">
            <v>15923.529520382563</v>
          </cell>
        </row>
        <row r="554">
          <cell r="B554">
            <v>43344</v>
          </cell>
          <cell r="C554">
            <v>0</v>
          </cell>
          <cell r="D554">
            <v>15956.703540216695</v>
          </cell>
        </row>
        <row r="555">
          <cell r="B555">
            <v>43374</v>
          </cell>
          <cell r="C555">
            <v>0</v>
          </cell>
          <cell r="D555">
            <v>15989.946672592148</v>
          </cell>
        </row>
        <row r="556">
          <cell r="B556">
            <v>43405</v>
          </cell>
          <cell r="C556">
            <v>0</v>
          </cell>
          <cell r="D556">
            <v>16023.259061493383</v>
          </cell>
        </row>
        <row r="557">
          <cell r="B557">
            <v>43435</v>
          </cell>
          <cell r="C557">
            <v>0</v>
          </cell>
          <cell r="D557">
            <v>16056.640851204829</v>
          </cell>
        </row>
        <row r="558">
          <cell r="B558">
            <v>43466</v>
          </cell>
          <cell r="C558">
            <v>0</v>
          </cell>
          <cell r="D558">
            <v>16090.092186311507</v>
          </cell>
        </row>
        <row r="559">
          <cell r="B559">
            <v>43497</v>
          </cell>
          <cell r="C559">
            <v>0</v>
          </cell>
          <cell r="D559">
            <v>16123.613211699658</v>
          </cell>
        </row>
        <row r="560">
          <cell r="B560">
            <v>43525</v>
          </cell>
          <cell r="C560">
            <v>0</v>
          </cell>
          <cell r="D560">
            <v>16157.204072557368</v>
          </cell>
        </row>
        <row r="561">
          <cell r="B561">
            <v>43556</v>
          </cell>
          <cell r="C561">
            <v>0</v>
          </cell>
          <cell r="D561">
            <v>16190.864914375197</v>
          </cell>
        </row>
        <row r="562">
          <cell r="B562">
            <v>43586</v>
          </cell>
          <cell r="C562">
            <v>0</v>
          </cell>
          <cell r="D562">
            <v>16224.595882946815</v>
          </cell>
        </row>
        <row r="563">
          <cell r="B563">
            <v>43617</v>
          </cell>
          <cell r="C563">
            <v>0</v>
          </cell>
          <cell r="D563">
            <v>16258.397124369621</v>
          </cell>
        </row>
        <row r="564">
          <cell r="B564">
            <v>43647</v>
          </cell>
          <cell r="C564">
            <v>0</v>
          </cell>
          <cell r="D564">
            <v>16292.268785045393</v>
          </cell>
        </row>
        <row r="565">
          <cell r="B565">
            <v>43678</v>
          </cell>
          <cell r="C565">
            <v>0</v>
          </cell>
          <cell r="D565">
            <v>16326.211011680905</v>
          </cell>
        </row>
        <row r="566">
          <cell r="B566">
            <v>43709</v>
          </cell>
          <cell r="C566">
            <v>0</v>
          </cell>
          <cell r="D566">
            <v>16360.223951288575</v>
          </cell>
        </row>
        <row r="567">
          <cell r="B567">
            <v>43739</v>
          </cell>
          <cell r="C567">
            <v>0</v>
          </cell>
          <cell r="D567">
            <v>16394.307751187094</v>
          </cell>
        </row>
        <row r="568">
          <cell r="B568">
            <v>43770</v>
          </cell>
          <cell r="C568">
            <v>0</v>
          </cell>
          <cell r="D568">
            <v>16428.46255900207</v>
          </cell>
        </row>
        <row r="569">
          <cell r="B569">
            <v>43800</v>
          </cell>
          <cell r="C569">
            <v>0</v>
          </cell>
          <cell r="D569">
            <v>16462.68852266666</v>
          </cell>
        </row>
        <row r="570">
          <cell r="B570">
            <v>43831</v>
          </cell>
          <cell r="C570">
            <v>0</v>
          </cell>
          <cell r="D570">
            <v>16496.985790422219</v>
          </cell>
        </row>
        <row r="571">
          <cell r="B571">
            <v>43862</v>
          </cell>
          <cell r="C571">
            <v>0</v>
          </cell>
          <cell r="D571">
            <v>16531.354510818932</v>
          </cell>
        </row>
        <row r="572">
          <cell r="B572">
            <v>43891</v>
          </cell>
          <cell r="C572">
            <v>0</v>
          </cell>
          <cell r="D572">
            <v>16565.794832716474</v>
          </cell>
        </row>
        <row r="573">
          <cell r="B573">
            <v>43922</v>
          </cell>
          <cell r="C573">
            <v>0</v>
          </cell>
          <cell r="D573">
            <v>16600.306905284637</v>
          </cell>
        </row>
        <row r="574">
          <cell r="B574">
            <v>43952</v>
          </cell>
          <cell r="C574">
            <v>0</v>
          </cell>
          <cell r="D574">
            <v>16634.890878003982</v>
          </cell>
        </row>
        <row r="575">
          <cell r="B575">
            <v>43983</v>
          </cell>
          <cell r="C575">
            <v>0</v>
          </cell>
          <cell r="D575">
            <v>16669.546900666493</v>
          </cell>
        </row>
        <row r="576">
          <cell r="B576">
            <v>44013</v>
          </cell>
          <cell r="C576">
            <v>0</v>
          </cell>
          <cell r="D576">
            <v>16704.275123376217</v>
          </cell>
        </row>
        <row r="577">
          <cell r="B577">
            <v>44044</v>
          </cell>
          <cell r="C577">
            <v>0</v>
          </cell>
          <cell r="D577">
            <v>16739.07569654992</v>
          </cell>
        </row>
        <row r="578">
          <cell r="B578">
            <v>44075</v>
          </cell>
          <cell r="C578">
            <v>0</v>
          </cell>
          <cell r="D578">
            <v>16773.948770917734</v>
          </cell>
        </row>
        <row r="579">
          <cell r="B579">
            <v>44105</v>
          </cell>
          <cell r="C579">
            <v>0</v>
          </cell>
          <cell r="D579">
            <v>16808.894497523816</v>
          </cell>
        </row>
        <row r="580">
          <cell r="B580">
            <v>44136</v>
          </cell>
          <cell r="C580">
            <v>0</v>
          </cell>
          <cell r="D580">
            <v>16843.913027726991</v>
          </cell>
        </row>
        <row r="581">
          <cell r="B581">
            <v>44166</v>
          </cell>
          <cell r="C581">
            <v>0</v>
          </cell>
          <cell r="D581">
            <v>16879.004513201424</v>
          </cell>
        </row>
        <row r="582">
          <cell r="B582">
            <v>44197</v>
          </cell>
          <cell r="C582">
            <v>0</v>
          </cell>
          <cell r="D582">
            <v>16914.169105937261</v>
          </cell>
        </row>
        <row r="583">
          <cell r="B583">
            <v>44228</v>
          </cell>
          <cell r="C583">
            <v>0</v>
          </cell>
          <cell r="D583">
            <v>16949.406958241299</v>
          </cell>
        </row>
        <row r="584">
          <cell r="B584">
            <v>44256</v>
          </cell>
          <cell r="C584">
            <v>0</v>
          </cell>
          <cell r="D584">
            <v>16984.718222737636</v>
          </cell>
        </row>
        <row r="585">
          <cell r="B585">
            <v>44287</v>
          </cell>
          <cell r="C585">
            <v>0</v>
          </cell>
          <cell r="D585">
            <v>17020.10305236834</v>
          </cell>
        </row>
        <row r="586">
          <cell r="B586">
            <v>44317</v>
          </cell>
          <cell r="C586">
            <v>0</v>
          </cell>
          <cell r="D586">
            <v>17055.56160039411</v>
          </cell>
        </row>
        <row r="587">
          <cell r="B587">
            <v>44348</v>
          </cell>
          <cell r="C587">
            <v>0</v>
          </cell>
          <cell r="D587">
            <v>17091.094020394932</v>
          </cell>
        </row>
        <row r="588">
          <cell r="B588">
            <v>44378</v>
          </cell>
          <cell r="C588">
            <v>0</v>
          </cell>
          <cell r="D588">
            <v>17126.700466270755</v>
          </cell>
        </row>
        <row r="589">
          <cell r="B589">
            <v>44409</v>
          </cell>
          <cell r="C589">
            <v>0</v>
          </cell>
          <cell r="D589">
            <v>17162.381092242154</v>
          </cell>
        </row>
        <row r="590">
          <cell r="B590">
            <v>44440</v>
          </cell>
          <cell r="C590">
            <v>0</v>
          </cell>
          <cell r="D590">
            <v>17198.136052850994</v>
          </cell>
        </row>
        <row r="591">
          <cell r="B591">
            <v>44470</v>
          </cell>
          <cell r="C591">
            <v>0</v>
          </cell>
          <cell r="D591">
            <v>17233.965502961102</v>
          </cell>
        </row>
        <row r="592">
          <cell r="B592">
            <v>44501</v>
          </cell>
          <cell r="C592">
            <v>0</v>
          </cell>
          <cell r="D592">
            <v>17269.869597758941</v>
          </cell>
        </row>
        <row r="593">
          <cell r="B593">
            <v>44531</v>
          </cell>
          <cell r="C593">
            <v>0</v>
          </cell>
          <cell r="D593">
            <v>17305.848492754274</v>
          </cell>
        </row>
        <row r="594">
          <cell r="B594">
            <v>44562</v>
          </cell>
          <cell r="C594">
            <v>0</v>
          </cell>
          <cell r="D594">
            <v>17341.902343780846</v>
          </cell>
        </row>
        <row r="595">
          <cell r="B595">
            <v>44593</v>
          </cell>
          <cell r="C595">
            <v>0</v>
          </cell>
          <cell r="D595">
            <v>17378.031306997058</v>
          </cell>
        </row>
        <row r="596">
          <cell r="B596">
            <v>44621</v>
          </cell>
          <cell r="C596">
            <v>0</v>
          </cell>
          <cell r="D596">
            <v>17414.235538886638</v>
          </cell>
        </row>
        <row r="597">
          <cell r="B597">
            <v>44652</v>
          </cell>
          <cell r="C597">
            <v>0</v>
          </cell>
          <cell r="D597">
            <v>17450.515196259319</v>
          </cell>
        </row>
        <row r="598">
          <cell r="B598">
            <v>44682</v>
          </cell>
          <cell r="C598">
            <v>0</v>
          </cell>
          <cell r="D598">
            <v>17486.870436251527</v>
          </cell>
        </row>
        <row r="599">
          <cell r="B599">
            <v>44713</v>
          </cell>
          <cell r="C599">
            <v>0</v>
          </cell>
          <cell r="D599">
            <v>17523.301416327053</v>
          </cell>
        </row>
        <row r="600">
          <cell r="B600">
            <v>44743</v>
          </cell>
          <cell r="C600">
            <v>0</v>
          </cell>
          <cell r="D600">
            <v>17559.808294277736</v>
          </cell>
        </row>
        <row r="601">
          <cell r="B601">
            <v>44774</v>
          </cell>
          <cell r="C601">
            <v>0</v>
          </cell>
          <cell r="D601">
            <v>17596.391228224151</v>
          </cell>
        </row>
        <row r="602">
          <cell r="B602">
            <v>44805</v>
          </cell>
          <cell r="C602">
            <v>0</v>
          </cell>
          <cell r="D602">
            <v>17633.050376616287</v>
          </cell>
        </row>
        <row r="603">
          <cell r="B603">
            <v>44835</v>
          </cell>
          <cell r="C603">
            <v>0</v>
          </cell>
          <cell r="D603">
            <v>17669.78589823424</v>
          </cell>
        </row>
        <row r="604">
          <cell r="B604">
            <v>44866</v>
          </cell>
          <cell r="C604">
            <v>0</v>
          </cell>
          <cell r="D604">
            <v>17706.597952188898</v>
          </cell>
        </row>
        <row r="605">
          <cell r="B605">
            <v>44896</v>
          </cell>
          <cell r="C605">
            <v>0</v>
          </cell>
          <cell r="D605">
            <v>17743.486697922628</v>
          </cell>
        </row>
        <row r="606">
          <cell r="B606">
            <v>44927</v>
          </cell>
          <cell r="C606">
            <v>0</v>
          </cell>
          <cell r="D606">
            <v>17780.452295209969</v>
          </cell>
        </row>
        <row r="607">
          <cell r="B607">
            <v>44958</v>
          </cell>
          <cell r="C607">
            <v>0</v>
          </cell>
          <cell r="D607">
            <v>17817.494904158324</v>
          </cell>
        </row>
        <row r="608">
          <cell r="B608">
            <v>44986</v>
          </cell>
          <cell r="C608">
            <v>0</v>
          </cell>
          <cell r="D608">
            <v>17854.614685208657</v>
          </cell>
        </row>
        <row r="609">
          <cell r="B609">
            <v>45017</v>
          </cell>
          <cell r="C609">
            <v>0</v>
          </cell>
          <cell r="D609">
            <v>17891.811799136176</v>
          </cell>
        </row>
        <row r="610">
          <cell r="B610">
            <v>45047</v>
          </cell>
          <cell r="C610">
            <v>0</v>
          </cell>
          <cell r="D610">
            <v>17929.086407051043</v>
          </cell>
        </row>
        <row r="611">
          <cell r="B611">
            <v>45078</v>
          </cell>
          <cell r="C611">
            <v>0</v>
          </cell>
          <cell r="D611">
            <v>17966.438670399068</v>
          </cell>
        </row>
        <row r="612">
          <cell r="B612">
            <v>45108</v>
          </cell>
          <cell r="C612">
            <v>0</v>
          </cell>
          <cell r="D612">
            <v>18003.8687509624</v>
          </cell>
        </row>
        <row r="613">
          <cell r="B613">
            <v>45139</v>
          </cell>
          <cell r="C613">
            <v>0</v>
          </cell>
          <cell r="D613">
            <v>18041.376810860238</v>
          </cell>
        </row>
        <row r="614">
          <cell r="B614">
            <v>45170</v>
          </cell>
          <cell r="C614">
            <v>0</v>
          </cell>
          <cell r="D614">
            <v>18078.963012549531</v>
          </cell>
        </row>
        <row r="615">
          <cell r="B615">
            <v>45200</v>
          </cell>
          <cell r="C615">
            <v>0</v>
          </cell>
          <cell r="D615">
            <v>18116.627518825677</v>
          </cell>
        </row>
        <row r="616">
          <cell r="B616">
            <v>45231</v>
          </cell>
          <cell r="C616">
            <v>0</v>
          </cell>
          <cell r="D616">
            <v>18154.370492823233</v>
          </cell>
        </row>
        <row r="617">
          <cell r="B617">
            <v>45261</v>
          </cell>
          <cell r="C617">
            <v>0</v>
          </cell>
          <cell r="D617">
            <v>18192.192098016618</v>
          </cell>
        </row>
        <row r="618">
          <cell r="B618">
            <v>45292</v>
          </cell>
          <cell r="C618">
            <v>0</v>
          </cell>
          <cell r="D618">
            <v>18230.09249822082</v>
          </cell>
        </row>
        <row r="619">
          <cell r="B619">
            <v>45323</v>
          </cell>
          <cell r="C619">
            <v>0</v>
          </cell>
          <cell r="D619">
            <v>18268.071857592116</v>
          </cell>
        </row>
        <row r="620">
          <cell r="B620">
            <v>45352</v>
          </cell>
          <cell r="C620">
            <v>0</v>
          </cell>
          <cell r="D620">
            <v>18306.13034062877</v>
          </cell>
        </row>
        <row r="621">
          <cell r="B621">
            <v>45383</v>
          </cell>
          <cell r="C621">
            <v>0</v>
          </cell>
          <cell r="D621">
            <v>18344.268112171747</v>
          </cell>
        </row>
        <row r="622">
          <cell r="B622">
            <v>45413</v>
          </cell>
          <cell r="C622">
            <v>0</v>
          </cell>
          <cell r="D622">
            <v>18382.48533740544</v>
          </cell>
        </row>
        <row r="623">
          <cell r="B623">
            <v>45444</v>
          </cell>
          <cell r="C623">
            <v>0</v>
          </cell>
          <cell r="D623">
            <v>18420.782181858369</v>
          </cell>
        </row>
        <row r="624">
          <cell r="B624">
            <v>45474</v>
          </cell>
          <cell r="C624">
            <v>0</v>
          </cell>
          <cell r="D624">
            <v>18459.158811403908</v>
          </cell>
        </row>
        <row r="625">
          <cell r="B625">
            <v>45505</v>
          </cell>
          <cell r="C625">
            <v>0</v>
          </cell>
          <cell r="D625">
            <v>18497.615392261003</v>
          </cell>
        </row>
        <row r="626">
          <cell r="B626">
            <v>45536</v>
          </cell>
          <cell r="C626">
            <v>0</v>
          </cell>
          <cell r="D626">
            <v>18536.152090994881</v>
          </cell>
        </row>
        <row r="627">
          <cell r="B627">
            <v>45566</v>
          </cell>
          <cell r="C627">
            <v>0</v>
          </cell>
          <cell r="D627">
            <v>18574.76907451779</v>
          </cell>
        </row>
        <row r="628">
          <cell r="B628">
            <v>45597</v>
          </cell>
          <cell r="C628">
            <v>0</v>
          </cell>
          <cell r="D628">
            <v>18613.466510089704</v>
          </cell>
        </row>
        <row r="629">
          <cell r="B629">
            <v>45627</v>
          </cell>
          <cell r="C629">
            <v>0</v>
          </cell>
          <cell r="D629">
            <v>18652.244565319059</v>
          </cell>
        </row>
        <row r="630">
          <cell r="B630">
            <v>45658</v>
          </cell>
          <cell r="C630">
            <v>0</v>
          </cell>
          <cell r="D630">
            <v>18691.103408163475</v>
          </cell>
        </row>
        <row r="631">
          <cell r="B631">
            <v>45689</v>
          </cell>
          <cell r="C631">
            <v>0</v>
          </cell>
          <cell r="D631">
            <v>18730.043206930484</v>
          </cell>
        </row>
        <row r="632">
          <cell r="B632">
            <v>45717</v>
          </cell>
          <cell r="C632">
            <v>0</v>
          </cell>
          <cell r="D632">
            <v>18769.064130278257</v>
          </cell>
        </row>
        <row r="633">
          <cell r="B633">
            <v>45748</v>
          </cell>
          <cell r="C633">
            <v>0</v>
          </cell>
          <cell r="D633">
            <v>18808.166347216338</v>
          </cell>
        </row>
        <row r="634">
          <cell r="B634">
            <v>45778</v>
          </cell>
          <cell r="C634">
            <v>0</v>
          </cell>
          <cell r="D634">
            <v>18847.350027106375</v>
          </cell>
        </row>
        <row r="635">
          <cell r="B635">
            <v>45809</v>
          </cell>
          <cell r="C635">
            <v>0</v>
          </cell>
          <cell r="D635">
            <v>18886.615339662847</v>
          </cell>
        </row>
        <row r="636">
          <cell r="B636">
            <v>45839</v>
          </cell>
          <cell r="C636">
            <v>0</v>
          </cell>
          <cell r="D636">
            <v>18925.962454953813</v>
          </cell>
        </row>
        <row r="637">
          <cell r="B637">
            <v>45870</v>
          </cell>
          <cell r="C637">
            <v>0</v>
          </cell>
          <cell r="D637">
            <v>18965.391543401634</v>
          </cell>
        </row>
        <row r="638">
          <cell r="B638">
            <v>45901</v>
          </cell>
          <cell r="C638">
            <v>0</v>
          </cell>
          <cell r="D638">
            <v>19004.902775783725</v>
          </cell>
        </row>
        <row r="639">
          <cell r="B639">
            <v>45931</v>
          </cell>
          <cell r="C639">
            <v>0</v>
          </cell>
          <cell r="D639">
            <v>19044.496323233278</v>
          </cell>
        </row>
        <row r="640">
          <cell r="B640">
            <v>45962</v>
          </cell>
          <cell r="C640">
            <v>0</v>
          </cell>
          <cell r="D640">
            <v>19084.172357240015</v>
          </cell>
        </row>
        <row r="641">
          <cell r="B641">
            <v>45992</v>
          </cell>
          <cell r="C641">
            <v>0</v>
          </cell>
          <cell r="D641">
            <v>19123.931049650935</v>
          </cell>
        </row>
        <row r="642">
          <cell r="B642">
            <v>46023</v>
          </cell>
        </row>
      </sheetData>
      <sheetData sheetId="5">
        <row r="4">
          <cell r="C4">
            <v>1</v>
          </cell>
          <cell r="D4">
            <v>2</v>
          </cell>
          <cell r="E4">
            <v>3</v>
          </cell>
          <cell r="F4">
            <v>4</v>
          </cell>
        </row>
        <row r="5">
          <cell r="A5" t="str">
            <v>SHIP--------------------------&gt;</v>
          </cell>
          <cell r="C5" t="str">
            <v>HG</v>
          </cell>
          <cell r="D5" t="str">
            <v>EXMAR</v>
          </cell>
          <cell r="E5" t="str">
            <v/>
          </cell>
          <cell r="F5" t="str">
            <v/>
          </cell>
          <cell r="G5" t="str">
            <v/>
          </cell>
          <cell r="H5" t="str">
            <v/>
          </cell>
        </row>
        <row r="6">
          <cell r="A6" t="str">
            <v>COSTS</v>
          </cell>
          <cell r="C6">
            <v>1</v>
          </cell>
          <cell r="D6">
            <v>2</v>
          </cell>
          <cell r="E6">
            <v>3</v>
          </cell>
          <cell r="F6">
            <v>4</v>
          </cell>
          <cell r="G6">
            <v>5</v>
          </cell>
          <cell r="H6">
            <v>6</v>
          </cell>
        </row>
        <row r="7">
          <cell r="A7" t="str">
            <v>OTHER COSTS*** per loaded mmbtu</v>
          </cell>
          <cell r="C7">
            <v>7.4999999999999997E-3</v>
          </cell>
          <cell r="D7">
            <v>7.4999999999999997E-3</v>
          </cell>
        </row>
        <row r="9">
          <cell r="A9" t="str">
            <v xml:space="preserve">  *** INCLUDES:</v>
          </cell>
        </row>
        <row r="10">
          <cell r="A10" t="str">
            <v>-Import Fees .125%xunloaded</v>
          </cell>
        </row>
        <row r="11">
          <cell r="A11" t="str">
            <v xml:space="preserve">-LC  .25%xFOB value </v>
          </cell>
        </row>
        <row r="24">
          <cell r="C24" t="str">
            <v>HG</v>
          </cell>
          <cell r="D24" t="str">
            <v>EXMAR</v>
          </cell>
          <cell r="E24" t="str">
            <v/>
          </cell>
          <cell r="F24" t="str">
            <v/>
          </cell>
          <cell r="G24" t="str">
            <v/>
          </cell>
          <cell r="H24" t="str">
            <v/>
          </cell>
        </row>
        <row r="25">
          <cell r="C25">
            <v>1</v>
          </cell>
          <cell r="D25">
            <v>2</v>
          </cell>
          <cell r="E25">
            <v>3</v>
          </cell>
          <cell r="F25">
            <v>4</v>
          </cell>
          <cell r="G25">
            <v>5</v>
          </cell>
          <cell r="H25">
            <v>6</v>
          </cell>
        </row>
      </sheetData>
      <sheetData sheetId="6">
        <row r="4">
          <cell r="F4" t="str">
            <v>Source</v>
          </cell>
          <cell r="O4" t="str">
            <v>Source</v>
          </cell>
          <cell r="P4" t="str">
            <v>ALGERIA</v>
          </cell>
          <cell r="W4" t="str">
            <v>Source</v>
          </cell>
          <cell r="X4" t="str">
            <v>ALGERIA</v>
          </cell>
          <cell r="AE4" t="str">
            <v>IF-HEHUB</v>
          </cell>
          <cell r="AF4" t="str">
            <v>Source</v>
          </cell>
          <cell r="AG4" t="str">
            <v>ALGERIA</v>
          </cell>
        </row>
        <row r="5">
          <cell r="F5" t="str">
            <v>Destination</v>
          </cell>
          <cell r="G5" t="str">
            <v>ELBA</v>
          </cell>
          <cell r="O5" t="str">
            <v>Destination</v>
          </cell>
          <cell r="P5" t="str">
            <v>ELBA</v>
          </cell>
          <cell r="W5" t="str">
            <v>Destination</v>
          </cell>
          <cell r="X5" t="str">
            <v>ELBA</v>
          </cell>
          <cell r="AE5">
            <v>0.02</v>
          </cell>
          <cell r="AF5" t="str">
            <v>Destination</v>
          </cell>
          <cell r="AG5" t="str">
            <v>ELBA</v>
          </cell>
        </row>
        <row r="6">
          <cell r="F6" t="str">
            <v>Ship</v>
          </cell>
          <cell r="G6" t="str">
            <v>HG</v>
          </cell>
          <cell r="O6" t="str">
            <v>Route</v>
          </cell>
          <cell r="P6" t="str">
            <v/>
          </cell>
          <cell r="W6" t="str">
            <v>Ship</v>
          </cell>
          <cell r="X6" t="str">
            <v>EXMAR</v>
          </cell>
          <cell r="AE6" t="str">
            <v>Lake Charles</v>
          </cell>
          <cell r="AF6" t="str">
            <v>Route</v>
          </cell>
          <cell r="AG6" t="str">
            <v/>
          </cell>
        </row>
        <row r="7">
          <cell r="F7" t="str">
            <v>Route</v>
          </cell>
          <cell r="O7" t="str">
            <v>Ship</v>
          </cell>
          <cell r="P7" t="str">
            <v>HG</v>
          </cell>
          <cell r="W7" t="str">
            <v>Route</v>
          </cell>
          <cell r="AE7">
            <v>0.09</v>
          </cell>
          <cell r="AF7" t="str">
            <v>Ship</v>
          </cell>
          <cell r="AG7" t="str">
            <v>EXMAR</v>
          </cell>
        </row>
        <row r="8">
          <cell r="B8" t="str">
            <v>Start Date</v>
          </cell>
          <cell r="C8">
            <v>37347</v>
          </cell>
          <cell r="F8" t="str">
            <v>Start Date</v>
          </cell>
          <cell r="G8">
            <v>37347</v>
          </cell>
          <cell r="W8" t="str">
            <v>Start Date</v>
          </cell>
          <cell r="X8">
            <v>37622</v>
          </cell>
          <cell r="AE8">
            <v>0</v>
          </cell>
        </row>
        <row r="9">
          <cell r="B9" t="str">
            <v>End Date</v>
          </cell>
          <cell r="C9">
            <v>43525</v>
          </cell>
          <cell r="F9" t="str">
            <v>End Date</v>
          </cell>
          <cell r="G9">
            <v>37956</v>
          </cell>
          <cell r="W9" t="str">
            <v>End Date</v>
          </cell>
          <cell r="X9">
            <v>37956</v>
          </cell>
        </row>
        <row r="11">
          <cell r="F11" t="str">
            <v>VOLUMES</v>
          </cell>
          <cell r="W11" t="str">
            <v>VOLUMES</v>
          </cell>
        </row>
        <row r="12">
          <cell r="B12">
            <v>1069371259.3965153</v>
          </cell>
          <cell r="C12">
            <v>22689229.325745139</v>
          </cell>
          <cell r="F12">
            <v>59382295.272727288</v>
          </cell>
          <cell r="G12">
            <v>-1959615.7439999997</v>
          </cell>
          <cell r="H12">
            <v>57422679.528727256</v>
          </cell>
          <cell r="I12">
            <v>-1435566.9882181818</v>
          </cell>
          <cell r="J12">
            <v>55987112.540509075</v>
          </cell>
          <cell r="O12">
            <v>-1571030.9558143017</v>
          </cell>
          <cell r="P12">
            <v>-133437124.23545225</v>
          </cell>
          <cell r="Q12">
            <v>-168665302.84725666</v>
          </cell>
          <cell r="R12">
            <v>-10456103.38072432</v>
          </cell>
          <cell r="T12">
            <v>1119742.2508101836</v>
          </cell>
          <cell r="W12">
            <v>30666797.644499075</v>
          </cell>
          <cell r="X12">
            <v>-552002.3576009837</v>
          </cell>
          <cell r="Y12">
            <v>30114795.286898095</v>
          </cell>
          <cell r="Z12">
            <v>-752869.8821724524</v>
          </cell>
          <cell r="AA12">
            <v>29361925.404725641</v>
          </cell>
          <cell r="AE12">
            <v>-18295975.644369945</v>
          </cell>
          <cell r="AF12">
            <v>-827787.73845833156</v>
          </cell>
          <cell r="AG12">
            <v>-68290795.758503586</v>
          </cell>
          <cell r="AH12">
            <v>-87414559.141331851</v>
          </cell>
          <cell r="AI12">
            <v>-5507005.5215564966</v>
          </cell>
          <cell r="AK12">
            <v>587238.50809451006</v>
          </cell>
        </row>
        <row r="13">
          <cell r="G13">
            <v>3.2999999999999988E-2</v>
          </cell>
          <cell r="H13">
            <v>0.96699999999999942</v>
          </cell>
          <cell r="I13">
            <v>2.5000000000000005E-2</v>
          </cell>
          <cell r="J13">
            <v>0.94282499999999947</v>
          </cell>
          <cell r="O13">
            <v>-2.8060581882617959E-2</v>
          </cell>
          <cell r="P13">
            <v>-2.3833542788781039</v>
          </cell>
          <cell r="Q13">
            <v>-3.0125737012284763</v>
          </cell>
          <cell r="R13">
            <v>-0.18675911127152486</v>
          </cell>
          <cell r="T13">
            <v>2.0000000000000039E-2</v>
          </cell>
          <cell r="X13">
            <v>1.8000000000000013E-2</v>
          </cell>
          <cell r="Y13">
            <v>0.9820000000000001</v>
          </cell>
          <cell r="Z13">
            <v>2.5000000000000001E-2</v>
          </cell>
          <cell r="AA13">
            <v>0.95745000000000002</v>
          </cell>
          <cell r="AE13">
            <v>-0.62311906975369225</v>
          </cell>
          <cell r="AF13">
            <v>-2.8192556416109675E-2</v>
          </cell>
          <cell r="AG13">
            <v>-2.3258282560554613</v>
          </cell>
          <cell r="AH13">
            <v>-2.9771398822252628</v>
          </cell>
          <cell r="AI13">
            <v>-0.18755600818569529</v>
          </cell>
          <cell r="AK13">
            <v>1.9999999999999907E-2</v>
          </cell>
        </row>
        <row r="14">
          <cell r="R14" t="str">
            <v>PERCENT</v>
          </cell>
          <cell r="AI14" t="str">
            <v>PERCENT</v>
          </cell>
        </row>
        <row r="15">
          <cell r="B15" t="str">
            <v>TOTAL</v>
          </cell>
          <cell r="J15" t="str">
            <v>AVAILABLE</v>
          </cell>
          <cell r="P15" t="str">
            <v>FOB</v>
          </cell>
          <cell r="Q15" t="str">
            <v>TOTAL</v>
          </cell>
          <cell r="R15" t="str">
            <v>OF ELBA</v>
          </cell>
          <cell r="AA15" t="str">
            <v>AVAILABLE</v>
          </cell>
          <cell r="AG15" t="str">
            <v>FOB</v>
          </cell>
          <cell r="AH15" t="str">
            <v>TOTAL</v>
          </cell>
          <cell r="AI15" t="str">
            <v>OF ELBA</v>
          </cell>
        </row>
        <row r="16">
          <cell r="B16" t="str">
            <v>ELBA</v>
          </cell>
          <cell r="C16" t="str">
            <v>OPEN</v>
          </cell>
          <cell r="F16" t="str">
            <v>LOADED</v>
          </cell>
          <cell r="I16" t="str">
            <v>FUEL &amp;</v>
          </cell>
          <cell r="J16" t="str">
            <v>FOR</v>
          </cell>
          <cell r="O16" t="str">
            <v>TERMINAL</v>
          </cell>
          <cell r="P16" t="str">
            <v>SUPPLY</v>
          </cell>
          <cell r="Q16" t="str">
            <v>OPERATING</v>
          </cell>
          <cell r="R16" t="str">
            <v>CAPACITY</v>
          </cell>
          <cell r="S16" t="str">
            <v>TOTAL</v>
          </cell>
          <cell r="W16" t="str">
            <v>LOADED</v>
          </cell>
          <cell r="Z16" t="str">
            <v>FUEL &amp;</v>
          </cell>
          <cell r="AA16" t="str">
            <v>FOR</v>
          </cell>
          <cell r="AF16" t="str">
            <v>TERMINAL</v>
          </cell>
          <cell r="AG16" t="str">
            <v>SUPPLY</v>
          </cell>
          <cell r="AH16" t="str">
            <v>OPERATING</v>
          </cell>
          <cell r="AI16" t="str">
            <v>CAPACITY</v>
          </cell>
          <cell r="AJ16" t="str">
            <v>TOTAL</v>
          </cell>
        </row>
        <row r="17">
          <cell r="B17" t="str">
            <v>CAPACITY</v>
          </cell>
          <cell r="C17" t="str">
            <v>CAPACITY</v>
          </cell>
          <cell r="F17" t="str">
            <v>VOLUMES</v>
          </cell>
          <cell r="G17" t="str">
            <v>BOILOFF</v>
          </cell>
          <cell r="H17" t="str">
            <v>UNLOADED</v>
          </cell>
          <cell r="I17" t="str">
            <v>RETURN</v>
          </cell>
          <cell r="J17" t="str">
            <v>SALE</v>
          </cell>
          <cell r="O17" t="str">
            <v>CHARGE</v>
          </cell>
          <cell r="P17" t="str">
            <v>COST</v>
          </cell>
          <cell r="Q17" t="str">
            <v>COST</v>
          </cell>
          <cell r="R17" t="str">
            <v>CHARGE</v>
          </cell>
          <cell r="S17" t="str">
            <v>COST</v>
          </cell>
          <cell r="T17" t="str">
            <v>INCOME</v>
          </cell>
          <cell r="W17" t="str">
            <v>VOLUMES</v>
          </cell>
          <cell r="X17" t="str">
            <v>BOILOFF</v>
          </cell>
          <cell r="Y17" t="str">
            <v>UNLOADED</v>
          </cell>
          <cell r="Z17" t="str">
            <v>RETURN</v>
          </cell>
          <cell r="AA17" t="str">
            <v>SALE</v>
          </cell>
          <cell r="AE17" t="str">
            <v>SHIPPING</v>
          </cell>
          <cell r="AF17" t="str">
            <v>CHARGE</v>
          </cell>
          <cell r="AG17" t="str">
            <v>COST</v>
          </cell>
          <cell r="AH17" t="str">
            <v>COST</v>
          </cell>
          <cell r="AI17" t="str">
            <v>CHARGE</v>
          </cell>
          <cell r="AJ17" t="str">
            <v>COST</v>
          </cell>
          <cell r="AK17" t="str">
            <v>INCOME</v>
          </cell>
        </row>
        <row r="18">
          <cell r="A18">
            <v>36708</v>
          </cell>
          <cell r="B18">
            <v>0</v>
          </cell>
          <cell r="C18">
            <v>0</v>
          </cell>
          <cell r="D18">
            <v>2000</v>
          </cell>
          <cell r="E18">
            <v>36708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C18">
            <v>36708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0</v>
          </cell>
          <cell r="AJ18">
            <v>0</v>
          </cell>
          <cell r="AK18">
            <v>0</v>
          </cell>
        </row>
        <row r="19">
          <cell r="A19">
            <v>36739</v>
          </cell>
          <cell r="B19">
            <v>0</v>
          </cell>
          <cell r="C19">
            <v>0</v>
          </cell>
          <cell r="D19">
            <v>2000</v>
          </cell>
          <cell r="E19">
            <v>36739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C19">
            <v>36739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0</v>
          </cell>
          <cell r="AJ19">
            <v>0</v>
          </cell>
          <cell r="AK19">
            <v>0</v>
          </cell>
        </row>
        <row r="20">
          <cell r="A20">
            <v>36770</v>
          </cell>
          <cell r="B20">
            <v>0</v>
          </cell>
          <cell r="C20">
            <v>0</v>
          </cell>
          <cell r="D20">
            <v>2000</v>
          </cell>
          <cell r="E20">
            <v>36770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C20">
            <v>36770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  <cell r="AI20">
            <v>0</v>
          </cell>
          <cell r="AJ20">
            <v>0</v>
          </cell>
          <cell r="AK20">
            <v>0</v>
          </cell>
        </row>
        <row r="21">
          <cell r="A21">
            <v>36800</v>
          </cell>
          <cell r="B21">
            <v>0</v>
          </cell>
          <cell r="C21">
            <v>0</v>
          </cell>
          <cell r="D21">
            <v>2000</v>
          </cell>
          <cell r="E21">
            <v>36800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C21">
            <v>36800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>
            <v>0</v>
          </cell>
          <cell r="AJ21">
            <v>0</v>
          </cell>
          <cell r="AK21">
            <v>0</v>
          </cell>
        </row>
        <row r="22">
          <cell r="A22">
            <v>36831</v>
          </cell>
          <cell r="B22">
            <v>0</v>
          </cell>
          <cell r="C22">
            <v>0</v>
          </cell>
          <cell r="D22">
            <v>2000</v>
          </cell>
          <cell r="E22">
            <v>36831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C22">
            <v>36831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0</v>
          </cell>
          <cell r="AJ22">
            <v>0</v>
          </cell>
          <cell r="AK22">
            <v>0</v>
          </cell>
        </row>
        <row r="23">
          <cell r="A23">
            <v>36861</v>
          </cell>
          <cell r="B23">
            <v>0</v>
          </cell>
          <cell r="C23">
            <v>0</v>
          </cell>
          <cell r="D23">
            <v>2000</v>
          </cell>
          <cell r="E23">
            <v>36861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C23">
            <v>36861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>
            <v>0</v>
          </cell>
          <cell r="AJ23">
            <v>0</v>
          </cell>
          <cell r="AK23">
            <v>0</v>
          </cell>
        </row>
        <row r="24">
          <cell r="A24">
            <v>36892</v>
          </cell>
          <cell r="B24">
            <v>0</v>
          </cell>
          <cell r="C24">
            <v>0</v>
          </cell>
          <cell r="D24">
            <v>2001</v>
          </cell>
          <cell r="E24">
            <v>36892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C24">
            <v>36892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</row>
        <row r="25">
          <cell r="A25">
            <v>36923</v>
          </cell>
          <cell r="B25">
            <v>0</v>
          </cell>
          <cell r="C25">
            <v>0</v>
          </cell>
          <cell r="D25">
            <v>2001</v>
          </cell>
          <cell r="E25">
            <v>36923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C25">
            <v>36923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</row>
        <row r="26">
          <cell r="A26">
            <v>36951</v>
          </cell>
          <cell r="B26">
            <v>0</v>
          </cell>
          <cell r="C26">
            <v>0</v>
          </cell>
          <cell r="D26">
            <v>2001</v>
          </cell>
          <cell r="E26">
            <v>36951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C26">
            <v>36951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>
            <v>0</v>
          </cell>
          <cell r="AJ26">
            <v>0</v>
          </cell>
          <cell r="AK26">
            <v>0</v>
          </cell>
        </row>
        <row r="27">
          <cell r="A27">
            <v>36982</v>
          </cell>
          <cell r="B27">
            <v>0</v>
          </cell>
          <cell r="C27">
            <v>0</v>
          </cell>
          <cell r="D27">
            <v>2001</v>
          </cell>
          <cell r="E27">
            <v>36982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C27">
            <v>36982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</row>
        <row r="28">
          <cell r="A28">
            <v>37012</v>
          </cell>
          <cell r="B28">
            <v>0</v>
          </cell>
          <cell r="C28">
            <v>0</v>
          </cell>
          <cell r="D28">
            <v>2001</v>
          </cell>
          <cell r="E28">
            <v>37012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C28">
            <v>37012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</row>
        <row r="29">
          <cell r="A29">
            <v>37043</v>
          </cell>
          <cell r="B29">
            <v>0</v>
          </cell>
          <cell r="C29">
            <v>0</v>
          </cell>
          <cell r="D29">
            <v>2001</v>
          </cell>
          <cell r="E29">
            <v>37043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C29">
            <v>37043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</row>
        <row r="30">
          <cell r="A30">
            <v>37073</v>
          </cell>
          <cell r="B30">
            <v>0</v>
          </cell>
          <cell r="C30">
            <v>0</v>
          </cell>
          <cell r="D30">
            <v>2001</v>
          </cell>
          <cell r="E30">
            <v>37073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C30">
            <v>37073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</row>
        <row r="31">
          <cell r="A31">
            <v>37104</v>
          </cell>
          <cell r="B31">
            <v>0</v>
          </cell>
          <cell r="C31">
            <v>0</v>
          </cell>
          <cell r="D31">
            <v>2001</v>
          </cell>
          <cell r="E31">
            <v>37104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C31">
            <v>37104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</row>
        <row r="32">
          <cell r="A32">
            <v>37135</v>
          </cell>
          <cell r="B32">
            <v>0</v>
          </cell>
          <cell r="C32">
            <v>0</v>
          </cell>
          <cell r="D32">
            <v>2001</v>
          </cell>
          <cell r="E32">
            <v>37135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C32">
            <v>37135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</row>
        <row r="33">
          <cell r="A33">
            <v>37165</v>
          </cell>
          <cell r="B33">
            <v>0</v>
          </cell>
          <cell r="C33">
            <v>0</v>
          </cell>
          <cell r="D33">
            <v>2001</v>
          </cell>
          <cell r="E33">
            <v>37165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C33">
            <v>37165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</row>
        <row r="34">
          <cell r="A34">
            <v>37196</v>
          </cell>
          <cell r="B34">
            <v>0</v>
          </cell>
          <cell r="C34">
            <v>0</v>
          </cell>
          <cell r="D34">
            <v>2001</v>
          </cell>
          <cell r="E34">
            <v>37196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C34">
            <v>37196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</row>
        <row r="35">
          <cell r="A35">
            <v>37226</v>
          </cell>
          <cell r="B35">
            <v>0</v>
          </cell>
          <cell r="C35">
            <v>0</v>
          </cell>
          <cell r="D35">
            <v>2001</v>
          </cell>
          <cell r="E35">
            <v>37226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C35">
            <v>37226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</row>
        <row r="36">
          <cell r="A36">
            <v>37257</v>
          </cell>
          <cell r="B36">
            <v>0</v>
          </cell>
          <cell r="C36">
            <v>0</v>
          </cell>
          <cell r="D36">
            <v>2002</v>
          </cell>
          <cell r="E36">
            <v>37257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C36">
            <v>37257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</row>
        <row r="37">
          <cell r="A37">
            <v>37288</v>
          </cell>
          <cell r="B37">
            <v>0</v>
          </cell>
          <cell r="C37">
            <v>0</v>
          </cell>
          <cell r="D37">
            <v>2002</v>
          </cell>
          <cell r="E37">
            <v>37288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C37">
            <v>37288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</row>
        <row r="38">
          <cell r="A38">
            <v>37316</v>
          </cell>
          <cell r="B38">
            <v>0</v>
          </cell>
          <cell r="C38">
            <v>0</v>
          </cell>
          <cell r="D38">
            <v>2002</v>
          </cell>
          <cell r="E38">
            <v>37316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C38">
            <v>37316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0</v>
          </cell>
          <cell r="AK38">
            <v>0</v>
          </cell>
        </row>
        <row r="39">
          <cell r="A39">
            <v>37347</v>
          </cell>
          <cell r="B39">
            <v>5166876.756626742</v>
          </cell>
          <cell r="C39">
            <v>2475188.653717651</v>
          </cell>
          <cell r="D39">
            <v>2002</v>
          </cell>
          <cell r="E39">
            <v>37347</v>
          </cell>
          <cell r="F39">
            <v>2783545.0909090908</v>
          </cell>
          <cell r="G39">
            <v>-91856.987999999983</v>
          </cell>
          <cell r="H39">
            <v>2691688.1029090909</v>
          </cell>
          <cell r="I39">
            <v>-67292.20257272727</v>
          </cell>
          <cell r="J39">
            <v>2624395.9003363638</v>
          </cell>
          <cell r="O39">
            <v>-72877.421829378989</v>
          </cell>
          <cell r="P39">
            <v>-6493212.5452788258</v>
          </cell>
          <cell r="Q39">
            <v>-8023423.3196745049</v>
          </cell>
          <cell r="R39">
            <v>-495365.77281733113</v>
          </cell>
          <cell r="S39">
            <v>-8518789.0924918354</v>
          </cell>
          <cell r="T39">
            <v>52487.918006729335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C39">
            <v>37347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  <cell r="AJ39">
            <v>0</v>
          </cell>
          <cell r="AK39">
            <v>0</v>
          </cell>
        </row>
        <row r="40">
          <cell r="A40">
            <v>37377</v>
          </cell>
          <cell r="B40">
            <v>5339105.9818476336</v>
          </cell>
          <cell r="C40">
            <v>2557694.9421749064</v>
          </cell>
          <cell r="D40">
            <v>2002</v>
          </cell>
          <cell r="E40">
            <v>37377</v>
          </cell>
          <cell r="F40">
            <v>2876329.9272727272</v>
          </cell>
          <cell r="G40">
            <v>-94918.887600000002</v>
          </cell>
          <cell r="H40">
            <v>2781411.0396727272</v>
          </cell>
          <cell r="I40">
            <v>-69535.275991818184</v>
          </cell>
          <cell r="J40">
            <v>2711875.7636809088</v>
          </cell>
          <cell r="O40">
            <v>-75385.113670799619</v>
          </cell>
          <cell r="P40">
            <v>-6629987.4452735679</v>
          </cell>
          <cell r="Q40">
            <v>-8212214.5882315021</v>
          </cell>
          <cell r="R40">
            <v>-495618.48894789477</v>
          </cell>
          <cell r="S40">
            <v>-8707833.0771793965</v>
          </cell>
          <cell r="T40">
            <v>54237.515273619443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C40">
            <v>37377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0</v>
          </cell>
          <cell r="AK40">
            <v>0</v>
          </cell>
        </row>
        <row r="41">
          <cell r="A41">
            <v>37408</v>
          </cell>
          <cell r="B41">
            <v>5166876.756626742</v>
          </cell>
          <cell r="C41">
            <v>2475188.653717651</v>
          </cell>
          <cell r="D41">
            <v>2002</v>
          </cell>
          <cell r="E41">
            <v>37408</v>
          </cell>
          <cell r="F41">
            <v>2783545.0909090908</v>
          </cell>
          <cell r="G41">
            <v>-91856.987999999983</v>
          </cell>
          <cell r="H41">
            <v>2691688.1029090909</v>
          </cell>
          <cell r="I41">
            <v>-67292.20257272727</v>
          </cell>
          <cell r="J41">
            <v>2624395.9003363638</v>
          </cell>
          <cell r="O41">
            <v>-73029.328868587123</v>
          </cell>
          <cell r="P41">
            <v>-6372653.5117573421</v>
          </cell>
          <cell r="Q41">
            <v>-7904819.8086522724</v>
          </cell>
          <cell r="R41">
            <v>-495871.4683244279</v>
          </cell>
          <cell r="S41">
            <v>-8400691.2769767009</v>
          </cell>
          <cell r="T41">
            <v>52487.918006725609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C41">
            <v>37408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0</v>
          </cell>
          <cell r="AK41">
            <v>0</v>
          </cell>
        </row>
        <row r="42">
          <cell r="A42">
            <v>37438</v>
          </cell>
          <cell r="B42">
            <v>5339105.9818476336</v>
          </cell>
          <cell r="C42">
            <v>2557694.9421749064</v>
          </cell>
          <cell r="D42">
            <v>2002</v>
          </cell>
          <cell r="E42">
            <v>37438</v>
          </cell>
          <cell r="F42">
            <v>2876329.9272727272</v>
          </cell>
          <cell r="G42">
            <v>-94918.887600000002</v>
          </cell>
          <cell r="H42">
            <v>2781411.0396727272</v>
          </cell>
          <cell r="I42">
            <v>-69535.275991818184</v>
          </cell>
          <cell r="J42">
            <v>2711875.7636809088</v>
          </cell>
          <cell r="O42">
            <v>-75542.247789030516</v>
          </cell>
          <cell r="P42">
            <v>-6600337.7124866182</v>
          </cell>
          <cell r="Q42">
            <v>-8184589.6083214432</v>
          </cell>
          <cell r="R42">
            <v>-496124.71122114483</v>
          </cell>
          <cell r="S42">
            <v>-8680714.3195425887</v>
          </cell>
          <cell r="T42">
            <v>54237.515273617581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C42">
            <v>37438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>
            <v>0</v>
          </cell>
        </row>
        <row r="43">
          <cell r="A43">
            <v>37469</v>
          </cell>
          <cell r="B43">
            <v>5339105.9818476336</v>
          </cell>
          <cell r="C43">
            <v>2557694.9421749064</v>
          </cell>
          <cell r="D43">
            <v>2002</v>
          </cell>
          <cell r="E43">
            <v>37469</v>
          </cell>
          <cell r="F43">
            <v>2876329.9272727272</v>
          </cell>
          <cell r="G43">
            <v>-94918.887600000002</v>
          </cell>
          <cell r="H43">
            <v>2781411.0396727272</v>
          </cell>
          <cell r="I43">
            <v>-69535.275991818184</v>
          </cell>
          <cell r="J43">
            <v>2711875.7636809088</v>
          </cell>
          <cell r="O43">
            <v>-75620.93763047742</v>
          </cell>
          <cell r="P43">
            <v>-6599068.7874079347</v>
          </cell>
          <cell r="Q43">
            <v>-8184336.1016300414</v>
          </cell>
          <cell r="R43">
            <v>-496378.21791254595</v>
          </cell>
          <cell r="S43">
            <v>-8680714.3195425868</v>
          </cell>
          <cell r="T43">
            <v>54237.515273619443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C43">
            <v>37469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K43">
            <v>0</v>
          </cell>
        </row>
        <row r="44">
          <cell r="A44">
            <v>37500</v>
          </cell>
          <cell r="B44">
            <v>5166876.756626742</v>
          </cell>
          <cell r="C44">
            <v>2475188.653717651</v>
          </cell>
          <cell r="D44">
            <v>2002</v>
          </cell>
          <cell r="E44">
            <v>37500</v>
          </cell>
          <cell r="F44">
            <v>2783545.0909090908</v>
          </cell>
          <cell r="G44">
            <v>-91856.987999999983</v>
          </cell>
          <cell r="H44">
            <v>2691688.1029090909</v>
          </cell>
          <cell r="I44">
            <v>-67292.20257272727</v>
          </cell>
          <cell r="J44">
            <v>2624395.9003363638</v>
          </cell>
          <cell r="O44">
            <v>-73257.783329525002</v>
          </cell>
          <cell r="P44">
            <v>-6342701.0395298125</v>
          </cell>
          <cell r="Q44">
            <v>-7877815.3292999184</v>
          </cell>
          <cell r="R44">
            <v>-496631.98867341713</v>
          </cell>
          <cell r="S44">
            <v>-8374447.3179733353</v>
          </cell>
          <cell r="T44">
            <v>52487.918006728403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C44">
            <v>37500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</row>
        <row r="45">
          <cell r="A45">
            <v>37530</v>
          </cell>
          <cell r="B45">
            <v>5339105.9818476336</v>
          </cell>
          <cell r="C45">
            <v>2557694.9421749064</v>
          </cell>
          <cell r="D45">
            <v>2002</v>
          </cell>
          <cell r="E45">
            <v>37530</v>
          </cell>
          <cell r="F45">
            <v>2876329.9272727272</v>
          </cell>
          <cell r="G45">
            <v>-94918.887600000002</v>
          </cell>
          <cell r="H45">
            <v>2781411.0396727272</v>
          </cell>
          <cell r="I45">
            <v>-69535.275991818184</v>
          </cell>
          <cell r="J45">
            <v>2711875.7636809088</v>
          </cell>
          <cell r="O45">
            <v>-75778.563304509691</v>
          </cell>
          <cell r="P45">
            <v>-6623642.7977936855</v>
          </cell>
          <cell r="Q45">
            <v>-8210947.0534005659</v>
          </cell>
          <cell r="R45">
            <v>-496886.023778831</v>
          </cell>
          <cell r="S45">
            <v>-8707833.0771793965</v>
          </cell>
          <cell r="T45">
            <v>54237.515273619443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C45">
            <v>37530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0</v>
          </cell>
          <cell r="AJ45">
            <v>0</v>
          </cell>
          <cell r="AK45">
            <v>0</v>
          </cell>
        </row>
        <row r="46">
          <cell r="A46">
            <v>37561</v>
          </cell>
          <cell r="B46">
            <v>5166876.756626742</v>
          </cell>
          <cell r="C46">
            <v>2475188.653717651</v>
          </cell>
          <cell r="D46">
            <v>2002</v>
          </cell>
          <cell r="E46">
            <v>37561</v>
          </cell>
          <cell r="F46">
            <v>2783545.0909090908</v>
          </cell>
          <cell r="G46">
            <v>-91856.987999999983</v>
          </cell>
          <cell r="H46">
            <v>2691688.1029090909</v>
          </cell>
          <cell r="I46">
            <v>-67292.20257272727</v>
          </cell>
          <cell r="J46">
            <v>2624395.9003363638</v>
          </cell>
          <cell r="O46">
            <v>-73410.483201243755</v>
          </cell>
          <cell r="P46">
            <v>-6678764.5944044953</v>
          </cell>
          <cell r="Q46">
            <v>-8215854.0656125834</v>
          </cell>
          <cell r="R46">
            <v>-497140.32350414625</v>
          </cell>
          <cell r="S46">
            <v>-8712994.3891167305</v>
          </cell>
          <cell r="T46">
            <v>52487.918006725609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C46">
            <v>37561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  <cell r="AJ46">
            <v>0</v>
          </cell>
          <cell r="AK46">
            <v>0</v>
          </cell>
        </row>
        <row r="47">
          <cell r="A47">
            <v>37591</v>
          </cell>
          <cell r="B47">
            <v>5339105.9818476336</v>
          </cell>
          <cell r="C47">
            <v>2557694.9421749064</v>
          </cell>
          <cell r="D47">
            <v>2002</v>
          </cell>
          <cell r="E47">
            <v>37591</v>
          </cell>
          <cell r="F47">
            <v>2876329.9272727272</v>
          </cell>
          <cell r="G47">
            <v>-94918.887600000002</v>
          </cell>
          <cell r="H47">
            <v>2781411.0396727272</v>
          </cell>
          <cell r="I47">
            <v>-69535.275991818184</v>
          </cell>
          <cell r="J47">
            <v>2711875.7636809088</v>
          </cell>
          <cell r="O47">
            <v>-75936.51753639766</v>
          </cell>
          <cell r="P47">
            <v>-7201430.2382937139</v>
          </cell>
          <cell r="Q47">
            <v>-8790779.6024821047</v>
          </cell>
          <cell r="R47">
            <v>-497394.88812500873</v>
          </cell>
          <cell r="S47">
            <v>-9288174.4906071126</v>
          </cell>
          <cell r="T47">
            <v>54237.515273619443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C47">
            <v>37591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</row>
        <row r="48">
          <cell r="A48">
            <v>37622</v>
          </cell>
          <cell r="B48">
            <v>5339105.9818476336</v>
          </cell>
          <cell r="C48">
            <v>0</v>
          </cell>
          <cell r="D48">
            <v>2003</v>
          </cell>
          <cell r="E48">
            <v>37622</v>
          </cell>
          <cell r="F48">
            <v>2876329.9272727272</v>
          </cell>
          <cell r="G48">
            <v>-94918.887600000002</v>
          </cell>
          <cell r="H48">
            <v>2781411.0396727272</v>
          </cell>
          <cell r="I48">
            <v>-69535.275991818184</v>
          </cell>
          <cell r="J48">
            <v>2711875.7636809088</v>
          </cell>
          <cell r="O48">
            <v>-76015.618075498074</v>
          </cell>
          <cell r="P48">
            <v>-7052887.2963596247</v>
          </cell>
          <cell r="Q48">
            <v>-8844762.2879633792</v>
          </cell>
          <cell r="R48">
            <v>-497649.71791735128</v>
          </cell>
          <cell r="S48">
            <v>-9342412.0058807302</v>
          </cell>
          <cell r="T48">
            <v>54237.515273617581</v>
          </cell>
          <cell r="W48">
            <v>2604577.3341903323</v>
          </cell>
          <cell r="X48">
            <v>-46882.392015425954</v>
          </cell>
          <cell r="Y48">
            <v>2557694.9421749064</v>
          </cell>
          <cell r="Z48">
            <v>-63942.373554372665</v>
          </cell>
          <cell r="AA48">
            <v>2493752.5686205337</v>
          </cell>
          <cell r="AC48">
            <v>37622</v>
          </cell>
          <cell r="AE48">
            <v>-1551776.9398083014</v>
          </cell>
          <cell r="AF48">
            <v>-69901.484931503568</v>
          </cell>
          <cell r="AG48">
            <v>-6511676.7126314472</v>
          </cell>
          <cell r="AH48">
            <v>-8133355.1373712523</v>
          </cell>
          <cell r="AI48">
            <v>-457622.46152648679</v>
          </cell>
          <cell r="AJ48">
            <v>-8590977.5988977384</v>
          </cell>
          <cell r="AK48">
            <v>49875.05137241073</v>
          </cell>
        </row>
        <row r="49">
          <cell r="A49">
            <v>37653</v>
          </cell>
          <cell r="B49">
            <v>4822418.3061849596</v>
          </cell>
          <cell r="C49">
            <v>0</v>
          </cell>
          <cell r="D49">
            <v>2003</v>
          </cell>
          <cell r="E49">
            <v>37653</v>
          </cell>
          <cell r="F49">
            <v>2597975.418181818</v>
          </cell>
          <cell r="G49">
            <v>-85733.188799999989</v>
          </cell>
          <cell r="H49">
            <v>2512242.2293818179</v>
          </cell>
          <cell r="I49">
            <v>-62806.055734545451</v>
          </cell>
          <cell r="J49">
            <v>2449436.1736472724</v>
          </cell>
          <cell r="O49">
            <v>-68730.7880099295</v>
          </cell>
          <cell r="P49">
            <v>-6002580.1394606624</v>
          </cell>
          <cell r="Q49">
            <v>-7621976.1024833126</v>
          </cell>
          <cell r="R49">
            <v>-497904.81315739412</v>
          </cell>
          <cell r="S49">
            <v>-8119880.9156407071</v>
          </cell>
          <cell r="T49">
            <v>48988.723472946323</v>
          </cell>
          <cell r="W49">
            <v>2352521.4631396555</v>
          </cell>
          <cell r="X49">
            <v>-42345.386336513795</v>
          </cell>
          <cell r="Y49">
            <v>2310176.0768031417</v>
          </cell>
          <cell r="Z49">
            <v>-57754.401920078548</v>
          </cell>
          <cell r="AA49">
            <v>2252421.6748830634</v>
          </cell>
          <cell r="AC49">
            <v>37653</v>
          </cell>
          <cell r="AE49">
            <v>-1401950.3586101581</v>
          </cell>
          <cell r="AF49">
            <v>-63202.592625567821</v>
          </cell>
          <cell r="AG49">
            <v>-5543767.8622062942</v>
          </cell>
          <cell r="AH49">
            <v>-7008920.8134420197</v>
          </cell>
          <cell r="AI49">
            <v>-457857.03879533516</v>
          </cell>
          <cell r="AJ49">
            <v>-7466777.852237355</v>
          </cell>
          <cell r="AK49">
            <v>45048.433497661725</v>
          </cell>
        </row>
        <row r="50">
          <cell r="A50">
            <v>37681</v>
          </cell>
          <cell r="B50">
            <v>5339105.9818476336</v>
          </cell>
          <cell r="C50">
            <v>0</v>
          </cell>
          <cell r="D50">
            <v>2003</v>
          </cell>
          <cell r="E50">
            <v>37681</v>
          </cell>
          <cell r="F50">
            <v>2876329.9272727272</v>
          </cell>
          <cell r="G50">
            <v>-94918.887600000002</v>
          </cell>
          <cell r="H50">
            <v>2781411.0396727272</v>
          </cell>
          <cell r="I50">
            <v>-69535.275991818184</v>
          </cell>
          <cell r="J50">
            <v>2711875.7636809088</v>
          </cell>
          <cell r="O50">
            <v>-76174.066428713151</v>
          </cell>
          <cell r="P50">
            <v>-6318112.961954576</v>
          </cell>
          <cell r="Q50">
            <v>-8112045.3755652392</v>
          </cell>
          <cell r="R50">
            <v>-498160.17412164557</v>
          </cell>
          <cell r="S50">
            <v>-8610205.5496868845</v>
          </cell>
          <cell r="T50">
            <v>54237.515273619443</v>
          </cell>
          <cell r="W50">
            <v>2604577.3341903323</v>
          </cell>
          <cell r="X50">
            <v>-46882.392015425954</v>
          </cell>
          <cell r="Y50">
            <v>2557694.9421749064</v>
          </cell>
          <cell r="Z50">
            <v>-63942.373554372665</v>
          </cell>
          <cell r="AA50">
            <v>2493752.5686205337</v>
          </cell>
          <cell r="AC50">
            <v>37681</v>
          </cell>
          <cell r="AE50">
            <v>-1552542.5080369797</v>
          </cell>
          <cell r="AF50">
            <v>-70047.188873076273</v>
          </cell>
          <cell r="AG50">
            <v>-5836982.8480446329</v>
          </cell>
          <cell r="AH50">
            <v>-7459572.5449546892</v>
          </cell>
          <cell r="AI50">
            <v>-458091.86041550495</v>
          </cell>
          <cell r="AJ50">
            <v>-7917664.4053701945</v>
          </cell>
          <cell r="AK50">
            <v>49875.051372409798</v>
          </cell>
        </row>
        <row r="51">
          <cell r="A51">
            <v>37712</v>
          </cell>
          <cell r="B51">
            <v>5166876.756626742</v>
          </cell>
          <cell r="C51">
            <v>0</v>
          </cell>
          <cell r="D51">
            <v>2003</v>
          </cell>
          <cell r="E51">
            <v>37712</v>
          </cell>
          <cell r="F51">
            <v>2783545.0909090908</v>
          </cell>
          <cell r="G51">
            <v>-91856.987999999983</v>
          </cell>
          <cell r="H51">
            <v>2691688.1029090909</v>
          </cell>
          <cell r="I51">
            <v>-67292.20257272727</v>
          </cell>
          <cell r="J51">
            <v>2624395.9003363638</v>
          </cell>
          <cell r="O51">
            <v>-73793.626852815869</v>
          </cell>
          <cell r="P51">
            <v>-5729563.6113382597</v>
          </cell>
          <cell r="Q51">
            <v>-7466625.7564339638</v>
          </cell>
          <cell r="R51">
            <v>-498415.80108690128</v>
          </cell>
          <cell r="S51">
            <v>-7965041.5575208655</v>
          </cell>
          <cell r="T51">
            <v>52487.918006725609</v>
          </cell>
          <cell r="W51">
            <v>2520558.7105067731</v>
          </cell>
          <cell r="X51">
            <v>-45370.056789122056</v>
          </cell>
          <cell r="Y51">
            <v>2475188.653717651</v>
          </cell>
          <cell r="Z51">
            <v>-61879.716342941276</v>
          </cell>
          <cell r="AA51">
            <v>2413308.9373747096</v>
          </cell>
          <cell r="AC51">
            <v>37712</v>
          </cell>
          <cell r="AE51">
            <v>-1502832.0859031528</v>
          </cell>
          <cell r="AF51">
            <v>-67858.214220792623</v>
          </cell>
          <cell r="AG51">
            <v>-5295375.3981667683</v>
          </cell>
          <cell r="AH51">
            <v>-6866065.6982907131</v>
          </cell>
          <cell r="AI51">
            <v>-458326.92664152925</v>
          </cell>
          <cell r="AJ51">
            <v>-7324392.6249322426</v>
          </cell>
          <cell r="AK51">
            <v>48266.178747494705</v>
          </cell>
        </row>
        <row r="52">
          <cell r="A52">
            <v>37742</v>
          </cell>
          <cell r="B52">
            <v>5339105.9818476336</v>
          </cell>
          <cell r="C52">
            <v>0</v>
          </cell>
          <cell r="D52">
            <v>2003</v>
          </cell>
          <cell r="E52">
            <v>37742</v>
          </cell>
          <cell r="F52">
            <v>2876329.9272727272</v>
          </cell>
          <cell r="G52">
            <v>-94918.887600000002</v>
          </cell>
          <cell r="H52">
            <v>2781411.0396727272</v>
          </cell>
          <cell r="I52">
            <v>-69535.275991818184</v>
          </cell>
          <cell r="J52">
            <v>2711875.7636809088</v>
          </cell>
          <cell r="O52">
            <v>-76332.845054591569</v>
          </cell>
          <cell r="P52">
            <v>-5895195.0254635671</v>
          </cell>
          <cell r="Q52">
            <v>-7691193.1119860988</v>
          </cell>
          <cell r="R52">
            <v>-498671.69433024584</v>
          </cell>
          <cell r="S52">
            <v>-8189864.806316345</v>
          </cell>
          <cell r="T52">
            <v>54237.515273617581</v>
          </cell>
          <cell r="W52">
            <v>2604577.3341903323</v>
          </cell>
          <cell r="X52">
            <v>-46882.392015425954</v>
          </cell>
          <cell r="Y52">
            <v>2557694.9421749064</v>
          </cell>
          <cell r="Z52">
            <v>-63942.373554372665</v>
          </cell>
          <cell r="AA52">
            <v>2493752.5686205337</v>
          </cell>
          <cell r="AC52">
            <v>37742</v>
          </cell>
          <cell r="AE52">
            <v>-1553311.2694560562</v>
          </cell>
          <cell r="AF52">
            <v>-70193.196522626153</v>
          </cell>
          <cell r="AG52">
            <v>-5449066.0535271233</v>
          </cell>
          <cell r="AH52">
            <v>-7072570.5195058053</v>
          </cell>
          <cell r="AI52">
            <v>-458562.23772820563</v>
          </cell>
          <cell r="AJ52">
            <v>-7531132.7572340108</v>
          </cell>
          <cell r="AK52">
            <v>49875.051372411661</v>
          </cell>
        </row>
        <row r="53">
          <cell r="A53">
            <v>37773</v>
          </cell>
          <cell r="B53">
            <v>5166876.756626742</v>
          </cell>
          <cell r="C53">
            <v>0</v>
          </cell>
          <cell r="D53">
            <v>2003</v>
          </cell>
          <cell r="E53">
            <v>37773</v>
          </cell>
          <cell r="F53">
            <v>2783545.0909090908</v>
          </cell>
          <cell r="G53">
            <v>-91856.987999999983</v>
          </cell>
          <cell r="H53">
            <v>2691688.1029090909</v>
          </cell>
          <cell r="I53">
            <v>-67292.20257272727</v>
          </cell>
          <cell r="J53">
            <v>2624395.9003363638</v>
          </cell>
          <cell r="O53">
            <v>-73947.443646635584</v>
          </cell>
          <cell r="P53">
            <v>-5766414.4538953137</v>
          </cell>
          <cell r="Q53">
            <v>-7505479.6418968569</v>
          </cell>
          <cell r="R53">
            <v>-498927.85412905214</v>
          </cell>
          <cell r="S53">
            <v>-8004407.4960259087</v>
          </cell>
          <cell r="T53">
            <v>52487.918006727472</v>
          </cell>
          <cell r="W53">
            <v>2520558.7105067731</v>
          </cell>
          <cell r="X53">
            <v>-45370.056789122056</v>
          </cell>
          <cell r="Y53">
            <v>2475188.653717651</v>
          </cell>
          <cell r="Z53">
            <v>-61879.716342941276</v>
          </cell>
          <cell r="AA53">
            <v>2413308.9373747096</v>
          </cell>
          <cell r="AC53">
            <v>37773</v>
          </cell>
          <cell r="AE53">
            <v>-1503577.5984889909</v>
          </cell>
          <cell r="AF53">
            <v>-67999.659131294073</v>
          </cell>
          <cell r="AG53">
            <v>-5330217.2074419828</v>
          </cell>
          <cell r="AH53">
            <v>-6901794.4650622681</v>
          </cell>
          <cell r="AI53">
            <v>-458797.79393059725</v>
          </cell>
          <cell r="AJ53">
            <v>-7360592.2589928657</v>
          </cell>
          <cell r="AK53">
            <v>48266.178747492842</v>
          </cell>
        </row>
        <row r="54">
          <cell r="A54">
            <v>37803</v>
          </cell>
          <cell r="B54">
            <v>5339105.9818476336</v>
          </cell>
          <cell r="C54">
            <v>0</v>
          </cell>
          <cell r="D54">
            <v>2003</v>
          </cell>
          <cell r="E54">
            <v>37803</v>
          </cell>
          <cell r="F54">
            <v>2876329.9272727272</v>
          </cell>
          <cell r="G54">
            <v>-94918.887600000002</v>
          </cell>
          <cell r="H54">
            <v>2781411.0396727272</v>
          </cell>
          <cell r="I54">
            <v>-69535.275991818184</v>
          </cell>
          <cell r="J54">
            <v>2711875.7636809088</v>
          </cell>
          <cell r="O54">
            <v>-76491.954641559743</v>
          </cell>
          <cell r="P54">
            <v>-5973964.7544009909</v>
          </cell>
          <cell r="Q54">
            <v>-7772036.7984657902</v>
          </cell>
          <cell r="R54">
            <v>-499184.28076098231</v>
          </cell>
          <cell r="S54">
            <v>-8271221.0792267723</v>
          </cell>
          <cell r="T54">
            <v>54237.515273617581</v>
          </cell>
          <cell r="W54">
            <v>2604577.3341903323</v>
          </cell>
          <cell r="X54">
            <v>-46882.392015425954</v>
          </cell>
          <cell r="Y54">
            <v>2557694.9421749064</v>
          </cell>
          <cell r="Z54">
            <v>-63942.373554372665</v>
          </cell>
          <cell r="AA54">
            <v>2493752.5686205337</v>
          </cell>
          <cell r="AC54">
            <v>37803</v>
          </cell>
          <cell r="AE54">
            <v>-1554083.2373843503</v>
          </cell>
          <cell r="AF54">
            <v>-70339.508513207707</v>
          </cell>
          <cell r="AG54">
            <v>-5522488.9928910369</v>
          </cell>
          <cell r="AH54">
            <v>-7146911.7387885954</v>
          </cell>
          <cell r="AI54">
            <v>-459033.59550403315</v>
          </cell>
          <cell r="AJ54">
            <v>-7605945.3342926288</v>
          </cell>
          <cell r="AK54">
            <v>49875.051372408867</v>
          </cell>
        </row>
        <row r="55">
          <cell r="A55">
            <v>37834</v>
          </cell>
          <cell r="B55">
            <v>5339105.9818476336</v>
          </cell>
          <cell r="C55">
            <v>0</v>
          </cell>
          <cell r="D55">
            <v>2003</v>
          </cell>
          <cell r="E55">
            <v>37834</v>
          </cell>
          <cell r="F55">
            <v>2876329.9272727272</v>
          </cell>
          <cell r="G55">
            <v>-94918.887600000002</v>
          </cell>
          <cell r="H55">
            <v>2781411.0396727272</v>
          </cell>
          <cell r="I55">
            <v>-69535.275991818184</v>
          </cell>
          <cell r="J55">
            <v>2711875.7636809088</v>
          </cell>
          <cell r="O55">
            <v>-76571.633760978031</v>
          </cell>
          <cell r="P55">
            <v>-6135380.5103940498</v>
          </cell>
          <cell r="Q55">
            <v>-7934492.6505436385</v>
          </cell>
          <cell r="R55">
            <v>-499440.97450398735</v>
          </cell>
          <cell r="S55">
            <v>-8433933.625047626</v>
          </cell>
          <cell r="T55">
            <v>54237.515273617581</v>
          </cell>
          <cell r="W55">
            <v>2604577.3341903323</v>
          </cell>
          <cell r="X55">
            <v>-46882.392015425954</v>
          </cell>
          <cell r="Y55">
            <v>2557694.9421749064</v>
          </cell>
          <cell r="Z55">
            <v>-63942.373554372665</v>
          </cell>
          <cell r="AA55">
            <v>2493752.5686205337</v>
          </cell>
          <cell r="AC55">
            <v>37834</v>
          </cell>
          <cell r="AE55">
            <v>-1554470.4279667689</v>
          </cell>
          <cell r="AF55">
            <v>-70412.778834575627</v>
          </cell>
          <cell r="AG55">
            <v>-5671417.6389044076</v>
          </cell>
          <cell r="AH55">
            <v>-7296300.8457057523</v>
          </cell>
          <cell r="AI55">
            <v>-459269.64270410792</v>
          </cell>
          <cell r="AJ55">
            <v>-7755570.4884098601</v>
          </cell>
          <cell r="AK55">
            <v>49875.051372409798</v>
          </cell>
        </row>
        <row r="56">
          <cell r="A56">
            <v>37865</v>
          </cell>
          <cell r="B56">
            <v>5166876.756626742</v>
          </cell>
          <cell r="C56">
            <v>0</v>
          </cell>
          <cell r="D56">
            <v>2003</v>
          </cell>
          <cell r="E56">
            <v>37865</v>
          </cell>
          <cell r="F56">
            <v>2783545.0909090908</v>
          </cell>
          <cell r="G56">
            <v>-91856.987999999983</v>
          </cell>
          <cell r="H56">
            <v>2691688.1029090909</v>
          </cell>
          <cell r="I56">
            <v>-67292.20257272727</v>
          </cell>
          <cell r="J56">
            <v>2624395.9003363638</v>
          </cell>
          <cell r="O56">
            <v>-74178.770205947454</v>
          </cell>
          <cell r="P56">
            <v>-5893844.5295011252</v>
          </cell>
          <cell r="Q56">
            <v>-7635929.3554064203</v>
          </cell>
          <cell r="R56">
            <v>-499697.93563630799</v>
          </cell>
          <cell r="S56">
            <v>-8135627.2910427283</v>
          </cell>
          <cell r="T56">
            <v>52487.918006727472</v>
          </cell>
          <cell r="W56">
            <v>2520558.7105067731</v>
          </cell>
          <cell r="X56">
            <v>-45370.056789122056</v>
          </cell>
          <cell r="Y56">
            <v>2475188.653717651</v>
          </cell>
          <cell r="Z56">
            <v>-61879.716342941276</v>
          </cell>
          <cell r="AA56">
            <v>2413308.9373747096</v>
          </cell>
          <cell r="AC56">
            <v>37865</v>
          </cell>
          <cell r="AE56">
            <v>-1504701.7018028074</v>
          </cell>
          <cell r="AF56">
            <v>-68212.379495995134</v>
          </cell>
          <cell r="AG56">
            <v>-5448837.688776115</v>
          </cell>
          <cell r="AH56">
            <v>-7021751.770074917</v>
          </cell>
          <cell r="AI56">
            <v>-459505.93578668282</v>
          </cell>
          <cell r="AJ56">
            <v>-7481257.7058616001</v>
          </cell>
          <cell r="AK56">
            <v>48266.178747493774</v>
          </cell>
        </row>
        <row r="57">
          <cell r="A57">
            <v>37895</v>
          </cell>
          <cell r="B57">
            <v>5339105.9818476336</v>
          </cell>
          <cell r="C57">
            <v>0</v>
          </cell>
          <cell r="D57">
            <v>2003</v>
          </cell>
          <cell r="E57">
            <v>37895</v>
          </cell>
          <cell r="F57">
            <v>2876329.9272727272</v>
          </cell>
          <cell r="G57">
            <v>-94918.887600000002</v>
          </cell>
          <cell r="H57">
            <v>2781411.0396727272</v>
          </cell>
          <cell r="I57">
            <v>-69535.275991818184</v>
          </cell>
          <cell r="J57">
            <v>2711875.7636809088</v>
          </cell>
          <cell r="O57">
            <v>-76731.241083520159</v>
          </cell>
          <cell r="P57">
            <v>-6159898.6300705802</v>
          </cell>
          <cell r="Q57">
            <v>-7961097.2182479613</v>
          </cell>
          <cell r="R57">
            <v>-499955.16443647485</v>
          </cell>
          <cell r="S57">
            <v>-8461052.3826844357</v>
          </cell>
          <cell r="T57">
            <v>54237.515273617581</v>
          </cell>
          <cell r="W57">
            <v>2604577.3341903323</v>
          </cell>
          <cell r="X57">
            <v>-46882.392015425954</v>
          </cell>
          <cell r="Y57">
            <v>2557694.9421749064</v>
          </cell>
          <cell r="Z57">
            <v>-63942.373554372665</v>
          </cell>
          <cell r="AA57">
            <v>2493752.5686205337</v>
          </cell>
          <cell r="AC57">
            <v>37895</v>
          </cell>
          <cell r="AE57">
            <v>-1555247.2307532611</v>
          </cell>
          <cell r="AF57">
            <v>-70559.548526569124</v>
          </cell>
          <cell r="AG57">
            <v>-5694958.7598083494</v>
          </cell>
          <cell r="AH57">
            <v>-7320765.5390881794</v>
          </cell>
          <cell r="AI57">
            <v>-459742.47500788543</v>
          </cell>
          <cell r="AJ57">
            <v>-7780508.0140960645</v>
          </cell>
          <cell r="AK57">
            <v>49875.051372411661</v>
          </cell>
        </row>
        <row r="58">
          <cell r="A58">
            <v>37926</v>
          </cell>
          <cell r="B58">
            <v>5166876.756626742</v>
          </cell>
          <cell r="C58">
            <v>0</v>
          </cell>
          <cell r="D58">
            <v>2003</v>
          </cell>
          <cell r="E58">
            <v>37926</v>
          </cell>
          <cell r="F58">
            <v>2783545.0909090908</v>
          </cell>
          <cell r="G58">
            <v>-91856.987999999983</v>
          </cell>
          <cell r="H58">
            <v>2691688.1029090909</v>
          </cell>
          <cell r="I58">
            <v>-67292.20257272727</v>
          </cell>
          <cell r="J58">
            <v>2624395.9003363638</v>
          </cell>
          <cell r="O58">
            <v>-74333.389799660144</v>
          </cell>
          <cell r="P58">
            <v>-6229853.6861908501</v>
          </cell>
          <cell r="Q58">
            <v>-7973961.701002812</v>
          </cell>
          <cell r="R58">
            <v>-500212.66118330852</v>
          </cell>
          <cell r="S58">
            <v>-8474174.3621861208</v>
          </cell>
          <cell r="T58">
            <v>52487.918006725609</v>
          </cell>
          <cell r="W58">
            <v>2520558.7105067731</v>
          </cell>
          <cell r="X58">
            <v>-45370.056789122056</v>
          </cell>
          <cell r="Y58">
            <v>2475188.653717651</v>
          </cell>
          <cell r="Z58">
            <v>-61879.716342941276</v>
          </cell>
          <cell r="AA58">
            <v>2413308.9373747096</v>
          </cell>
          <cell r="AC58">
            <v>37926</v>
          </cell>
          <cell r="AE58">
            <v>-1505455.0125695465</v>
          </cell>
          <cell r="AF58">
            <v>-68354.562635113834</v>
          </cell>
          <cell r="AG58">
            <v>-5758785.722954168</v>
          </cell>
          <cell r="AH58">
            <v>-7332595.2981588282</v>
          </cell>
          <cell r="AI58">
            <v>-459979.26062411006</v>
          </cell>
          <cell r="AJ58">
            <v>-7792574.5587829379</v>
          </cell>
          <cell r="AK58">
            <v>48266.178747493774</v>
          </cell>
        </row>
        <row r="59">
          <cell r="A59">
            <v>37956</v>
          </cell>
          <cell r="B59">
            <v>5339105.9818476336</v>
          </cell>
          <cell r="C59">
            <v>0</v>
          </cell>
          <cell r="D59">
            <v>2003</v>
          </cell>
          <cell r="E59">
            <v>37956</v>
          </cell>
          <cell r="F59">
            <v>2876329.9272727272</v>
          </cell>
          <cell r="G59">
            <v>-94918.887600000002</v>
          </cell>
          <cell r="H59">
            <v>2781411.0396727272</v>
          </cell>
          <cell r="I59">
            <v>-69535.275991818184</v>
          </cell>
          <cell r="J59">
            <v>2711875.7636809088</v>
          </cell>
          <cell r="O59">
            <v>-76891.181094502608</v>
          </cell>
          <cell r="P59">
            <v>-6737629.9641966522</v>
          </cell>
          <cell r="Q59">
            <v>-8540923.3699562289</v>
          </cell>
          <cell r="R59">
            <v>-500470.4261559202</v>
          </cell>
          <cell r="S59">
            <v>-9041393.79611215</v>
          </cell>
          <cell r="T59">
            <v>54237.515273619443</v>
          </cell>
          <cell r="W59">
            <v>2604577.3341903323</v>
          </cell>
          <cell r="X59">
            <v>-46882.392015425954</v>
          </cell>
          <cell r="Y59">
            <v>2557694.9421749064</v>
          </cell>
          <cell r="Z59">
            <v>-63942.373554372665</v>
          </cell>
          <cell r="AA59">
            <v>2493752.5686205337</v>
          </cell>
          <cell r="AC59">
            <v>37956</v>
          </cell>
          <cell r="AE59">
            <v>-1556027.2735895701</v>
          </cell>
          <cell r="AF59">
            <v>-70706.624148009592</v>
          </cell>
          <cell r="AG59">
            <v>-6227220.8731512632</v>
          </cell>
          <cell r="AH59">
            <v>-7853954.7708888426</v>
          </cell>
          <cell r="AI59">
            <v>-460216.29289201827</v>
          </cell>
          <cell r="AJ59">
            <v>-8314171.063780861</v>
          </cell>
          <cell r="AK59">
            <v>49875.05137241073</v>
          </cell>
        </row>
        <row r="60">
          <cell r="A60">
            <v>37987</v>
          </cell>
          <cell r="B60">
            <v>5339105.9818476336</v>
          </cell>
          <cell r="C60">
            <v>0</v>
          </cell>
          <cell r="D60">
            <v>2004</v>
          </cell>
          <cell r="E60">
            <v>37987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C60">
            <v>37987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0</v>
          </cell>
          <cell r="AJ60">
            <v>0</v>
          </cell>
          <cell r="AK60">
            <v>0</v>
          </cell>
        </row>
        <row r="61">
          <cell r="A61">
            <v>38018</v>
          </cell>
          <cell r="B61">
            <v>4994647.5314058512</v>
          </cell>
          <cell r="C61">
            <v>0</v>
          </cell>
          <cell r="D61">
            <v>2004</v>
          </cell>
          <cell r="E61">
            <v>38018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C61">
            <v>38018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0</v>
          </cell>
        </row>
        <row r="62">
          <cell r="A62">
            <v>38047</v>
          </cell>
          <cell r="B62">
            <v>5339105.9818476336</v>
          </cell>
          <cell r="C62">
            <v>0</v>
          </cell>
          <cell r="D62">
            <v>2004</v>
          </cell>
          <cell r="E62">
            <v>38047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C62">
            <v>38047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</row>
        <row r="63">
          <cell r="A63">
            <v>38078</v>
          </cell>
          <cell r="B63">
            <v>5166876.756626742</v>
          </cell>
          <cell r="C63">
            <v>0</v>
          </cell>
          <cell r="D63">
            <v>2004</v>
          </cell>
          <cell r="E63">
            <v>38078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C63">
            <v>38078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0</v>
          </cell>
          <cell r="AK63">
            <v>0</v>
          </cell>
        </row>
        <row r="64">
          <cell r="A64">
            <v>38108</v>
          </cell>
          <cell r="B64">
            <v>5339105.9818476336</v>
          </cell>
          <cell r="C64">
            <v>0</v>
          </cell>
          <cell r="D64">
            <v>2004</v>
          </cell>
          <cell r="E64">
            <v>38108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C64">
            <v>38108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0</v>
          </cell>
          <cell r="AK64">
            <v>0</v>
          </cell>
        </row>
        <row r="65">
          <cell r="A65">
            <v>38139</v>
          </cell>
          <cell r="B65">
            <v>5166876.756626742</v>
          </cell>
          <cell r="C65">
            <v>0</v>
          </cell>
          <cell r="D65">
            <v>2004</v>
          </cell>
          <cell r="E65">
            <v>38139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C65">
            <v>38139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</row>
        <row r="66">
          <cell r="A66">
            <v>38169</v>
          </cell>
          <cell r="B66">
            <v>5339105.9818476336</v>
          </cell>
          <cell r="C66">
            <v>0</v>
          </cell>
          <cell r="D66">
            <v>2004</v>
          </cell>
          <cell r="E66">
            <v>38169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C66">
            <v>38169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</row>
        <row r="67">
          <cell r="A67">
            <v>38200</v>
          </cell>
          <cell r="B67">
            <v>5339105.9818476336</v>
          </cell>
          <cell r="C67">
            <v>0</v>
          </cell>
          <cell r="D67">
            <v>2004</v>
          </cell>
          <cell r="E67">
            <v>38200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C67">
            <v>38200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  <cell r="AJ67">
            <v>0</v>
          </cell>
          <cell r="AK67">
            <v>0</v>
          </cell>
        </row>
        <row r="68">
          <cell r="A68">
            <v>38231</v>
          </cell>
          <cell r="B68">
            <v>5166876.756626742</v>
          </cell>
          <cell r="C68">
            <v>0</v>
          </cell>
          <cell r="D68">
            <v>2004</v>
          </cell>
          <cell r="E68">
            <v>38231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C68">
            <v>38231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0</v>
          </cell>
          <cell r="AJ68">
            <v>0</v>
          </cell>
          <cell r="AK68">
            <v>0</v>
          </cell>
        </row>
        <row r="69">
          <cell r="A69">
            <v>38261</v>
          </cell>
          <cell r="B69">
            <v>5339105.9818476336</v>
          </cell>
          <cell r="C69">
            <v>0</v>
          </cell>
          <cell r="D69">
            <v>2004</v>
          </cell>
          <cell r="E69">
            <v>38261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C69">
            <v>38261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  <cell r="AJ69">
            <v>0</v>
          </cell>
          <cell r="AK69">
            <v>0</v>
          </cell>
        </row>
        <row r="70">
          <cell r="A70">
            <v>38292</v>
          </cell>
          <cell r="B70">
            <v>5166876.756626742</v>
          </cell>
          <cell r="C70">
            <v>0</v>
          </cell>
          <cell r="D70">
            <v>2004</v>
          </cell>
          <cell r="E70">
            <v>38292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C70">
            <v>38292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</row>
        <row r="71">
          <cell r="A71">
            <v>38322</v>
          </cell>
          <cell r="B71">
            <v>5339105.9818476336</v>
          </cell>
          <cell r="C71">
            <v>0</v>
          </cell>
          <cell r="D71">
            <v>2004</v>
          </cell>
          <cell r="E71">
            <v>38322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C71">
            <v>38322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  <cell r="AJ71">
            <v>0</v>
          </cell>
          <cell r="AK71">
            <v>0</v>
          </cell>
        </row>
        <row r="72">
          <cell r="A72">
            <v>38353</v>
          </cell>
          <cell r="B72">
            <v>5339105.9818476336</v>
          </cell>
          <cell r="C72">
            <v>0</v>
          </cell>
          <cell r="D72">
            <v>2005</v>
          </cell>
          <cell r="E72">
            <v>38353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C72">
            <v>38353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0</v>
          </cell>
          <cell r="AJ72">
            <v>0</v>
          </cell>
          <cell r="AK72">
            <v>0</v>
          </cell>
        </row>
        <row r="73">
          <cell r="A73">
            <v>38384</v>
          </cell>
          <cell r="B73">
            <v>4822418.3061849596</v>
          </cell>
          <cell r="C73">
            <v>0</v>
          </cell>
          <cell r="D73">
            <v>2005</v>
          </cell>
          <cell r="E73">
            <v>38384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C73">
            <v>38384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  <cell r="AK73">
            <v>0</v>
          </cell>
        </row>
        <row r="74">
          <cell r="A74">
            <v>38412</v>
          </cell>
          <cell r="B74">
            <v>5339105.9818476336</v>
          </cell>
          <cell r="C74">
            <v>0</v>
          </cell>
          <cell r="D74">
            <v>2005</v>
          </cell>
          <cell r="E74">
            <v>38412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  <cell r="W74">
            <v>0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C74">
            <v>38412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0</v>
          </cell>
          <cell r="AJ74">
            <v>0</v>
          </cell>
          <cell r="AK74">
            <v>0</v>
          </cell>
        </row>
        <row r="75">
          <cell r="A75">
            <v>38443</v>
          </cell>
          <cell r="B75">
            <v>5166876.756626742</v>
          </cell>
          <cell r="C75">
            <v>0</v>
          </cell>
          <cell r="D75">
            <v>2005</v>
          </cell>
          <cell r="E75">
            <v>38443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C75">
            <v>38443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I75">
            <v>0</v>
          </cell>
          <cell r="AJ75">
            <v>0</v>
          </cell>
          <cell r="AK75">
            <v>0</v>
          </cell>
        </row>
        <row r="76">
          <cell r="A76">
            <v>38473</v>
          </cell>
          <cell r="B76">
            <v>5339105.9818476336</v>
          </cell>
          <cell r="C76">
            <v>0</v>
          </cell>
          <cell r="D76">
            <v>2005</v>
          </cell>
          <cell r="E76">
            <v>38473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C76">
            <v>38473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0</v>
          </cell>
          <cell r="AJ76">
            <v>0</v>
          </cell>
          <cell r="AK76">
            <v>0</v>
          </cell>
        </row>
        <row r="77">
          <cell r="A77">
            <v>38504</v>
          </cell>
          <cell r="B77">
            <v>5166876.756626742</v>
          </cell>
          <cell r="C77">
            <v>0</v>
          </cell>
          <cell r="D77">
            <v>2005</v>
          </cell>
          <cell r="E77">
            <v>38504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  <cell r="W77">
            <v>0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  <cell r="AC77">
            <v>38504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  <cell r="AI77">
            <v>0</v>
          </cell>
          <cell r="AJ77">
            <v>0</v>
          </cell>
          <cell r="AK77">
            <v>0</v>
          </cell>
        </row>
        <row r="78">
          <cell r="A78">
            <v>38534</v>
          </cell>
          <cell r="B78">
            <v>5339105.9818476336</v>
          </cell>
          <cell r="C78">
            <v>0</v>
          </cell>
          <cell r="D78">
            <v>2005</v>
          </cell>
          <cell r="E78">
            <v>38534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C78">
            <v>38534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0</v>
          </cell>
          <cell r="AJ78">
            <v>0</v>
          </cell>
          <cell r="AK78">
            <v>0</v>
          </cell>
        </row>
        <row r="79">
          <cell r="A79">
            <v>38565</v>
          </cell>
          <cell r="B79">
            <v>5339105.9818476336</v>
          </cell>
          <cell r="C79">
            <v>0</v>
          </cell>
          <cell r="D79">
            <v>2005</v>
          </cell>
          <cell r="E79">
            <v>38565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C79">
            <v>38565</v>
          </cell>
          <cell r="AE79">
            <v>0</v>
          </cell>
          <cell r="AF79">
            <v>0</v>
          </cell>
          <cell r="AG79">
            <v>0</v>
          </cell>
          <cell r="AH79">
            <v>0</v>
          </cell>
          <cell r="AI79">
            <v>0</v>
          </cell>
          <cell r="AJ79">
            <v>0</v>
          </cell>
          <cell r="AK79">
            <v>0</v>
          </cell>
        </row>
        <row r="80">
          <cell r="A80">
            <v>38596</v>
          </cell>
          <cell r="B80">
            <v>5166876.756626742</v>
          </cell>
          <cell r="C80">
            <v>0</v>
          </cell>
          <cell r="D80">
            <v>2005</v>
          </cell>
          <cell r="E80">
            <v>38596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  <cell r="T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C80">
            <v>38596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  <cell r="AI80">
            <v>0</v>
          </cell>
          <cell r="AJ80">
            <v>0</v>
          </cell>
          <cell r="AK80">
            <v>0</v>
          </cell>
        </row>
        <row r="81">
          <cell r="A81">
            <v>38626</v>
          </cell>
          <cell r="B81">
            <v>5339105.9818476336</v>
          </cell>
          <cell r="C81">
            <v>0</v>
          </cell>
          <cell r="D81">
            <v>2005</v>
          </cell>
          <cell r="E81">
            <v>38626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  <cell r="T81">
            <v>0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C81">
            <v>38626</v>
          </cell>
          <cell r="AE81">
            <v>0</v>
          </cell>
          <cell r="AF81">
            <v>0</v>
          </cell>
          <cell r="AG81">
            <v>0</v>
          </cell>
          <cell r="AH81">
            <v>0</v>
          </cell>
          <cell r="AI81">
            <v>0</v>
          </cell>
          <cell r="AJ81">
            <v>0</v>
          </cell>
          <cell r="AK81">
            <v>0</v>
          </cell>
        </row>
        <row r="82">
          <cell r="A82">
            <v>38657</v>
          </cell>
          <cell r="B82">
            <v>5166876.756626742</v>
          </cell>
          <cell r="C82">
            <v>0</v>
          </cell>
          <cell r="D82">
            <v>2005</v>
          </cell>
          <cell r="E82">
            <v>38657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C82">
            <v>38657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>
            <v>0</v>
          </cell>
          <cell r="AJ82">
            <v>0</v>
          </cell>
          <cell r="AK82">
            <v>0</v>
          </cell>
        </row>
        <row r="83">
          <cell r="A83">
            <v>38687</v>
          </cell>
          <cell r="B83">
            <v>5339105.9818476336</v>
          </cell>
          <cell r="C83">
            <v>0</v>
          </cell>
          <cell r="D83">
            <v>2005</v>
          </cell>
          <cell r="E83">
            <v>38687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  <cell r="T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C83">
            <v>38687</v>
          </cell>
          <cell r="AE83">
            <v>0</v>
          </cell>
          <cell r="AF83">
            <v>0</v>
          </cell>
          <cell r="AG83">
            <v>0</v>
          </cell>
          <cell r="AH83">
            <v>0</v>
          </cell>
          <cell r="AI83">
            <v>0</v>
          </cell>
          <cell r="AJ83">
            <v>0</v>
          </cell>
          <cell r="AK83">
            <v>0</v>
          </cell>
        </row>
        <row r="84">
          <cell r="A84">
            <v>38718</v>
          </cell>
          <cell r="B84">
            <v>5339105.9818476336</v>
          </cell>
          <cell r="C84">
            <v>0</v>
          </cell>
          <cell r="D84">
            <v>2006</v>
          </cell>
          <cell r="E84">
            <v>38718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C84">
            <v>38718</v>
          </cell>
          <cell r="AE84">
            <v>0</v>
          </cell>
          <cell r="AF84">
            <v>0</v>
          </cell>
          <cell r="AG84">
            <v>0</v>
          </cell>
          <cell r="AH84">
            <v>0</v>
          </cell>
          <cell r="AI84">
            <v>0</v>
          </cell>
          <cell r="AJ84">
            <v>0</v>
          </cell>
          <cell r="AK84">
            <v>0</v>
          </cell>
        </row>
        <row r="85">
          <cell r="A85">
            <v>38749</v>
          </cell>
          <cell r="B85">
            <v>4822418.3061849596</v>
          </cell>
          <cell r="C85">
            <v>0</v>
          </cell>
          <cell r="D85">
            <v>2006</v>
          </cell>
          <cell r="E85">
            <v>38749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  <cell r="T85">
            <v>0</v>
          </cell>
          <cell r="W85">
            <v>0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  <cell r="AC85">
            <v>38749</v>
          </cell>
          <cell r="AE85">
            <v>0</v>
          </cell>
          <cell r="AF85">
            <v>0</v>
          </cell>
          <cell r="AG85">
            <v>0</v>
          </cell>
          <cell r="AH85">
            <v>0</v>
          </cell>
          <cell r="AI85">
            <v>0</v>
          </cell>
          <cell r="AJ85">
            <v>0</v>
          </cell>
          <cell r="AK85">
            <v>0</v>
          </cell>
        </row>
        <row r="86">
          <cell r="A86">
            <v>38777</v>
          </cell>
          <cell r="B86">
            <v>5339105.9818476336</v>
          </cell>
          <cell r="C86">
            <v>0</v>
          </cell>
          <cell r="D86">
            <v>2006</v>
          </cell>
          <cell r="E86">
            <v>38777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C86">
            <v>38777</v>
          </cell>
          <cell r="AE86">
            <v>0</v>
          </cell>
          <cell r="AF86">
            <v>0</v>
          </cell>
          <cell r="AG86">
            <v>0</v>
          </cell>
          <cell r="AH86">
            <v>0</v>
          </cell>
          <cell r="AI86">
            <v>0</v>
          </cell>
          <cell r="AJ86">
            <v>0</v>
          </cell>
          <cell r="AK86">
            <v>0</v>
          </cell>
        </row>
        <row r="87">
          <cell r="A87">
            <v>38808</v>
          </cell>
          <cell r="B87">
            <v>5166876.756626742</v>
          </cell>
          <cell r="C87">
            <v>0</v>
          </cell>
          <cell r="D87">
            <v>2006</v>
          </cell>
          <cell r="E87">
            <v>38808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  <cell r="T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C87">
            <v>38808</v>
          </cell>
          <cell r="AE87">
            <v>0</v>
          </cell>
          <cell r="AF87">
            <v>0</v>
          </cell>
          <cell r="AG87">
            <v>0</v>
          </cell>
          <cell r="AH87">
            <v>0</v>
          </cell>
          <cell r="AI87">
            <v>0</v>
          </cell>
          <cell r="AJ87">
            <v>0</v>
          </cell>
          <cell r="AK87">
            <v>0</v>
          </cell>
        </row>
        <row r="88">
          <cell r="A88">
            <v>38838</v>
          </cell>
          <cell r="B88">
            <v>5339105.9818476336</v>
          </cell>
          <cell r="C88">
            <v>0</v>
          </cell>
          <cell r="D88">
            <v>2006</v>
          </cell>
          <cell r="E88">
            <v>38838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C88">
            <v>38838</v>
          </cell>
          <cell r="AE88">
            <v>0</v>
          </cell>
          <cell r="AF88">
            <v>0</v>
          </cell>
          <cell r="AG88">
            <v>0</v>
          </cell>
          <cell r="AH88">
            <v>0</v>
          </cell>
          <cell r="AI88">
            <v>0</v>
          </cell>
          <cell r="AJ88">
            <v>0</v>
          </cell>
          <cell r="AK88">
            <v>0</v>
          </cell>
        </row>
        <row r="89">
          <cell r="A89">
            <v>38869</v>
          </cell>
          <cell r="B89">
            <v>5166876.756626742</v>
          </cell>
          <cell r="C89">
            <v>0</v>
          </cell>
          <cell r="D89">
            <v>2006</v>
          </cell>
          <cell r="E89">
            <v>38869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  <cell r="W89">
            <v>0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C89">
            <v>38869</v>
          </cell>
          <cell r="AE89">
            <v>0</v>
          </cell>
          <cell r="AF89">
            <v>0</v>
          </cell>
          <cell r="AG89">
            <v>0</v>
          </cell>
          <cell r="AH89">
            <v>0</v>
          </cell>
          <cell r="AI89">
            <v>0</v>
          </cell>
          <cell r="AJ89">
            <v>0</v>
          </cell>
          <cell r="AK89">
            <v>0</v>
          </cell>
        </row>
        <row r="90">
          <cell r="A90">
            <v>38899</v>
          </cell>
          <cell r="B90">
            <v>5339105.9818476336</v>
          </cell>
          <cell r="C90">
            <v>0</v>
          </cell>
          <cell r="D90">
            <v>2006</v>
          </cell>
          <cell r="E90">
            <v>38899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W90">
            <v>0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  <cell r="AC90">
            <v>38899</v>
          </cell>
          <cell r="AE90">
            <v>0</v>
          </cell>
          <cell r="AF90">
            <v>0</v>
          </cell>
          <cell r="AG90">
            <v>0</v>
          </cell>
          <cell r="AH90">
            <v>0</v>
          </cell>
          <cell r="AI90">
            <v>0</v>
          </cell>
          <cell r="AJ90">
            <v>0</v>
          </cell>
          <cell r="AK90">
            <v>0</v>
          </cell>
        </row>
        <row r="91">
          <cell r="A91">
            <v>38930</v>
          </cell>
          <cell r="B91">
            <v>5339105.9818476336</v>
          </cell>
          <cell r="C91">
            <v>0</v>
          </cell>
          <cell r="D91">
            <v>2006</v>
          </cell>
          <cell r="E91">
            <v>38930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  <cell r="T91">
            <v>0</v>
          </cell>
          <cell r="W91">
            <v>0</v>
          </cell>
          <cell r="X91">
            <v>0</v>
          </cell>
          <cell r="Y91">
            <v>0</v>
          </cell>
          <cell r="Z91">
            <v>0</v>
          </cell>
          <cell r="AA91">
            <v>0</v>
          </cell>
          <cell r="AC91">
            <v>38930</v>
          </cell>
          <cell r="AE91">
            <v>0</v>
          </cell>
          <cell r="AF91">
            <v>0</v>
          </cell>
          <cell r="AG91">
            <v>0</v>
          </cell>
          <cell r="AH91">
            <v>0</v>
          </cell>
          <cell r="AI91">
            <v>0</v>
          </cell>
          <cell r="AJ91">
            <v>0</v>
          </cell>
          <cell r="AK91">
            <v>0</v>
          </cell>
        </row>
        <row r="92">
          <cell r="A92">
            <v>38961</v>
          </cell>
          <cell r="B92">
            <v>5166876.756626742</v>
          </cell>
          <cell r="C92">
            <v>0</v>
          </cell>
          <cell r="D92">
            <v>2006</v>
          </cell>
          <cell r="E92">
            <v>38961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  <cell r="T92">
            <v>0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C92">
            <v>38961</v>
          </cell>
          <cell r="AE92">
            <v>0</v>
          </cell>
          <cell r="AF92">
            <v>0</v>
          </cell>
          <cell r="AG92">
            <v>0</v>
          </cell>
          <cell r="AH92">
            <v>0</v>
          </cell>
          <cell r="AI92">
            <v>0</v>
          </cell>
          <cell r="AJ92">
            <v>0</v>
          </cell>
          <cell r="AK92">
            <v>0</v>
          </cell>
        </row>
        <row r="93">
          <cell r="A93">
            <v>38991</v>
          </cell>
          <cell r="B93">
            <v>5339105.9818476336</v>
          </cell>
          <cell r="C93">
            <v>0</v>
          </cell>
          <cell r="D93">
            <v>2006</v>
          </cell>
          <cell r="E93">
            <v>38991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T93">
            <v>0</v>
          </cell>
          <cell r="W93">
            <v>0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  <cell r="AC93">
            <v>38991</v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  <cell r="AI93">
            <v>0</v>
          </cell>
          <cell r="AJ93">
            <v>0</v>
          </cell>
          <cell r="AK93">
            <v>0</v>
          </cell>
        </row>
        <row r="94">
          <cell r="A94">
            <v>39022</v>
          </cell>
          <cell r="B94">
            <v>5166876.756626742</v>
          </cell>
          <cell r="C94">
            <v>0</v>
          </cell>
          <cell r="D94">
            <v>2006</v>
          </cell>
          <cell r="E94">
            <v>39022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W94">
            <v>0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C94">
            <v>39022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0</v>
          </cell>
          <cell r="AJ94">
            <v>0</v>
          </cell>
          <cell r="AK94">
            <v>0</v>
          </cell>
        </row>
        <row r="95">
          <cell r="A95">
            <v>39052</v>
          </cell>
          <cell r="B95">
            <v>5339105.9818476336</v>
          </cell>
          <cell r="C95">
            <v>0</v>
          </cell>
          <cell r="D95">
            <v>2006</v>
          </cell>
          <cell r="E95">
            <v>39052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  <cell r="T95">
            <v>0</v>
          </cell>
          <cell r="W95">
            <v>0</v>
          </cell>
          <cell r="X95">
            <v>0</v>
          </cell>
          <cell r="Y95">
            <v>0</v>
          </cell>
          <cell r="Z95">
            <v>0</v>
          </cell>
          <cell r="AA95">
            <v>0</v>
          </cell>
          <cell r="AC95">
            <v>39052</v>
          </cell>
          <cell r="AE95">
            <v>0</v>
          </cell>
          <cell r="AF95">
            <v>0</v>
          </cell>
          <cell r="AG95">
            <v>0</v>
          </cell>
          <cell r="AH95">
            <v>0</v>
          </cell>
          <cell r="AI95">
            <v>0</v>
          </cell>
          <cell r="AJ95">
            <v>0</v>
          </cell>
          <cell r="AK95">
            <v>0</v>
          </cell>
        </row>
        <row r="96">
          <cell r="A96">
            <v>39083</v>
          </cell>
          <cell r="B96">
            <v>5339105.9818476336</v>
          </cell>
          <cell r="C96">
            <v>0</v>
          </cell>
          <cell r="D96">
            <v>2007</v>
          </cell>
          <cell r="E96">
            <v>39083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  <cell r="T96">
            <v>0</v>
          </cell>
          <cell r="W96">
            <v>0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  <cell r="AC96">
            <v>39083</v>
          </cell>
          <cell r="AE96">
            <v>0</v>
          </cell>
          <cell r="AF96">
            <v>0</v>
          </cell>
          <cell r="AG96">
            <v>0</v>
          </cell>
          <cell r="AH96">
            <v>0</v>
          </cell>
          <cell r="AI96">
            <v>0</v>
          </cell>
          <cell r="AJ96">
            <v>0</v>
          </cell>
          <cell r="AK96">
            <v>0</v>
          </cell>
        </row>
        <row r="97">
          <cell r="A97">
            <v>39114</v>
          </cell>
          <cell r="B97">
            <v>4822418.3061849596</v>
          </cell>
          <cell r="C97">
            <v>0</v>
          </cell>
          <cell r="D97">
            <v>2007</v>
          </cell>
          <cell r="E97">
            <v>39114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  <cell r="T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C97">
            <v>39114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>
            <v>0</v>
          </cell>
          <cell r="AJ97">
            <v>0</v>
          </cell>
          <cell r="AK97">
            <v>0</v>
          </cell>
        </row>
        <row r="98">
          <cell r="A98">
            <v>39142</v>
          </cell>
          <cell r="B98">
            <v>5339105.9818476336</v>
          </cell>
          <cell r="C98">
            <v>0</v>
          </cell>
          <cell r="D98">
            <v>2007</v>
          </cell>
          <cell r="E98">
            <v>39142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  <cell r="W98">
            <v>0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C98">
            <v>39142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>
            <v>0</v>
          </cell>
          <cell r="AJ98">
            <v>0</v>
          </cell>
          <cell r="AK98">
            <v>0</v>
          </cell>
        </row>
        <row r="99">
          <cell r="A99">
            <v>39173</v>
          </cell>
          <cell r="B99">
            <v>5166876.756626742</v>
          </cell>
          <cell r="C99">
            <v>0</v>
          </cell>
          <cell r="D99">
            <v>2007</v>
          </cell>
          <cell r="E99">
            <v>39173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  <cell r="T99">
            <v>0</v>
          </cell>
          <cell r="W99">
            <v>0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  <cell r="AC99">
            <v>39173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0</v>
          </cell>
          <cell r="AJ99">
            <v>0</v>
          </cell>
          <cell r="AK99">
            <v>0</v>
          </cell>
        </row>
        <row r="100">
          <cell r="A100">
            <v>39203</v>
          </cell>
          <cell r="B100">
            <v>5339105.9818476336</v>
          </cell>
          <cell r="C100">
            <v>0</v>
          </cell>
          <cell r="D100">
            <v>2007</v>
          </cell>
          <cell r="E100">
            <v>39203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  <cell r="T100">
            <v>0</v>
          </cell>
          <cell r="W100">
            <v>0</v>
          </cell>
          <cell r="X100">
            <v>0</v>
          </cell>
          <cell r="Y100">
            <v>0</v>
          </cell>
          <cell r="Z100">
            <v>0</v>
          </cell>
          <cell r="AA100">
            <v>0</v>
          </cell>
          <cell r="AC100">
            <v>39203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>
            <v>0</v>
          </cell>
          <cell r="AJ100">
            <v>0</v>
          </cell>
          <cell r="AK100">
            <v>0</v>
          </cell>
        </row>
        <row r="101">
          <cell r="A101">
            <v>39234</v>
          </cell>
          <cell r="B101">
            <v>5166876.756626742</v>
          </cell>
          <cell r="C101">
            <v>0</v>
          </cell>
          <cell r="D101">
            <v>2007</v>
          </cell>
          <cell r="E101">
            <v>39234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  <cell r="T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C101">
            <v>39234</v>
          </cell>
          <cell r="AE101">
            <v>0</v>
          </cell>
          <cell r="AF101">
            <v>0</v>
          </cell>
          <cell r="AG101">
            <v>0</v>
          </cell>
          <cell r="AH101">
            <v>0</v>
          </cell>
          <cell r="AI101">
            <v>0</v>
          </cell>
          <cell r="AJ101">
            <v>0</v>
          </cell>
          <cell r="AK101">
            <v>0</v>
          </cell>
        </row>
        <row r="102">
          <cell r="A102">
            <v>39264</v>
          </cell>
          <cell r="B102">
            <v>5339105.9818476336</v>
          </cell>
          <cell r="C102">
            <v>0</v>
          </cell>
          <cell r="D102">
            <v>2007</v>
          </cell>
          <cell r="E102">
            <v>39264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C102">
            <v>39264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0</v>
          </cell>
          <cell r="AJ102">
            <v>0</v>
          </cell>
          <cell r="AK102">
            <v>0</v>
          </cell>
        </row>
        <row r="103">
          <cell r="A103">
            <v>39295</v>
          </cell>
          <cell r="B103">
            <v>5339105.9818476336</v>
          </cell>
          <cell r="C103">
            <v>0</v>
          </cell>
          <cell r="D103">
            <v>2007</v>
          </cell>
          <cell r="E103">
            <v>39295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  <cell r="T103">
            <v>0</v>
          </cell>
          <cell r="W103">
            <v>0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  <cell r="AC103">
            <v>39295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0</v>
          </cell>
          <cell r="AJ103">
            <v>0</v>
          </cell>
          <cell r="AK103">
            <v>0</v>
          </cell>
        </row>
        <row r="104">
          <cell r="A104">
            <v>39326</v>
          </cell>
          <cell r="B104">
            <v>5166876.756626742</v>
          </cell>
          <cell r="C104">
            <v>0</v>
          </cell>
          <cell r="D104">
            <v>2007</v>
          </cell>
          <cell r="E104">
            <v>39326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C104">
            <v>39326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>
            <v>0</v>
          </cell>
          <cell r="AJ104">
            <v>0</v>
          </cell>
          <cell r="AK104">
            <v>0</v>
          </cell>
        </row>
        <row r="105">
          <cell r="A105">
            <v>39356</v>
          </cell>
          <cell r="B105">
            <v>5339105.9818476336</v>
          </cell>
          <cell r="C105">
            <v>0</v>
          </cell>
          <cell r="D105">
            <v>2007</v>
          </cell>
          <cell r="E105">
            <v>39356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W105">
            <v>0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  <cell r="AC105">
            <v>39356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>
            <v>0</v>
          </cell>
          <cell r="AJ105">
            <v>0</v>
          </cell>
          <cell r="AK105">
            <v>0</v>
          </cell>
        </row>
        <row r="106">
          <cell r="A106">
            <v>39387</v>
          </cell>
          <cell r="B106">
            <v>5166876.756626742</v>
          </cell>
          <cell r="C106">
            <v>0</v>
          </cell>
          <cell r="D106">
            <v>2007</v>
          </cell>
          <cell r="E106">
            <v>39387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W106">
            <v>0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  <cell r="AC106">
            <v>39387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>
            <v>0</v>
          </cell>
          <cell r="AJ106">
            <v>0</v>
          </cell>
          <cell r="AK106">
            <v>0</v>
          </cell>
        </row>
        <row r="107">
          <cell r="A107">
            <v>39417</v>
          </cell>
          <cell r="B107">
            <v>5339105.9818476336</v>
          </cell>
          <cell r="C107">
            <v>0</v>
          </cell>
          <cell r="D107">
            <v>2007</v>
          </cell>
          <cell r="E107">
            <v>39417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  <cell r="T107">
            <v>0</v>
          </cell>
          <cell r="W107">
            <v>0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  <cell r="AC107">
            <v>39417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0</v>
          </cell>
          <cell r="AJ107">
            <v>0</v>
          </cell>
          <cell r="AK107">
            <v>0</v>
          </cell>
        </row>
        <row r="108">
          <cell r="A108">
            <v>39448</v>
          </cell>
          <cell r="B108">
            <v>5339105.9818476336</v>
          </cell>
          <cell r="C108">
            <v>0</v>
          </cell>
          <cell r="D108">
            <v>2008</v>
          </cell>
          <cell r="E108">
            <v>39448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W108">
            <v>0</v>
          </cell>
          <cell r="X108">
            <v>0</v>
          </cell>
          <cell r="Y108">
            <v>0</v>
          </cell>
          <cell r="Z108">
            <v>0</v>
          </cell>
          <cell r="AA108">
            <v>0</v>
          </cell>
          <cell r="AC108">
            <v>39448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>
            <v>0</v>
          </cell>
          <cell r="AJ108">
            <v>0</v>
          </cell>
          <cell r="AK108">
            <v>0</v>
          </cell>
        </row>
        <row r="109">
          <cell r="A109">
            <v>39479</v>
          </cell>
          <cell r="B109">
            <v>4994647.5314058512</v>
          </cell>
          <cell r="C109">
            <v>0</v>
          </cell>
          <cell r="D109">
            <v>2008</v>
          </cell>
          <cell r="E109">
            <v>39479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  <cell r="T109">
            <v>0</v>
          </cell>
          <cell r="W109">
            <v>0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  <cell r="AC109">
            <v>39479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>
            <v>0</v>
          </cell>
          <cell r="AJ109">
            <v>0</v>
          </cell>
          <cell r="AK109">
            <v>0</v>
          </cell>
        </row>
        <row r="110">
          <cell r="A110">
            <v>39508</v>
          </cell>
          <cell r="B110">
            <v>5339105.9818476336</v>
          </cell>
          <cell r="C110">
            <v>0</v>
          </cell>
          <cell r="D110">
            <v>2008</v>
          </cell>
          <cell r="E110">
            <v>39508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  <cell r="T110">
            <v>0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C110">
            <v>39508</v>
          </cell>
          <cell r="AE110">
            <v>0</v>
          </cell>
          <cell r="AF110">
            <v>0</v>
          </cell>
          <cell r="AG110">
            <v>0</v>
          </cell>
          <cell r="AH110">
            <v>0</v>
          </cell>
          <cell r="AI110">
            <v>0</v>
          </cell>
          <cell r="AJ110">
            <v>0</v>
          </cell>
          <cell r="AK110">
            <v>0</v>
          </cell>
        </row>
        <row r="111">
          <cell r="A111">
            <v>39539</v>
          </cell>
          <cell r="B111">
            <v>5166876.756626742</v>
          </cell>
          <cell r="C111">
            <v>0</v>
          </cell>
          <cell r="D111">
            <v>2008</v>
          </cell>
          <cell r="E111">
            <v>39539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C111">
            <v>39539</v>
          </cell>
          <cell r="AE111">
            <v>0</v>
          </cell>
          <cell r="AF111">
            <v>0</v>
          </cell>
          <cell r="AG111">
            <v>0</v>
          </cell>
          <cell r="AH111">
            <v>0</v>
          </cell>
          <cell r="AI111">
            <v>0</v>
          </cell>
          <cell r="AJ111">
            <v>0</v>
          </cell>
          <cell r="AK111">
            <v>0</v>
          </cell>
        </row>
        <row r="112">
          <cell r="A112">
            <v>39569</v>
          </cell>
          <cell r="B112">
            <v>5339105.9818476336</v>
          </cell>
          <cell r="C112">
            <v>0</v>
          </cell>
          <cell r="D112">
            <v>2008</v>
          </cell>
          <cell r="E112">
            <v>39569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C112">
            <v>39569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>
            <v>0</v>
          </cell>
          <cell r="AJ112">
            <v>0</v>
          </cell>
          <cell r="AK112">
            <v>0</v>
          </cell>
        </row>
        <row r="113">
          <cell r="A113">
            <v>39600</v>
          </cell>
          <cell r="B113">
            <v>5166876.756626742</v>
          </cell>
          <cell r="C113">
            <v>0</v>
          </cell>
          <cell r="D113">
            <v>2008</v>
          </cell>
          <cell r="E113">
            <v>39600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  <cell r="T113">
            <v>0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C113">
            <v>39600</v>
          </cell>
          <cell r="AE113">
            <v>0</v>
          </cell>
          <cell r="AF113">
            <v>0</v>
          </cell>
          <cell r="AG113">
            <v>0</v>
          </cell>
          <cell r="AH113">
            <v>0</v>
          </cell>
          <cell r="AI113">
            <v>0</v>
          </cell>
          <cell r="AJ113">
            <v>0</v>
          </cell>
          <cell r="AK113">
            <v>0</v>
          </cell>
        </row>
        <row r="114">
          <cell r="A114">
            <v>39630</v>
          </cell>
          <cell r="B114">
            <v>5339105.9818476336</v>
          </cell>
          <cell r="C114">
            <v>0</v>
          </cell>
          <cell r="D114">
            <v>2008</v>
          </cell>
          <cell r="E114">
            <v>39630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C114">
            <v>39630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  <cell r="AI114">
            <v>0</v>
          </cell>
          <cell r="AJ114">
            <v>0</v>
          </cell>
          <cell r="AK114">
            <v>0</v>
          </cell>
        </row>
        <row r="115">
          <cell r="A115">
            <v>39661</v>
          </cell>
          <cell r="B115">
            <v>5339105.9818476336</v>
          </cell>
          <cell r="C115">
            <v>0</v>
          </cell>
          <cell r="D115">
            <v>2008</v>
          </cell>
          <cell r="E115">
            <v>39661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  <cell r="W115">
            <v>0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  <cell r="AC115">
            <v>39661</v>
          </cell>
          <cell r="AE115">
            <v>0</v>
          </cell>
          <cell r="AF115">
            <v>0</v>
          </cell>
          <cell r="AG115">
            <v>0</v>
          </cell>
          <cell r="AH115">
            <v>0</v>
          </cell>
          <cell r="AI115">
            <v>0</v>
          </cell>
          <cell r="AJ115">
            <v>0</v>
          </cell>
          <cell r="AK115">
            <v>0</v>
          </cell>
        </row>
        <row r="116">
          <cell r="A116">
            <v>39692</v>
          </cell>
          <cell r="B116">
            <v>5166876.756626742</v>
          </cell>
          <cell r="C116">
            <v>0</v>
          </cell>
          <cell r="D116">
            <v>2008</v>
          </cell>
          <cell r="E116">
            <v>39692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  <cell r="AC116">
            <v>39692</v>
          </cell>
          <cell r="AE116">
            <v>0</v>
          </cell>
          <cell r="AF116">
            <v>0</v>
          </cell>
          <cell r="AG116">
            <v>0</v>
          </cell>
          <cell r="AH116">
            <v>0</v>
          </cell>
          <cell r="AI116">
            <v>0</v>
          </cell>
          <cell r="AJ116">
            <v>0</v>
          </cell>
          <cell r="AK116">
            <v>0</v>
          </cell>
        </row>
        <row r="117">
          <cell r="A117">
            <v>39722</v>
          </cell>
          <cell r="B117">
            <v>5339105.9818476336</v>
          </cell>
          <cell r="C117">
            <v>0</v>
          </cell>
          <cell r="D117">
            <v>2008</v>
          </cell>
          <cell r="E117">
            <v>39722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  <cell r="T117">
            <v>0</v>
          </cell>
          <cell r="W117">
            <v>0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  <cell r="AC117">
            <v>39722</v>
          </cell>
          <cell r="AE117">
            <v>0</v>
          </cell>
          <cell r="AF117">
            <v>0</v>
          </cell>
          <cell r="AG117">
            <v>0</v>
          </cell>
          <cell r="AH117">
            <v>0</v>
          </cell>
          <cell r="AI117">
            <v>0</v>
          </cell>
          <cell r="AJ117">
            <v>0</v>
          </cell>
          <cell r="AK117">
            <v>0</v>
          </cell>
        </row>
        <row r="118">
          <cell r="A118">
            <v>39753</v>
          </cell>
          <cell r="B118">
            <v>5166876.756626742</v>
          </cell>
          <cell r="C118">
            <v>0</v>
          </cell>
          <cell r="D118">
            <v>2008</v>
          </cell>
          <cell r="E118">
            <v>39753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W118">
            <v>0</v>
          </cell>
          <cell r="X118">
            <v>0</v>
          </cell>
          <cell r="Y118">
            <v>0</v>
          </cell>
          <cell r="Z118">
            <v>0</v>
          </cell>
          <cell r="AA118">
            <v>0</v>
          </cell>
          <cell r="AC118">
            <v>39753</v>
          </cell>
          <cell r="AE118">
            <v>0</v>
          </cell>
          <cell r="AF118">
            <v>0</v>
          </cell>
          <cell r="AG118">
            <v>0</v>
          </cell>
          <cell r="AH118">
            <v>0</v>
          </cell>
          <cell r="AI118">
            <v>0</v>
          </cell>
          <cell r="AJ118">
            <v>0</v>
          </cell>
          <cell r="AK118">
            <v>0</v>
          </cell>
        </row>
        <row r="119">
          <cell r="A119">
            <v>39783</v>
          </cell>
          <cell r="B119">
            <v>5339105.9818476336</v>
          </cell>
          <cell r="C119">
            <v>0</v>
          </cell>
          <cell r="D119">
            <v>2008</v>
          </cell>
          <cell r="E119">
            <v>39783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  <cell r="W119">
            <v>0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  <cell r="AC119">
            <v>39783</v>
          </cell>
          <cell r="AE119">
            <v>0</v>
          </cell>
          <cell r="AF119">
            <v>0</v>
          </cell>
          <cell r="AG119">
            <v>0</v>
          </cell>
          <cell r="AH119">
            <v>0</v>
          </cell>
          <cell r="AI119">
            <v>0</v>
          </cell>
          <cell r="AJ119">
            <v>0</v>
          </cell>
          <cell r="AK119">
            <v>0</v>
          </cell>
        </row>
        <row r="120">
          <cell r="A120">
            <v>39814</v>
          </cell>
          <cell r="B120">
            <v>5339105.9818476336</v>
          </cell>
          <cell r="C120">
            <v>0</v>
          </cell>
          <cell r="D120">
            <v>2009</v>
          </cell>
          <cell r="E120">
            <v>39814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O120">
            <v>0</v>
          </cell>
          <cell r="P120">
            <v>0</v>
          </cell>
          <cell r="Q120">
            <v>0</v>
          </cell>
          <cell r="R120">
            <v>0</v>
          </cell>
          <cell r="S120">
            <v>0</v>
          </cell>
          <cell r="T120">
            <v>0</v>
          </cell>
          <cell r="W120">
            <v>0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  <cell r="AC120">
            <v>39814</v>
          </cell>
          <cell r="AE120">
            <v>0</v>
          </cell>
          <cell r="AF120">
            <v>0</v>
          </cell>
          <cell r="AG120">
            <v>0</v>
          </cell>
          <cell r="AH120">
            <v>0</v>
          </cell>
          <cell r="AI120">
            <v>0</v>
          </cell>
          <cell r="AJ120">
            <v>0</v>
          </cell>
          <cell r="AK120">
            <v>0</v>
          </cell>
        </row>
        <row r="121">
          <cell r="A121">
            <v>39845</v>
          </cell>
          <cell r="B121">
            <v>4822418.3061849596</v>
          </cell>
          <cell r="C121">
            <v>0</v>
          </cell>
          <cell r="D121">
            <v>2009</v>
          </cell>
          <cell r="E121">
            <v>39845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  <cell r="T121">
            <v>0</v>
          </cell>
          <cell r="W121">
            <v>0</v>
          </cell>
          <cell r="X121">
            <v>0</v>
          </cell>
          <cell r="Y121">
            <v>0</v>
          </cell>
          <cell r="Z121">
            <v>0</v>
          </cell>
          <cell r="AA121">
            <v>0</v>
          </cell>
          <cell r="AC121">
            <v>39845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>
            <v>0</v>
          </cell>
          <cell r="AJ121">
            <v>0</v>
          </cell>
          <cell r="AK121">
            <v>0</v>
          </cell>
        </row>
        <row r="122">
          <cell r="A122">
            <v>39873</v>
          </cell>
          <cell r="B122">
            <v>5339105.9818476336</v>
          </cell>
          <cell r="C122">
            <v>0</v>
          </cell>
          <cell r="D122">
            <v>2009</v>
          </cell>
          <cell r="E122">
            <v>39873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  <cell r="W122">
            <v>0</v>
          </cell>
          <cell r="X122">
            <v>0</v>
          </cell>
          <cell r="Y122">
            <v>0</v>
          </cell>
          <cell r="Z122">
            <v>0</v>
          </cell>
          <cell r="AA122">
            <v>0</v>
          </cell>
          <cell r="AC122">
            <v>39873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>
            <v>0</v>
          </cell>
          <cell r="AJ122">
            <v>0</v>
          </cell>
          <cell r="AK122">
            <v>0</v>
          </cell>
        </row>
        <row r="123">
          <cell r="A123">
            <v>39904</v>
          </cell>
          <cell r="B123">
            <v>5166876.756626742</v>
          </cell>
          <cell r="C123">
            <v>0</v>
          </cell>
          <cell r="D123">
            <v>2009</v>
          </cell>
          <cell r="E123">
            <v>39904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  <cell r="T123">
            <v>0</v>
          </cell>
          <cell r="W123">
            <v>0</v>
          </cell>
          <cell r="X123">
            <v>0</v>
          </cell>
          <cell r="Y123">
            <v>0</v>
          </cell>
          <cell r="Z123">
            <v>0</v>
          </cell>
          <cell r="AA123">
            <v>0</v>
          </cell>
          <cell r="AC123">
            <v>39904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>
            <v>0</v>
          </cell>
          <cell r="AJ123">
            <v>0</v>
          </cell>
          <cell r="AK123">
            <v>0</v>
          </cell>
        </row>
        <row r="124">
          <cell r="A124">
            <v>39934</v>
          </cell>
          <cell r="B124">
            <v>5339105.9818476336</v>
          </cell>
          <cell r="C124">
            <v>0</v>
          </cell>
          <cell r="D124">
            <v>2009</v>
          </cell>
          <cell r="E124">
            <v>39934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>
            <v>0</v>
          </cell>
          <cell r="W124">
            <v>0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  <cell r="AC124">
            <v>39934</v>
          </cell>
          <cell r="AE124">
            <v>0</v>
          </cell>
          <cell r="AF124">
            <v>0</v>
          </cell>
          <cell r="AG124">
            <v>0</v>
          </cell>
          <cell r="AH124">
            <v>0</v>
          </cell>
          <cell r="AI124">
            <v>0</v>
          </cell>
          <cell r="AJ124">
            <v>0</v>
          </cell>
          <cell r="AK124">
            <v>0</v>
          </cell>
        </row>
        <row r="125">
          <cell r="A125">
            <v>39965</v>
          </cell>
          <cell r="B125">
            <v>5166876.756626742</v>
          </cell>
          <cell r="C125">
            <v>0</v>
          </cell>
          <cell r="D125">
            <v>2009</v>
          </cell>
          <cell r="E125">
            <v>39965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  <cell r="W125">
            <v>0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  <cell r="AC125">
            <v>39965</v>
          </cell>
          <cell r="AE125">
            <v>0</v>
          </cell>
          <cell r="AF125">
            <v>0</v>
          </cell>
          <cell r="AG125">
            <v>0</v>
          </cell>
          <cell r="AH125">
            <v>0</v>
          </cell>
          <cell r="AI125">
            <v>0</v>
          </cell>
          <cell r="AJ125">
            <v>0</v>
          </cell>
          <cell r="AK125">
            <v>0</v>
          </cell>
        </row>
        <row r="126">
          <cell r="A126">
            <v>39995</v>
          </cell>
          <cell r="B126">
            <v>5339105.9818476336</v>
          </cell>
          <cell r="C126">
            <v>0</v>
          </cell>
          <cell r="D126">
            <v>2009</v>
          </cell>
          <cell r="E126">
            <v>39995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W126">
            <v>0</v>
          </cell>
          <cell r="X126">
            <v>0</v>
          </cell>
          <cell r="Y126">
            <v>0</v>
          </cell>
          <cell r="Z126">
            <v>0</v>
          </cell>
          <cell r="AA126">
            <v>0</v>
          </cell>
          <cell r="AC126">
            <v>39995</v>
          </cell>
          <cell r="AE126">
            <v>0</v>
          </cell>
          <cell r="AF126">
            <v>0</v>
          </cell>
          <cell r="AG126">
            <v>0</v>
          </cell>
          <cell r="AH126">
            <v>0</v>
          </cell>
          <cell r="AI126">
            <v>0</v>
          </cell>
          <cell r="AJ126">
            <v>0</v>
          </cell>
          <cell r="AK126">
            <v>0</v>
          </cell>
        </row>
        <row r="127">
          <cell r="A127">
            <v>40026</v>
          </cell>
          <cell r="B127">
            <v>5339105.9818476336</v>
          </cell>
          <cell r="C127">
            <v>0</v>
          </cell>
          <cell r="D127">
            <v>2009</v>
          </cell>
          <cell r="E127">
            <v>40026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  <cell r="T127">
            <v>0</v>
          </cell>
          <cell r="W127">
            <v>0</v>
          </cell>
          <cell r="X127">
            <v>0</v>
          </cell>
          <cell r="Y127">
            <v>0</v>
          </cell>
          <cell r="Z127">
            <v>0</v>
          </cell>
          <cell r="AA127">
            <v>0</v>
          </cell>
          <cell r="AC127">
            <v>40026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>
            <v>0</v>
          </cell>
          <cell r="AJ127">
            <v>0</v>
          </cell>
          <cell r="AK127">
            <v>0</v>
          </cell>
        </row>
        <row r="128">
          <cell r="A128">
            <v>40057</v>
          </cell>
          <cell r="B128">
            <v>5166876.756626742</v>
          </cell>
          <cell r="C128">
            <v>0</v>
          </cell>
          <cell r="D128">
            <v>2009</v>
          </cell>
          <cell r="E128">
            <v>40057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  <cell r="T128">
            <v>0</v>
          </cell>
          <cell r="W128">
            <v>0</v>
          </cell>
          <cell r="X128">
            <v>0</v>
          </cell>
          <cell r="Y128">
            <v>0</v>
          </cell>
          <cell r="Z128">
            <v>0</v>
          </cell>
          <cell r="AA128">
            <v>0</v>
          </cell>
          <cell r="AC128">
            <v>40057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  <cell r="AI128">
            <v>0</v>
          </cell>
          <cell r="AJ128">
            <v>0</v>
          </cell>
          <cell r="AK128">
            <v>0</v>
          </cell>
        </row>
        <row r="129">
          <cell r="A129">
            <v>40087</v>
          </cell>
          <cell r="B129">
            <v>5339105.9818476336</v>
          </cell>
          <cell r="C129">
            <v>0</v>
          </cell>
          <cell r="D129">
            <v>2009</v>
          </cell>
          <cell r="E129">
            <v>40087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T129">
            <v>0</v>
          </cell>
          <cell r="W129">
            <v>0</v>
          </cell>
          <cell r="X129">
            <v>0</v>
          </cell>
          <cell r="Y129">
            <v>0</v>
          </cell>
          <cell r="Z129">
            <v>0</v>
          </cell>
          <cell r="AA129">
            <v>0</v>
          </cell>
          <cell r="AC129">
            <v>40087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>
            <v>0</v>
          </cell>
          <cell r="AJ129">
            <v>0</v>
          </cell>
          <cell r="AK129">
            <v>0</v>
          </cell>
        </row>
        <row r="130">
          <cell r="A130">
            <v>40118</v>
          </cell>
          <cell r="B130">
            <v>5166876.756626742</v>
          </cell>
          <cell r="C130">
            <v>0</v>
          </cell>
          <cell r="D130">
            <v>2009</v>
          </cell>
          <cell r="E130">
            <v>40118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  <cell r="T130">
            <v>0</v>
          </cell>
          <cell r="W130">
            <v>0</v>
          </cell>
          <cell r="X130">
            <v>0</v>
          </cell>
          <cell r="Y130">
            <v>0</v>
          </cell>
          <cell r="Z130">
            <v>0</v>
          </cell>
          <cell r="AA130">
            <v>0</v>
          </cell>
          <cell r="AC130">
            <v>40118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0</v>
          </cell>
          <cell r="AJ130">
            <v>0</v>
          </cell>
          <cell r="AK130">
            <v>0</v>
          </cell>
        </row>
        <row r="131">
          <cell r="A131">
            <v>40148</v>
          </cell>
          <cell r="B131">
            <v>5339105.9818476336</v>
          </cell>
          <cell r="C131">
            <v>0</v>
          </cell>
          <cell r="D131">
            <v>2009</v>
          </cell>
          <cell r="E131">
            <v>40148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>
            <v>0</v>
          </cell>
          <cell r="W131">
            <v>0</v>
          </cell>
          <cell r="X131">
            <v>0</v>
          </cell>
          <cell r="Y131">
            <v>0</v>
          </cell>
          <cell r="Z131">
            <v>0</v>
          </cell>
          <cell r="AA131">
            <v>0</v>
          </cell>
          <cell r="AC131">
            <v>40148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0</v>
          </cell>
          <cell r="AJ131">
            <v>0</v>
          </cell>
          <cell r="AK131">
            <v>0</v>
          </cell>
        </row>
        <row r="132">
          <cell r="A132">
            <v>40179</v>
          </cell>
          <cell r="B132">
            <v>5339105.9818476336</v>
          </cell>
          <cell r="C132">
            <v>0</v>
          </cell>
          <cell r="D132">
            <v>2010</v>
          </cell>
          <cell r="E132">
            <v>40179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W132">
            <v>0</v>
          </cell>
          <cell r="X132">
            <v>0</v>
          </cell>
          <cell r="Y132">
            <v>0</v>
          </cell>
          <cell r="Z132">
            <v>0</v>
          </cell>
          <cell r="AA132">
            <v>0</v>
          </cell>
          <cell r="AC132">
            <v>40179</v>
          </cell>
          <cell r="AE132">
            <v>0</v>
          </cell>
          <cell r="AF132">
            <v>0</v>
          </cell>
          <cell r="AG132">
            <v>0</v>
          </cell>
          <cell r="AH132">
            <v>0</v>
          </cell>
          <cell r="AI132">
            <v>0</v>
          </cell>
          <cell r="AJ132">
            <v>0</v>
          </cell>
          <cell r="AK132">
            <v>0</v>
          </cell>
        </row>
        <row r="133">
          <cell r="A133">
            <v>40210</v>
          </cell>
          <cell r="B133">
            <v>4822418.3061849596</v>
          </cell>
          <cell r="C133">
            <v>0</v>
          </cell>
          <cell r="D133">
            <v>2010</v>
          </cell>
          <cell r="E133">
            <v>40210</v>
          </cell>
          <cell r="F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W133">
            <v>0</v>
          </cell>
          <cell r="X133">
            <v>0</v>
          </cell>
          <cell r="Y133">
            <v>0</v>
          </cell>
          <cell r="Z133">
            <v>0</v>
          </cell>
          <cell r="AA133">
            <v>0</v>
          </cell>
          <cell r="AC133">
            <v>40210</v>
          </cell>
          <cell r="AE133">
            <v>0</v>
          </cell>
          <cell r="AF133">
            <v>0</v>
          </cell>
          <cell r="AG133">
            <v>0</v>
          </cell>
          <cell r="AH133">
            <v>0</v>
          </cell>
          <cell r="AI133">
            <v>0</v>
          </cell>
          <cell r="AJ133">
            <v>0</v>
          </cell>
          <cell r="AK133">
            <v>0</v>
          </cell>
        </row>
        <row r="134">
          <cell r="A134">
            <v>40238</v>
          </cell>
          <cell r="B134">
            <v>5339105.9818476336</v>
          </cell>
          <cell r="C134">
            <v>0</v>
          </cell>
          <cell r="D134">
            <v>2010</v>
          </cell>
          <cell r="E134">
            <v>40238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  <cell r="W134">
            <v>0</v>
          </cell>
          <cell r="X134">
            <v>0</v>
          </cell>
          <cell r="Y134">
            <v>0</v>
          </cell>
          <cell r="Z134">
            <v>0</v>
          </cell>
          <cell r="AA134">
            <v>0</v>
          </cell>
          <cell r="AC134">
            <v>40238</v>
          </cell>
          <cell r="AE134">
            <v>0</v>
          </cell>
          <cell r="AF134">
            <v>0</v>
          </cell>
          <cell r="AG134">
            <v>0</v>
          </cell>
          <cell r="AH134">
            <v>0</v>
          </cell>
          <cell r="AI134">
            <v>0</v>
          </cell>
          <cell r="AJ134">
            <v>0</v>
          </cell>
          <cell r="AK134">
            <v>0</v>
          </cell>
        </row>
        <row r="135">
          <cell r="A135">
            <v>40269</v>
          </cell>
          <cell r="B135">
            <v>5166876.756626742</v>
          </cell>
          <cell r="C135">
            <v>0</v>
          </cell>
          <cell r="D135">
            <v>2010</v>
          </cell>
          <cell r="E135">
            <v>40269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  <cell r="T135">
            <v>0</v>
          </cell>
          <cell r="W135">
            <v>0</v>
          </cell>
          <cell r="X135">
            <v>0</v>
          </cell>
          <cell r="Y135">
            <v>0</v>
          </cell>
          <cell r="Z135">
            <v>0</v>
          </cell>
          <cell r="AA135">
            <v>0</v>
          </cell>
          <cell r="AC135">
            <v>40269</v>
          </cell>
          <cell r="AE135">
            <v>0</v>
          </cell>
          <cell r="AF135">
            <v>0</v>
          </cell>
          <cell r="AG135">
            <v>0</v>
          </cell>
          <cell r="AH135">
            <v>0</v>
          </cell>
          <cell r="AI135">
            <v>0</v>
          </cell>
          <cell r="AJ135">
            <v>0</v>
          </cell>
          <cell r="AK135">
            <v>0</v>
          </cell>
        </row>
        <row r="136">
          <cell r="A136">
            <v>40299</v>
          </cell>
          <cell r="B136">
            <v>5339105.9818476336</v>
          </cell>
          <cell r="C136">
            <v>0</v>
          </cell>
          <cell r="D136">
            <v>2010</v>
          </cell>
          <cell r="E136">
            <v>40299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O136">
            <v>0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  <cell r="T136">
            <v>0</v>
          </cell>
          <cell r="W136">
            <v>0</v>
          </cell>
          <cell r="X136">
            <v>0</v>
          </cell>
          <cell r="Y136">
            <v>0</v>
          </cell>
          <cell r="Z136">
            <v>0</v>
          </cell>
          <cell r="AA136">
            <v>0</v>
          </cell>
          <cell r="AC136">
            <v>40299</v>
          </cell>
          <cell r="AE136">
            <v>0</v>
          </cell>
          <cell r="AF136">
            <v>0</v>
          </cell>
          <cell r="AG136">
            <v>0</v>
          </cell>
          <cell r="AH136">
            <v>0</v>
          </cell>
          <cell r="AI136">
            <v>0</v>
          </cell>
          <cell r="AJ136">
            <v>0</v>
          </cell>
          <cell r="AK136">
            <v>0</v>
          </cell>
        </row>
        <row r="137">
          <cell r="A137">
            <v>40330</v>
          </cell>
          <cell r="B137">
            <v>5166876.756626742</v>
          </cell>
          <cell r="C137">
            <v>0</v>
          </cell>
          <cell r="D137">
            <v>2010</v>
          </cell>
          <cell r="E137">
            <v>40330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  <cell r="T137">
            <v>0</v>
          </cell>
          <cell r="W137">
            <v>0</v>
          </cell>
          <cell r="X137">
            <v>0</v>
          </cell>
          <cell r="Y137">
            <v>0</v>
          </cell>
          <cell r="Z137">
            <v>0</v>
          </cell>
          <cell r="AA137">
            <v>0</v>
          </cell>
          <cell r="AC137">
            <v>40330</v>
          </cell>
          <cell r="AE137">
            <v>0</v>
          </cell>
          <cell r="AF137">
            <v>0</v>
          </cell>
          <cell r="AG137">
            <v>0</v>
          </cell>
          <cell r="AH137">
            <v>0</v>
          </cell>
          <cell r="AI137">
            <v>0</v>
          </cell>
          <cell r="AJ137">
            <v>0</v>
          </cell>
          <cell r="AK137">
            <v>0</v>
          </cell>
        </row>
        <row r="138">
          <cell r="A138">
            <v>40360</v>
          </cell>
          <cell r="B138">
            <v>5339105.9818476336</v>
          </cell>
          <cell r="C138">
            <v>0</v>
          </cell>
          <cell r="D138">
            <v>2010</v>
          </cell>
          <cell r="E138">
            <v>40360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W138">
            <v>0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  <cell r="AC138">
            <v>40360</v>
          </cell>
          <cell r="AE138">
            <v>0</v>
          </cell>
          <cell r="AF138">
            <v>0</v>
          </cell>
          <cell r="AG138">
            <v>0</v>
          </cell>
          <cell r="AH138">
            <v>0</v>
          </cell>
          <cell r="AI138">
            <v>0</v>
          </cell>
          <cell r="AJ138">
            <v>0</v>
          </cell>
          <cell r="AK138">
            <v>0</v>
          </cell>
        </row>
        <row r="139">
          <cell r="A139">
            <v>40391</v>
          </cell>
          <cell r="B139">
            <v>5339105.9818476336</v>
          </cell>
          <cell r="C139">
            <v>0</v>
          </cell>
          <cell r="D139">
            <v>2010</v>
          </cell>
          <cell r="E139">
            <v>40391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W139">
            <v>0</v>
          </cell>
          <cell r="X139">
            <v>0</v>
          </cell>
          <cell r="Y139">
            <v>0</v>
          </cell>
          <cell r="Z139">
            <v>0</v>
          </cell>
          <cell r="AA139">
            <v>0</v>
          </cell>
          <cell r="AC139">
            <v>40391</v>
          </cell>
          <cell r="AE139">
            <v>0</v>
          </cell>
          <cell r="AF139">
            <v>0</v>
          </cell>
          <cell r="AG139">
            <v>0</v>
          </cell>
          <cell r="AH139">
            <v>0</v>
          </cell>
          <cell r="AI139">
            <v>0</v>
          </cell>
          <cell r="AJ139">
            <v>0</v>
          </cell>
          <cell r="AK139">
            <v>0</v>
          </cell>
        </row>
        <row r="140">
          <cell r="A140">
            <v>40422</v>
          </cell>
          <cell r="B140">
            <v>5166876.756626742</v>
          </cell>
          <cell r="C140">
            <v>0</v>
          </cell>
          <cell r="D140">
            <v>2010</v>
          </cell>
          <cell r="E140">
            <v>40422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O140">
            <v>0</v>
          </cell>
          <cell r="P140">
            <v>0</v>
          </cell>
          <cell r="Q140">
            <v>0</v>
          </cell>
          <cell r="R140">
            <v>0</v>
          </cell>
          <cell r="S140">
            <v>0</v>
          </cell>
          <cell r="T140">
            <v>0</v>
          </cell>
          <cell r="W140">
            <v>0</v>
          </cell>
          <cell r="X140">
            <v>0</v>
          </cell>
          <cell r="Y140">
            <v>0</v>
          </cell>
          <cell r="Z140">
            <v>0</v>
          </cell>
          <cell r="AA140">
            <v>0</v>
          </cell>
          <cell r="AC140">
            <v>40422</v>
          </cell>
          <cell r="AE140">
            <v>0</v>
          </cell>
          <cell r="AF140">
            <v>0</v>
          </cell>
          <cell r="AG140">
            <v>0</v>
          </cell>
          <cell r="AH140">
            <v>0</v>
          </cell>
          <cell r="AI140">
            <v>0</v>
          </cell>
          <cell r="AJ140">
            <v>0</v>
          </cell>
          <cell r="AK140">
            <v>0</v>
          </cell>
        </row>
        <row r="141">
          <cell r="A141">
            <v>40452</v>
          </cell>
          <cell r="B141">
            <v>5339105.9818476336</v>
          </cell>
          <cell r="C141">
            <v>0</v>
          </cell>
          <cell r="D141">
            <v>2010</v>
          </cell>
          <cell r="E141">
            <v>40452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O141">
            <v>0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  <cell r="T141">
            <v>0</v>
          </cell>
          <cell r="W141">
            <v>0</v>
          </cell>
          <cell r="X141">
            <v>0</v>
          </cell>
          <cell r="Y141">
            <v>0</v>
          </cell>
          <cell r="Z141">
            <v>0</v>
          </cell>
          <cell r="AA141">
            <v>0</v>
          </cell>
          <cell r="AC141">
            <v>40452</v>
          </cell>
          <cell r="AE141">
            <v>0</v>
          </cell>
          <cell r="AF141">
            <v>0</v>
          </cell>
          <cell r="AG141">
            <v>0</v>
          </cell>
          <cell r="AH141">
            <v>0</v>
          </cell>
          <cell r="AI141">
            <v>0</v>
          </cell>
          <cell r="AJ141">
            <v>0</v>
          </cell>
          <cell r="AK141">
            <v>0</v>
          </cell>
        </row>
        <row r="142">
          <cell r="A142">
            <v>40483</v>
          </cell>
          <cell r="B142">
            <v>5166876.756626742</v>
          </cell>
          <cell r="C142">
            <v>0</v>
          </cell>
          <cell r="D142">
            <v>2010</v>
          </cell>
          <cell r="E142">
            <v>40483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W142">
            <v>0</v>
          </cell>
          <cell r="X142">
            <v>0</v>
          </cell>
          <cell r="Y142">
            <v>0</v>
          </cell>
          <cell r="Z142">
            <v>0</v>
          </cell>
          <cell r="AA142">
            <v>0</v>
          </cell>
          <cell r="AC142">
            <v>40483</v>
          </cell>
          <cell r="AE142">
            <v>0</v>
          </cell>
          <cell r="AF142">
            <v>0</v>
          </cell>
          <cell r="AG142">
            <v>0</v>
          </cell>
          <cell r="AH142">
            <v>0</v>
          </cell>
          <cell r="AI142">
            <v>0</v>
          </cell>
          <cell r="AJ142">
            <v>0</v>
          </cell>
          <cell r="AK142">
            <v>0</v>
          </cell>
        </row>
        <row r="143">
          <cell r="A143">
            <v>40513</v>
          </cell>
          <cell r="B143">
            <v>5339105.9818476336</v>
          </cell>
          <cell r="C143">
            <v>0</v>
          </cell>
          <cell r="D143">
            <v>2010</v>
          </cell>
          <cell r="E143">
            <v>40513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O143">
            <v>0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  <cell r="T143">
            <v>0</v>
          </cell>
          <cell r="W143">
            <v>0</v>
          </cell>
          <cell r="X143">
            <v>0</v>
          </cell>
          <cell r="Y143">
            <v>0</v>
          </cell>
          <cell r="Z143">
            <v>0</v>
          </cell>
          <cell r="AA143">
            <v>0</v>
          </cell>
          <cell r="AC143">
            <v>40513</v>
          </cell>
          <cell r="AE143">
            <v>0</v>
          </cell>
          <cell r="AF143">
            <v>0</v>
          </cell>
          <cell r="AG143">
            <v>0</v>
          </cell>
          <cell r="AH143">
            <v>0</v>
          </cell>
          <cell r="AI143">
            <v>0</v>
          </cell>
          <cell r="AJ143">
            <v>0</v>
          </cell>
          <cell r="AK143">
            <v>0</v>
          </cell>
        </row>
        <row r="144">
          <cell r="A144">
            <v>40544</v>
          </cell>
          <cell r="B144">
            <v>5339105.9818476336</v>
          </cell>
          <cell r="C144">
            <v>0</v>
          </cell>
          <cell r="D144">
            <v>2011</v>
          </cell>
          <cell r="E144">
            <v>40544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0</v>
          </cell>
          <cell r="T144">
            <v>0</v>
          </cell>
          <cell r="W144">
            <v>0</v>
          </cell>
          <cell r="X144">
            <v>0</v>
          </cell>
          <cell r="Y144">
            <v>0</v>
          </cell>
          <cell r="Z144">
            <v>0</v>
          </cell>
          <cell r="AA144">
            <v>0</v>
          </cell>
          <cell r="AC144">
            <v>40544</v>
          </cell>
          <cell r="AE144">
            <v>0</v>
          </cell>
          <cell r="AF144">
            <v>0</v>
          </cell>
          <cell r="AG144">
            <v>0</v>
          </cell>
          <cell r="AH144">
            <v>0</v>
          </cell>
          <cell r="AI144">
            <v>0</v>
          </cell>
          <cell r="AJ144">
            <v>0</v>
          </cell>
          <cell r="AK144">
            <v>0</v>
          </cell>
        </row>
        <row r="145">
          <cell r="A145">
            <v>40575</v>
          </cell>
          <cell r="B145">
            <v>4822418.3061849596</v>
          </cell>
          <cell r="C145">
            <v>0</v>
          </cell>
          <cell r="D145">
            <v>2011</v>
          </cell>
          <cell r="E145">
            <v>40575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  <cell r="S145">
            <v>0</v>
          </cell>
          <cell r="T145">
            <v>0</v>
          </cell>
          <cell r="W145">
            <v>0</v>
          </cell>
          <cell r="X145">
            <v>0</v>
          </cell>
          <cell r="Y145">
            <v>0</v>
          </cell>
          <cell r="Z145">
            <v>0</v>
          </cell>
          <cell r="AA145">
            <v>0</v>
          </cell>
          <cell r="AC145">
            <v>40575</v>
          </cell>
          <cell r="AE145">
            <v>0</v>
          </cell>
          <cell r="AF145">
            <v>0</v>
          </cell>
          <cell r="AG145">
            <v>0</v>
          </cell>
          <cell r="AH145">
            <v>0</v>
          </cell>
          <cell r="AI145">
            <v>0</v>
          </cell>
          <cell r="AJ145">
            <v>0</v>
          </cell>
          <cell r="AK145">
            <v>0</v>
          </cell>
        </row>
        <row r="146">
          <cell r="A146">
            <v>40603</v>
          </cell>
          <cell r="B146">
            <v>5339105.9818476336</v>
          </cell>
          <cell r="C146">
            <v>0</v>
          </cell>
          <cell r="D146">
            <v>2011</v>
          </cell>
          <cell r="E146">
            <v>40603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  <cell r="T146">
            <v>0</v>
          </cell>
          <cell r="W146">
            <v>0</v>
          </cell>
          <cell r="X146">
            <v>0</v>
          </cell>
          <cell r="Y146">
            <v>0</v>
          </cell>
          <cell r="Z146">
            <v>0</v>
          </cell>
          <cell r="AA146">
            <v>0</v>
          </cell>
          <cell r="AC146">
            <v>40603</v>
          </cell>
          <cell r="AE146">
            <v>0</v>
          </cell>
          <cell r="AF146">
            <v>0</v>
          </cell>
          <cell r="AG146">
            <v>0</v>
          </cell>
          <cell r="AH146">
            <v>0</v>
          </cell>
          <cell r="AI146">
            <v>0</v>
          </cell>
          <cell r="AJ146">
            <v>0</v>
          </cell>
          <cell r="AK146">
            <v>0</v>
          </cell>
        </row>
        <row r="147">
          <cell r="A147">
            <v>40634</v>
          </cell>
          <cell r="B147">
            <v>5166876.756626742</v>
          </cell>
          <cell r="C147">
            <v>0</v>
          </cell>
          <cell r="D147">
            <v>2011</v>
          </cell>
          <cell r="E147">
            <v>40634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O147">
            <v>0</v>
          </cell>
          <cell r="P147">
            <v>0</v>
          </cell>
          <cell r="Q147">
            <v>0</v>
          </cell>
          <cell r="R147">
            <v>0</v>
          </cell>
          <cell r="S147">
            <v>0</v>
          </cell>
          <cell r="T147">
            <v>0</v>
          </cell>
          <cell r="W147">
            <v>0</v>
          </cell>
          <cell r="X147">
            <v>0</v>
          </cell>
          <cell r="Y147">
            <v>0</v>
          </cell>
          <cell r="Z147">
            <v>0</v>
          </cell>
          <cell r="AA147">
            <v>0</v>
          </cell>
          <cell r="AC147">
            <v>40634</v>
          </cell>
          <cell r="AE147">
            <v>0</v>
          </cell>
          <cell r="AF147">
            <v>0</v>
          </cell>
          <cell r="AG147">
            <v>0</v>
          </cell>
          <cell r="AH147">
            <v>0</v>
          </cell>
          <cell r="AI147">
            <v>0</v>
          </cell>
          <cell r="AJ147">
            <v>0</v>
          </cell>
          <cell r="AK147">
            <v>0</v>
          </cell>
        </row>
        <row r="148">
          <cell r="A148">
            <v>40664</v>
          </cell>
          <cell r="B148">
            <v>5339105.9818476336</v>
          </cell>
          <cell r="C148">
            <v>0</v>
          </cell>
          <cell r="D148">
            <v>2011</v>
          </cell>
          <cell r="E148">
            <v>40664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C148">
            <v>40664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0</v>
          </cell>
          <cell r="AJ148">
            <v>0</v>
          </cell>
          <cell r="AK148">
            <v>0</v>
          </cell>
        </row>
        <row r="149">
          <cell r="A149">
            <v>40695</v>
          </cell>
          <cell r="B149">
            <v>5166876.756626742</v>
          </cell>
          <cell r="C149">
            <v>0</v>
          </cell>
          <cell r="D149">
            <v>2011</v>
          </cell>
          <cell r="E149">
            <v>40695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C149">
            <v>40695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0</v>
          </cell>
          <cell r="AJ149">
            <v>0</v>
          </cell>
          <cell r="AK149">
            <v>0</v>
          </cell>
        </row>
        <row r="150">
          <cell r="A150">
            <v>40725</v>
          </cell>
          <cell r="B150">
            <v>5339105.9818476336</v>
          </cell>
          <cell r="C150">
            <v>0</v>
          </cell>
          <cell r="D150">
            <v>2011</v>
          </cell>
          <cell r="E150">
            <v>40725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C150">
            <v>40725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0</v>
          </cell>
          <cell r="AJ150">
            <v>0</v>
          </cell>
          <cell r="AK150">
            <v>0</v>
          </cell>
        </row>
        <row r="151">
          <cell r="A151">
            <v>40756</v>
          </cell>
          <cell r="B151">
            <v>5339105.9818476336</v>
          </cell>
          <cell r="C151">
            <v>0</v>
          </cell>
          <cell r="D151">
            <v>2011</v>
          </cell>
          <cell r="E151">
            <v>40756</v>
          </cell>
          <cell r="F151">
            <v>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O151">
            <v>0</v>
          </cell>
          <cell r="P151">
            <v>0</v>
          </cell>
          <cell r="Q151">
            <v>0</v>
          </cell>
          <cell r="R151">
            <v>0</v>
          </cell>
          <cell r="S151">
            <v>0</v>
          </cell>
          <cell r="T151">
            <v>0</v>
          </cell>
          <cell r="W151">
            <v>0</v>
          </cell>
          <cell r="X151">
            <v>0</v>
          </cell>
          <cell r="Y151">
            <v>0</v>
          </cell>
          <cell r="Z151">
            <v>0</v>
          </cell>
          <cell r="AA151">
            <v>0</v>
          </cell>
          <cell r="AC151">
            <v>40756</v>
          </cell>
          <cell r="AE151">
            <v>0</v>
          </cell>
          <cell r="AF151">
            <v>0</v>
          </cell>
          <cell r="AG151">
            <v>0</v>
          </cell>
          <cell r="AH151">
            <v>0</v>
          </cell>
          <cell r="AI151">
            <v>0</v>
          </cell>
          <cell r="AJ151">
            <v>0</v>
          </cell>
          <cell r="AK151">
            <v>0</v>
          </cell>
        </row>
        <row r="152">
          <cell r="A152">
            <v>40787</v>
          </cell>
          <cell r="B152">
            <v>5166876.756626742</v>
          </cell>
          <cell r="C152">
            <v>0</v>
          </cell>
          <cell r="D152">
            <v>2011</v>
          </cell>
          <cell r="E152">
            <v>40787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O152">
            <v>0</v>
          </cell>
          <cell r="P152">
            <v>0</v>
          </cell>
          <cell r="Q152">
            <v>0</v>
          </cell>
          <cell r="R152">
            <v>0</v>
          </cell>
          <cell r="S152">
            <v>0</v>
          </cell>
          <cell r="T152">
            <v>0</v>
          </cell>
          <cell r="W152">
            <v>0</v>
          </cell>
          <cell r="X152">
            <v>0</v>
          </cell>
          <cell r="Y152">
            <v>0</v>
          </cell>
          <cell r="Z152">
            <v>0</v>
          </cell>
          <cell r="AA152">
            <v>0</v>
          </cell>
          <cell r="AC152">
            <v>40787</v>
          </cell>
          <cell r="AE152">
            <v>0</v>
          </cell>
          <cell r="AF152">
            <v>0</v>
          </cell>
          <cell r="AG152">
            <v>0</v>
          </cell>
          <cell r="AH152">
            <v>0</v>
          </cell>
          <cell r="AI152">
            <v>0</v>
          </cell>
          <cell r="AJ152">
            <v>0</v>
          </cell>
          <cell r="AK152">
            <v>0</v>
          </cell>
        </row>
        <row r="153">
          <cell r="A153">
            <v>40817</v>
          </cell>
          <cell r="B153">
            <v>5339105.9818476336</v>
          </cell>
          <cell r="C153">
            <v>0</v>
          </cell>
          <cell r="D153">
            <v>2011</v>
          </cell>
          <cell r="E153">
            <v>40817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  <cell r="W153">
            <v>0</v>
          </cell>
          <cell r="X153">
            <v>0</v>
          </cell>
          <cell r="Y153">
            <v>0</v>
          </cell>
          <cell r="Z153">
            <v>0</v>
          </cell>
          <cell r="AA153">
            <v>0</v>
          </cell>
          <cell r="AC153">
            <v>40817</v>
          </cell>
          <cell r="AE153">
            <v>0</v>
          </cell>
          <cell r="AF153">
            <v>0</v>
          </cell>
          <cell r="AG153">
            <v>0</v>
          </cell>
          <cell r="AH153">
            <v>0</v>
          </cell>
          <cell r="AI153">
            <v>0</v>
          </cell>
          <cell r="AJ153">
            <v>0</v>
          </cell>
          <cell r="AK153">
            <v>0</v>
          </cell>
        </row>
        <row r="154">
          <cell r="A154">
            <v>40848</v>
          </cell>
          <cell r="B154">
            <v>5166876.756626742</v>
          </cell>
          <cell r="C154">
            <v>0</v>
          </cell>
          <cell r="D154">
            <v>2011</v>
          </cell>
          <cell r="E154">
            <v>40848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0</v>
          </cell>
          <cell r="W154">
            <v>0</v>
          </cell>
          <cell r="X154">
            <v>0</v>
          </cell>
          <cell r="Y154">
            <v>0</v>
          </cell>
          <cell r="Z154">
            <v>0</v>
          </cell>
          <cell r="AA154">
            <v>0</v>
          </cell>
          <cell r="AC154">
            <v>40848</v>
          </cell>
          <cell r="AE154">
            <v>0</v>
          </cell>
          <cell r="AF154">
            <v>0</v>
          </cell>
          <cell r="AG154">
            <v>0</v>
          </cell>
          <cell r="AH154">
            <v>0</v>
          </cell>
          <cell r="AI154">
            <v>0</v>
          </cell>
          <cell r="AJ154">
            <v>0</v>
          </cell>
          <cell r="AK154">
            <v>0</v>
          </cell>
        </row>
        <row r="155">
          <cell r="A155">
            <v>40878</v>
          </cell>
          <cell r="B155">
            <v>5339105.9818476336</v>
          </cell>
          <cell r="C155">
            <v>0</v>
          </cell>
          <cell r="D155">
            <v>2011</v>
          </cell>
          <cell r="E155">
            <v>40878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  <cell r="T155">
            <v>0</v>
          </cell>
          <cell r="W155">
            <v>0</v>
          </cell>
          <cell r="X155">
            <v>0</v>
          </cell>
          <cell r="Y155">
            <v>0</v>
          </cell>
          <cell r="Z155">
            <v>0</v>
          </cell>
          <cell r="AA155">
            <v>0</v>
          </cell>
          <cell r="AC155">
            <v>40878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>
            <v>0</v>
          </cell>
          <cell r="AJ155">
            <v>0</v>
          </cell>
          <cell r="AK155">
            <v>0</v>
          </cell>
        </row>
        <row r="156">
          <cell r="A156">
            <v>40909</v>
          </cell>
          <cell r="B156">
            <v>5339105.9818476336</v>
          </cell>
          <cell r="C156">
            <v>0</v>
          </cell>
          <cell r="D156">
            <v>2012</v>
          </cell>
          <cell r="E156">
            <v>40909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  <cell r="T156">
            <v>0</v>
          </cell>
          <cell r="W156">
            <v>0</v>
          </cell>
          <cell r="X156">
            <v>0</v>
          </cell>
          <cell r="Y156">
            <v>0</v>
          </cell>
          <cell r="Z156">
            <v>0</v>
          </cell>
          <cell r="AA156">
            <v>0</v>
          </cell>
          <cell r="AC156">
            <v>40909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>
            <v>0</v>
          </cell>
          <cell r="AJ156">
            <v>0</v>
          </cell>
          <cell r="AK156">
            <v>0</v>
          </cell>
        </row>
        <row r="157">
          <cell r="A157">
            <v>40940</v>
          </cell>
          <cell r="B157">
            <v>4994647.5314058512</v>
          </cell>
          <cell r="C157">
            <v>0</v>
          </cell>
          <cell r="D157">
            <v>2012</v>
          </cell>
          <cell r="E157">
            <v>40940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  <cell r="T157">
            <v>0</v>
          </cell>
          <cell r="W157">
            <v>0</v>
          </cell>
          <cell r="X157">
            <v>0</v>
          </cell>
          <cell r="Y157">
            <v>0</v>
          </cell>
          <cell r="Z157">
            <v>0</v>
          </cell>
          <cell r="AA157">
            <v>0</v>
          </cell>
          <cell r="AC157">
            <v>40940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>
            <v>0</v>
          </cell>
          <cell r="AJ157">
            <v>0</v>
          </cell>
          <cell r="AK157">
            <v>0</v>
          </cell>
        </row>
        <row r="158">
          <cell r="A158">
            <v>40969</v>
          </cell>
          <cell r="B158">
            <v>5339105.9818476336</v>
          </cell>
          <cell r="C158">
            <v>0</v>
          </cell>
          <cell r="D158">
            <v>2012</v>
          </cell>
          <cell r="E158">
            <v>40969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  <cell r="W158">
            <v>0</v>
          </cell>
          <cell r="X158">
            <v>0</v>
          </cell>
          <cell r="Y158">
            <v>0</v>
          </cell>
          <cell r="Z158">
            <v>0</v>
          </cell>
          <cell r="AA158">
            <v>0</v>
          </cell>
          <cell r="AC158">
            <v>40969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>
            <v>0</v>
          </cell>
          <cell r="AJ158">
            <v>0</v>
          </cell>
          <cell r="AK158">
            <v>0</v>
          </cell>
        </row>
        <row r="159">
          <cell r="A159">
            <v>41000</v>
          </cell>
          <cell r="B159">
            <v>5166876.756626742</v>
          </cell>
          <cell r="C159">
            <v>0</v>
          </cell>
          <cell r="D159">
            <v>2012</v>
          </cell>
          <cell r="E159">
            <v>41000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O159">
            <v>0</v>
          </cell>
          <cell r="P159">
            <v>0</v>
          </cell>
          <cell r="Q159">
            <v>0</v>
          </cell>
          <cell r="R159">
            <v>0</v>
          </cell>
          <cell r="S159">
            <v>0</v>
          </cell>
          <cell r="T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C159">
            <v>41000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0</v>
          </cell>
        </row>
        <row r="160">
          <cell r="A160">
            <v>41030</v>
          </cell>
          <cell r="B160">
            <v>5339105.9818476336</v>
          </cell>
          <cell r="C160">
            <v>0</v>
          </cell>
          <cell r="D160">
            <v>2012</v>
          </cell>
          <cell r="E160">
            <v>41030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O160">
            <v>0</v>
          </cell>
          <cell r="P160">
            <v>0</v>
          </cell>
          <cell r="Q160">
            <v>0</v>
          </cell>
          <cell r="R160">
            <v>0</v>
          </cell>
          <cell r="S160">
            <v>0</v>
          </cell>
          <cell r="T160">
            <v>0</v>
          </cell>
          <cell r="W160">
            <v>0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C160">
            <v>41030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  <cell r="AI160">
            <v>0</v>
          </cell>
          <cell r="AJ160">
            <v>0</v>
          </cell>
          <cell r="AK160">
            <v>0</v>
          </cell>
        </row>
        <row r="161">
          <cell r="A161">
            <v>41061</v>
          </cell>
          <cell r="B161">
            <v>5166876.756626742</v>
          </cell>
          <cell r="C161">
            <v>0</v>
          </cell>
          <cell r="D161">
            <v>2012</v>
          </cell>
          <cell r="E161">
            <v>41061</v>
          </cell>
          <cell r="F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  <cell r="T161">
            <v>0</v>
          </cell>
          <cell r="W161">
            <v>0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C161">
            <v>41061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I161">
            <v>0</v>
          </cell>
          <cell r="AJ161">
            <v>0</v>
          </cell>
          <cell r="AK161">
            <v>0</v>
          </cell>
        </row>
        <row r="162">
          <cell r="A162">
            <v>41091</v>
          </cell>
          <cell r="B162">
            <v>5339105.9818476336</v>
          </cell>
          <cell r="C162">
            <v>0</v>
          </cell>
          <cell r="D162">
            <v>2012</v>
          </cell>
          <cell r="E162">
            <v>41091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  <cell r="W162">
            <v>0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C162">
            <v>41091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>
            <v>0</v>
          </cell>
          <cell r="AJ162">
            <v>0</v>
          </cell>
          <cell r="AK162">
            <v>0</v>
          </cell>
        </row>
        <row r="163">
          <cell r="A163">
            <v>41122</v>
          </cell>
          <cell r="B163">
            <v>5339105.9818476336</v>
          </cell>
          <cell r="C163">
            <v>0</v>
          </cell>
          <cell r="D163">
            <v>2012</v>
          </cell>
          <cell r="E163">
            <v>41122</v>
          </cell>
          <cell r="F163">
            <v>0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O163">
            <v>0</v>
          </cell>
          <cell r="P163">
            <v>0</v>
          </cell>
          <cell r="Q163">
            <v>0</v>
          </cell>
          <cell r="R163">
            <v>0</v>
          </cell>
          <cell r="S163">
            <v>0</v>
          </cell>
          <cell r="T163">
            <v>0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C163">
            <v>41122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>
            <v>0</v>
          </cell>
          <cell r="AJ163">
            <v>0</v>
          </cell>
          <cell r="AK163">
            <v>0</v>
          </cell>
        </row>
        <row r="164">
          <cell r="A164">
            <v>41153</v>
          </cell>
          <cell r="B164">
            <v>5166876.756626742</v>
          </cell>
          <cell r="C164">
            <v>0</v>
          </cell>
          <cell r="D164">
            <v>2012</v>
          </cell>
          <cell r="E164">
            <v>41153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O164">
            <v>0</v>
          </cell>
          <cell r="P164">
            <v>0</v>
          </cell>
          <cell r="Q164">
            <v>0</v>
          </cell>
          <cell r="R164">
            <v>0</v>
          </cell>
          <cell r="S164">
            <v>0</v>
          </cell>
          <cell r="T164">
            <v>0</v>
          </cell>
          <cell r="W164">
            <v>0</v>
          </cell>
          <cell r="X164">
            <v>0</v>
          </cell>
          <cell r="Y164">
            <v>0</v>
          </cell>
          <cell r="Z164">
            <v>0</v>
          </cell>
          <cell r="AA164">
            <v>0</v>
          </cell>
          <cell r="AC164">
            <v>41153</v>
          </cell>
          <cell r="AE164">
            <v>0</v>
          </cell>
          <cell r="AF164">
            <v>0</v>
          </cell>
          <cell r="AG164">
            <v>0</v>
          </cell>
          <cell r="AH164">
            <v>0</v>
          </cell>
          <cell r="AI164">
            <v>0</v>
          </cell>
          <cell r="AJ164">
            <v>0</v>
          </cell>
          <cell r="AK164">
            <v>0</v>
          </cell>
        </row>
        <row r="165">
          <cell r="A165">
            <v>41183</v>
          </cell>
          <cell r="B165">
            <v>5339105.9818476336</v>
          </cell>
          <cell r="C165">
            <v>0</v>
          </cell>
          <cell r="D165">
            <v>2012</v>
          </cell>
          <cell r="E165">
            <v>41183</v>
          </cell>
          <cell r="F165">
            <v>0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  <cell r="S165">
            <v>0</v>
          </cell>
          <cell r="T165">
            <v>0</v>
          </cell>
          <cell r="W165">
            <v>0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C165">
            <v>41183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  <cell r="AI165">
            <v>0</v>
          </cell>
          <cell r="AJ165">
            <v>0</v>
          </cell>
          <cell r="AK165">
            <v>0</v>
          </cell>
        </row>
        <row r="166">
          <cell r="A166">
            <v>41214</v>
          </cell>
          <cell r="B166">
            <v>5166876.756626742</v>
          </cell>
          <cell r="C166">
            <v>0</v>
          </cell>
          <cell r="D166">
            <v>2012</v>
          </cell>
          <cell r="E166">
            <v>41214</v>
          </cell>
          <cell r="F166">
            <v>0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  <cell r="T166">
            <v>0</v>
          </cell>
          <cell r="W166">
            <v>0</v>
          </cell>
          <cell r="X166">
            <v>0</v>
          </cell>
          <cell r="Y166">
            <v>0</v>
          </cell>
          <cell r="Z166">
            <v>0</v>
          </cell>
          <cell r="AA166">
            <v>0</v>
          </cell>
          <cell r="AC166">
            <v>41214</v>
          </cell>
          <cell r="AE166">
            <v>0</v>
          </cell>
          <cell r="AF166">
            <v>0</v>
          </cell>
          <cell r="AG166">
            <v>0</v>
          </cell>
          <cell r="AH166">
            <v>0</v>
          </cell>
          <cell r="AI166">
            <v>0</v>
          </cell>
          <cell r="AJ166">
            <v>0</v>
          </cell>
          <cell r="AK166">
            <v>0</v>
          </cell>
        </row>
        <row r="167">
          <cell r="B167">
            <v>5339105.9818476336</v>
          </cell>
          <cell r="C167">
            <v>0</v>
          </cell>
          <cell r="D167">
            <v>2012</v>
          </cell>
          <cell r="E167">
            <v>41244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O167">
            <v>0</v>
          </cell>
          <cell r="P167">
            <v>0</v>
          </cell>
          <cell r="Q167">
            <v>0</v>
          </cell>
          <cell r="R167">
            <v>0</v>
          </cell>
          <cell r="S167">
            <v>0</v>
          </cell>
          <cell r="T167">
            <v>0</v>
          </cell>
          <cell r="W167">
            <v>0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C167">
            <v>41244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  <cell r="AI167">
            <v>0</v>
          </cell>
          <cell r="AJ167">
            <v>0</v>
          </cell>
          <cell r="AK167">
            <v>0</v>
          </cell>
        </row>
        <row r="168">
          <cell r="B168">
            <v>5339105.9818476336</v>
          </cell>
          <cell r="C168">
            <v>0</v>
          </cell>
          <cell r="D168">
            <v>2013</v>
          </cell>
          <cell r="E168">
            <v>41275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O168">
            <v>0</v>
          </cell>
          <cell r="P168">
            <v>0</v>
          </cell>
          <cell r="Q168">
            <v>0</v>
          </cell>
          <cell r="R168">
            <v>0</v>
          </cell>
          <cell r="S168">
            <v>0</v>
          </cell>
          <cell r="T168">
            <v>0</v>
          </cell>
          <cell r="W168">
            <v>0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C168">
            <v>41275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  <cell r="AI168">
            <v>0</v>
          </cell>
          <cell r="AJ168">
            <v>0</v>
          </cell>
          <cell r="AK168">
            <v>0</v>
          </cell>
        </row>
        <row r="169">
          <cell r="B169">
            <v>4822418.3061849596</v>
          </cell>
          <cell r="C169">
            <v>0</v>
          </cell>
          <cell r="D169">
            <v>2013</v>
          </cell>
          <cell r="E169">
            <v>41306</v>
          </cell>
          <cell r="F169">
            <v>0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O169">
            <v>0</v>
          </cell>
          <cell r="P169">
            <v>0</v>
          </cell>
          <cell r="Q169">
            <v>0</v>
          </cell>
          <cell r="R169">
            <v>0</v>
          </cell>
          <cell r="S169">
            <v>0</v>
          </cell>
          <cell r="T169">
            <v>0</v>
          </cell>
          <cell r="W169">
            <v>0</v>
          </cell>
          <cell r="X169">
            <v>0</v>
          </cell>
          <cell r="Y169">
            <v>0</v>
          </cell>
          <cell r="Z169">
            <v>0</v>
          </cell>
          <cell r="AA169">
            <v>0</v>
          </cell>
          <cell r="AC169">
            <v>41306</v>
          </cell>
          <cell r="AE169">
            <v>0</v>
          </cell>
          <cell r="AF169">
            <v>0</v>
          </cell>
          <cell r="AG169">
            <v>0</v>
          </cell>
          <cell r="AH169">
            <v>0</v>
          </cell>
          <cell r="AI169">
            <v>0</v>
          </cell>
          <cell r="AJ169">
            <v>0</v>
          </cell>
          <cell r="AK169">
            <v>0</v>
          </cell>
        </row>
        <row r="170">
          <cell r="B170">
            <v>5339105.9818476336</v>
          </cell>
          <cell r="C170">
            <v>0</v>
          </cell>
          <cell r="D170">
            <v>2013</v>
          </cell>
          <cell r="E170">
            <v>41334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C170">
            <v>41334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  <cell r="AI170">
            <v>0</v>
          </cell>
          <cell r="AJ170">
            <v>0</v>
          </cell>
          <cell r="AK170">
            <v>0</v>
          </cell>
        </row>
        <row r="171">
          <cell r="B171">
            <v>5166876.756626742</v>
          </cell>
          <cell r="C171">
            <v>0</v>
          </cell>
          <cell r="D171">
            <v>2013</v>
          </cell>
          <cell r="E171">
            <v>41365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O171">
            <v>0</v>
          </cell>
          <cell r="P171">
            <v>0</v>
          </cell>
          <cell r="Q171">
            <v>0</v>
          </cell>
          <cell r="R171">
            <v>0</v>
          </cell>
          <cell r="S171">
            <v>0</v>
          </cell>
          <cell r="T171">
            <v>0</v>
          </cell>
          <cell r="W171">
            <v>0</v>
          </cell>
          <cell r="X171">
            <v>0</v>
          </cell>
          <cell r="Y171">
            <v>0</v>
          </cell>
          <cell r="Z171">
            <v>0</v>
          </cell>
          <cell r="AA171">
            <v>0</v>
          </cell>
          <cell r="AC171">
            <v>41365</v>
          </cell>
          <cell r="AE171">
            <v>0</v>
          </cell>
          <cell r="AF171">
            <v>0</v>
          </cell>
          <cell r="AG171">
            <v>0</v>
          </cell>
          <cell r="AH171">
            <v>0</v>
          </cell>
          <cell r="AI171">
            <v>0</v>
          </cell>
          <cell r="AJ171">
            <v>0</v>
          </cell>
          <cell r="AK171">
            <v>0</v>
          </cell>
        </row>
        <row r="172">
          <cell r="B172">
            <v>5339105.9818476336</v>
          </cell>
          <cell r="C172">
            <v>0</v>
          </cell>
          <cell r="D172">
            <v>2013</v>
          </cell>
          <cell r="E172">
            <v>41395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O172">
            <v>0</v>
          </cell>
          <cell r="P172">
            <v>0</v>
          </cell>
          <cell r="Q172">
            <v>0</v>
          </cell>
          <cell r="R172">
            <v>0</v>
          </cell>
          <cell r="S172">
            <v>0</v>
          </cell>
          <cell r="T172">
            <v>0</v>
          </cell>
          <cell r="W172">
            <v>0</v>
          </cell>
          <cell r="X172">
            <v>0</v>
          </cell>
          <cell r="Y172">
            <v>0</v>
          </cell>
          <cell r="Z172">
            <v>0</v>
          </cell>
          <cell r="AA172">
            <v>0</v>
          </cell>
          <cell r="AC172">
            <v>41395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  <cell r="AI172">
            <v>0</v>
          </cell>
          <cell r="AJ172">
            <v>0</v>
          </cell>
          <cell r="AK172">
            <v>0</v>
          </cell>
        </row>
        <row r="173">
          <cell r="B173">
            <v>5166876.756626742</v>
          </cell>
          <cell r="C173">
            <v>0</v>
          </cell>
          <cell r="D173">
            <v>2013</v>
          </cell>
          <cell r="E173">
            <v>41426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O173">
            <v>0</v>
          </cell>
          <cell r="P173">
            <v>0</v>
          </cell>
          <cell r="Q173">
            <v>0</v>
          </cell>
          <cell r="R173">
            <v>0</v>
          </cell>
          <cell r="S173">
            <v>0</v>
          </cell>
          <cell r="T173">
            <v>0</v>
          </cell>
          <cell r="W173">
            <v>0</v>
          </cell>
          <cell r="X173">
            <v>0</v>
          </cell>
          <cell r="Y173">
            <v>0</v>
          </cell>
          <cell r="Z173">
            <v>0</v>
          </cell>
          <cell r="AA173">
            <v>0</v>
          </cell>
          <cell r="AC173">
            <v>41426</v>
          </cell>
          <cell r="AE173">
            <v>0</v>
          </cell>
          <cell r="AF173">
            <v>0</v>
          </cell>
          <cell r="AG173">
            <v>0</v>
          </cell>
          <cell r="AH173">
            <v>0</v>
          </cell>
          <cell r="AI173">
            <v>0</v>
          </cell>
          <cell r="AJ173">
            <v>0</v>
          </cell>
          <cell r="AK173">
            <v>0</v>
          </cell>
        </row>
        <row r="174">
          <cell r="B174">
            <v>5339105.9818476336</v>
          </cell>
          <cell r="C174">
            <v>0</v>
          </cell>
          <cell r="D174">
            <v>2013</v>
          </cell>
          <cell r="E174">
            <v>41456</v>
          </cell>
          <cell r="F174">
            <v>0</v>
          </cell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  <cell r="T174">
            <v>0</v>
          </cell>
          <cell r="W174">
            <v>0</v>
          </cell>
          <cell r="X174">
            <v>0</v>
          </cell>
          <cell r="Y174">
            <v>0</v>
          </cell>
          <cell r="Z174">
            <v>0</v>
          </cell>
          <cell r="AA174">
            <v>0</v>
          </cell>
          <cell r="AC174">
            <v>41456</v>
          </cell>
          <cell r="AE174">
            <v>0</v>
          </cell>
          <cell r="AF174">
            <v>0</v>
          </cell>
          <cell r="AG174">
            <v>0</v>
          </cell>
          <cell r="AH174">
            <v>0</v>
          </cell>
          <cell r="AI174">
            <v>0</v>
          </cell>
          <cell r="AJ174">
            <v>0</v>
          </cell>
          <cell r="AK174">
            <v>0</v>
          </cell>
        </row>
        <row r="175">
          <cell r="B175">
            <v>5339105.9818476336</v>
          </cell>
          <cell r="C175">
            <v>0</v>
          </cell>
          <cell r="D175">
            <v>2013</v>
          </cell>
          <cell r="E175">
            <v>41487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C175">
            <v>41487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  <cell r="AK175">
            <v>0</v>
          </cell>
        </row>
        <row r="176">
          <cell r="B176">
            <v>5166876.756626742</v>
          </cell>
          <cell r="C176">
            <v>0</v>
          </cell>
          <cell r="D176">
            <v>2013</v>
          </cell>
          <cell r="E176">
            <v>41518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O176">
            <v>0</v>
          </cell>
          <cell r="P176">
            <v>0</v>
          </cell>
          <cell r="Q176">
            <v>0</v>
          </cell>
          <cell r="R176">
            <v>0</v>
          </cell>
          <cell r="S176">
            <v>0</v>
          </cell>
          <cell r="T176">
            <v>0</v>
          </cell>
          <cell r="W176">
            <v>0</v>
          </cell>
          <cell r="X176">
            <v>0</v>
          </cell>
          <cell r="Y176">
            <v>0</v>
          </cell>
          <cell r="Z176">
            <v>0</v>
          </cell>
          <cell r="AA176">
            <v>0</v>
          </cell>
          <cell r="AC176">
            <v>41518</v>
          </cell>
          <cell r="AE176">
            <v>0</v>
          </cell>
          <cell r="AF176">
            <v>0</v>
          </cell>
          <cell r="AG176">
            <v>0</v>
          </cell>
          <cell r="AH176">
            <v>0</v>
          </cell>
          <cell r="AI176">
            <v>0</v>
          </cell>
          <cell r="AJ176">
            <v>0</v>
          </cell>
          <cell r="AK176">
            <v>0</v>
          </cell>
        </row>
        <row r="177">
          <cell r="B177">
            <v>5339105.9818476336</v>
          </cell>
          <cell r="C177">
            <v>0</v>
          </cell>
          <cell r="D177">
            <v>2013</v>
          </cell>
          <cell r="E177">
            <v>41548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  <cell r="W177">
            <v>0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C177">
            <v>41548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  <cell r="AI177">
            <v>0</v>
          </cell>
          <cell r="AJ177">
            <v>0</v>
          </cell>
          <cell r="AK177">
            <v>0</v>
          </cell>
        </row>
        <row r="178">
          <cell r="B178">
            <v>5166876.756626742</v>
          </cell>
          <cell r="C178">
            <v>0</v>
          </cell>
          <cell r="D178">
            <v>2013</v>
          </cell>
          <cell r="E178">
            <v>41579</v>
          </cell>
          <cell r="F178">
            <v>0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O178">
            <v>0</v>
          </cell>
          <cell r="P178">
            <v>0</v>
          </cell>
          <cell r="Q178">
            <v>0</v>
          </cell>
          <cell r="R178">
            <v>0</v>
          </cell>
          <cell r="S178">
            <v>0</v>
          </cell>
          <cell r="T178">
            <v>0</v>
          </cell>
          <cell r="W178">
            <v>0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C178">
            <v>41579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  <cell r="AI178">
            <v>0</v>
          </cell>
          <cell r="AJ178">
            <v>0</v>
          </cell>
          <cell r="AK178">
            <v>0</v>
          </cell>
        </row>
        <row r="179">
          <cell r="B179">
            <v>5339105.9818476336</v>
          </cell>
          <cell r="C179">
            <v>0</v>
          </cell>
          <cell r="D179">
            <v>2013</v>
          </cell>
          <cell r="E179">
            <v>41609</v>
          </cell>
          <cell r="F179">
            <v>0</v>
          </cell>
          <cell r="G179">
            <v>0</v>
          </cell>
          <cell r="H179">
            <v>0</v>
          </cell>
          <cell r="I179">
            <v>0</v>
          </cell>
          <cell r="J179">
            <v>0</v>
          </cell>
          <cell r="O179">
            <v>0</v>
          </cell>
          <cell r="P179">
            <v>0</v>
          </cell>
          <cell r="Q179">
            <v>0</v>
          </cell>
          <cell r="R179">
            <v>0</v>
          </cell>
          <cell r="S179">
            <v>0</v>
          </cell>
          <cell r="T179">
            <v>0</v>
          </cell>
          <cell r="W179">
            <v>0</v>
          </cell>
          <cell r="X179">
            <v>0</v>
          </cell>
          <cell r="Y179">
            <v>0</v>
          </cell>
          <cell r="Z179">
            <v>0</v>
          </cell>
          <cell r="AA179">
            <v>0</v>
          </cell>
          <cell r="AC179">
            <v>41609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0</v>
          </cell>
          <cell r="AJ179">
            <v>0</v>
          </cell>
          <cell r="AK179">
            <v>0</v>
          </cell>
        </row>
        <row r="180">
          <cell r="B180">
            <v>5339105.9818476336</v>
          </cell>
          <cell r="C180">
            <v>0</v>
          </cell>
          <cell r="D180">
            <v>2014</v>
          </cell>
          <cell r="E180">
            <v>41640</v>
          </cell>
          <cell r="F180">
            <v>0</v>
          </cell>
          <cell r="G180">
            <v>0</v>
          </cell>
          <cell r="H180">
            <v>0</v>
          </cell>
          <cell r="I180">
            <v>0</v>
          </cell>
          <cell r="J180">
            <v>0</v>
          </cell>
          <cell r="O180">
            <v>0</v>
          </cell>
          <cell r="P180">
            <v>0</v>
          </cell>
          <cell r="Q180">
            <v>0</v>
          </cell>
          <cell r="R180">
            <v>0</v>
          </cell>
          <cell r="S180">
            <v>0</v>
          </cell>
          <cell r="T180">
            <v>0</v>
          </cell>
          <cell r="W180">
            <v>0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C180">
            <v>41640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  <cell r="AI180">
            <v>0</v>
          </cell>
          <cell r="AJ180">
            <v>0</v>
          </cell>
          <cell r="AK180">
            <v>0</v>
          </cell>
        </row>
        <row r="181">
          <cell r="B181">
            <v>4822418.3061849596</v>
          </cell>
          <cell r="C181">
            <v>0</v>
          </cell>
          <cell r="D181">
            <v>2014</v>
          </cell>
          <cell r="E181">
            <v>41671</v>
          </cell>
          <cell r="F181">
            <v>0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O181">
            <v>0</v>
          </cell>
          <cell r="P181">
            <v>0</v>
          </cell>
          <cell r="Q181">
            <v>0</v>
          </cell>
          <cell r="R181">
            <v>0</v>
          </cell>
          <cell r="S181">
            <v>0</v>
          </cell>
          <cell r="T181">
            <v>0</v>
          </cell>
          <cell r="W181">
            <v>0</v>
          </cell>
          <cell r="X181">
            <v>0</v>
          </cell>
          <cell r="Y181">
            <v>0</v>
          </cell>
          <cell r="Z181">
            <v>0</v>
          </cell>
          <cell r="AA181">
            <v>0</v>
          </cell>
          <cell r="AC181">
            <v>41671</v>
          </cell>
          <cell r="AE181">
            <v>0</v>
          </cell>
          <cell r="AF181">
            <v>0</v>
          </cell>
          <cell r="AG181">
            <v>0</v>
          </cell>
          <cell r="AH181">
            <v>0</v>
          </cell>
          <cell r="AI181">
            <v>0</v>
          </cell>
          <cell r="AJ181">
            <v>0</v>
          </cell>
          <cell r="AK181">
            <v>0</v>
          </cell>
        </row>
        <row r="182">
          <cell r="B182">
            <v>5339105.9818476336</v>
          </cell>
          <cell r="C182">
            <v>0</v>
          </cell>
          <cell r="D182">
            <v>2014</v>
          </cell>
          <cell r="E182">
            <v>41699</v>
          </cell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O182">
            <v>0</v>
          </cell>
          <cell r="P182">
            <v>0</v>
          </cell>
          <cell r="Q182">
            <v>0</v>
          </cell>
          <cell r="R182">
            <v>0</v>
          </cell>
          <cell r="S182">
            <v>0</v>
          </cell>
          <cell r="T182">
            <v>0</v>
          </cell>
          <cell r="W182">
            <v>0</v>
          </cell>
          <cell r="X182">
            <v>0</v>
          </cell>
          <cell r="Y182">
            <v>0</v>
          </cell>
          <cell r="Z182">
            <v>0</v>
          </cell>
          <cell r="AA182">
            <v>0</v>
          </cell>
          <cell r="AC182">
            <v>41699</v>
          </cell>
          <cell r="AE182">
            <v>0</v>
          </cell>
          <cell r="AF182">
            <v>0</v>
          </cell>
          <cell r="AG182">
            <v>0</v>
          </cell>
          <cell r="AH182">
            <v>0</v>
          </cell>
          <cell r="AI182">
            <v>0</v>
          </cell>
          <cell r="AJ182">
            <v>0</v>
          </cell>
          <cell r="AK182">
            <v>0</v>
          </cell>
        </row>
        <row r="183">
          <cell r="B183">
            <v>5166876.756626742</v>
          </cell>
          <cell r="C183">
            <v>0</v>
          </cell>
          <cell r="D183">
            <v>2014</v>
          </cell>
          <cell r="E183">
            <v>41730</v>
          </cell>
          <cell r="F183">
            <v>0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O183">
            <v>0</v>
          </cell>
          <cell r="P183">
            <v>0</v>
          </cell>
          <cell r="Q183">
            <v>0</v>
          </cell>
          <cell r="R183">
            <v>0</v>
          </cell>
          <cell r="S183">
            <v>0</v>
          </cell>
          <cell r="T183">
            <v>0</v>
          </cell>
          <cell r="W183">
            <v>0</v>
          </cell>
          <cell r="X183">
            <v>0</v>
          </cell>
          <cell r="Y183">
            <v>0</v>
          </cell>
          <cell r="Z183">
            <v>0</v>
          </cell>
          <cell r="AA183">
            <v>0</v>
          </cell>
          <cell r="AC183">
            <v>41730</v>
          </cell>
          <cell r="AE183">
            <v>0</v>
          </cell>
          <cell r="AF183">
            <v>0</v>
          </cell>
          <cell r="AG183">
            <v>0</v>
          </cell>
          <cell r="AH183">
            <v>0</v>
          </cell>
          <cell r="AI183">
            <v>0</v>
          </cell>
          <cell r="AJ183">
            <v>0</v>
          </cell>
          <cell r="AK183">
            <v>0</v>
          </cell>
        </row>
        <row r="184">
          <cell r="B184">
            <v>5339105.9818476336</v>
          </cell>
          <cell r="C184">
            <v>0</v>
          </cell>
          <cell r="D184">
            <v>2014</v>
          </cell>
          <cell r="E184">
            <v>41760</v>
          </cell>
          <cell r="F184">
            <v>0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C184">
            <v>41760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  <cell r="AI184">
            <v>0</v>
          </cell>
          <cell r="AJ184">
            <v>0</v>
          </cell>
          <cell r="AK184">
            <v>0</v>
          </cell>
        </row>
        <row r="185">
          <cell r="B185">
            <v>5166876.756626742</v>
          </cell>
          <cell r="C185">
            <v>0</v>
          </cell>
          <cell r="D185">
            <v>2014</v>
          </cell>
          <cell r="E185">
            <v>41791</v>
          </cell>
          <cell r="F185">
            <v>0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O185">
            <v>0</v>
          </cell>
          <cell r="P185">
            <v>0</v>
          </cell>
          <cell r="Q185">
            <v>0</v>
          </cell>
          <cell r="R185">
            <v>0</v>
          </cell>
          <cell r="S185">
            <v>0</v>
          </cell>
          <cell r="T185">
            <v>0</v>
          </cell>
          <cell r="W185">
            <v>0</v>
          </cell>
          <cell r="X185">
            <v>0</v>
          </cell>
          <cell r="Y185">
            <v>0</v>
          </cell>
          <cell r="Z185">
            <v>0</v>
          </cell>
          <cell r="AA185">
            <v>0</v>
          </cell>
          <cell r="AC185">
            <v>41791</v>
          </cell>
          <cell r="AE185">
            <v>0</v>
          </cell>
          <cell r="AF185">
            <v>0</v>
          </cell>
          <cell r="AG185">
            <v>0</v>
          </cell>
          <cell r="AH185">
            <v>0</v>
          </cell>
          <cell r="AI185">
            <v>0</v>
          </cell>
          <cell r="AJ185">
            <v>0</v>
          </cell>
          <cell r="AK185">
            <v>0</v>
          </cell>
        </row>
        <row r="186">
          <cell r="B186">
            <v>5339105.9818476336</v>
          </cell>
          <cell r="C186">
            <v>0</v>
          </cell>
          <cell r="D186">
            <v>2014</v>
          </cell>
          <cell r="E186">
            <v>41821</v>
          </cell>
          <cell r="F186">
            <v>0</v>
          </cell>
          <cell r="G186">
            <v>0</v>
          </cell>
          <cell r="H186">
            <v>0</v>
          </cell>
          <cell r="I186">
            <v>0</v>
          </cell>
          <cell r="J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  <cell r="T186">
            <v>0</v>
          </cell>
          <cell r="W186">
            <v>0</v>
          </cell>
          <cell r="X186">
            <v>0</v>
          </cell>
          <cell r="Y186">
            <v>0</v>
          </cell>
          <cell r="Z186">
            <v>0</v>
          </cell>
          <cell r="AA186">
            <v>0</v>
          </cell>
          <cell r="AC186">
            <v>41821</v>
          </cell>
          <cell r="AE186">
            <v>0</v>
          </cell>
          <cell r="AF186">
            <v>0</v>
          </cell>
          <cell r="AG186">
            <v>0</v>
          </cell>
          <cell r="AH186">
            <v>0</v>
          </cell>
          <cell r="AI186">
            <v>0</v>
          </cell>
          <cell r="AJ186">
            <v>0</v>
          </cell>
          <cell r="AK186">
            <v>0</v>
          </cell>
        </row>
        <row r="187">
          <cell r="B187">
            <v>5339105.9818476336</v>
          </cell>
          <cell r="C187">
            <v>0</v>
          </cell>
          <cell r="D187">
            <v>2014</v>
          </cell>
          <cell r="E187">
            <v>41852</v>
          </cell>
          <cell r="F187">
            <v>0</v>
          </cell>
          <cell r="G187">
            <v>0</v>
          </cell>
          <cell r="H187">
            <v>0</v>
          </cell>
          <cell r="I187">
            <v>0</v>
          </cell>
          <cell r="J187">
            <v>0</v>
          </cell>
          <cell r="O187">
            <v>0</v>
          </cell>
          <cell r="P187">
            <v>0</v>
          </cell>
          <cell r="Q187">
            <v>0</v>
          </cell>
          <cell r="R187">
            <v>0</v>
          </cell>
          <cell r="S187">
            <v>0</v>
          </cell>
          <cell r="T187">
            <v>0</v>
          </cell>
          <cell r="W187">
            <v>0</v>
          </cell>
          <cell r="X187">
            <v>0</v>
          </cell>
          <cell r="Y187">
            <v>0</v>
          </cell>
          <cell r="Z187">
            <v>0</v>
          </cell>
          <cell r="AA187">
            <v>0</v>
          </cell>
          <cell r="AC187">
            <v>41852</v>
          </cell>
          <cell r="AE187">
            <v>0</v>
          </cell>
          <cell r="AF187">
            <v>0</v>
          </cell>
          <cell r="AG187">
            <v>0</v>
          </cell>
          <cell r="AH187">
            <v>0</v>
          </cell>
          <cell r="AI187">
            <v>0</v>
          </cell>
          <cell r="AJ187">
            <v>0</v>
          </cell>
          <cell r="AK187">
            <v>0</v>
          </cell>
        </row>
        <row r="188">
          <cell r="B188">
            <v>5166876.756626742</v>
          </cell>
          <cell r="C188">
            <v>0</v>
          </cell>
          <cell r="D188">
            <v>2014</v>
          </cell>
          <cell r="E188">
            <v>41883</v>
          </cell>
          <cell r="F188">
            <v>0</v>
          </cell>
          <cell r="G188">
            <v>0</v>
          </cell>
          <cell r="H188">
            <v>0</v>
          </cell>
          <cell r="I188">
            <v>0</v>
          </cell>
          <cell r="J188">
            <v>0</v>
          </cell>
          <cell r="O188">
            <v>0</v>
          </cell>
          <cell r="P188">
            <v>0</v>
          </cell>
          <cell r="Q188">
            <v>0</v>
          </cell>
          <cell r="R188">
            <v>0</v>
          </cell>
          <cell r="S188">
            <v>0</v>
          </cell>
          <cell r="T188">
            <v>0</v>
          </cell>
          <cell r="W188">
            <v>0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C188">
            <v>41883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  <cell r="AI188">
            <v>0</v>
          </cell>
          <cell r="AJ188">
            <v>0</v>
          </cell>
          <cell r="AK188">
            <v>0</v>
          </cell>
        </row>
        <row r="189">
          <cell r="B189">
            <v>5339105.9818476336</v>
          </cell>
          <cell r="C189">
            <v>0</v>
          </cell>
          <cell r="D189">
            <v>2014</v>
          </cell>
          <cell r="E189">
            <v>41913</v>
          </cell>
          <cell r="F189">
            <v>0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O189">
            <v>0</v>
          </cell>
          <cell r="P189">
            <v>0</v>
          </cell>
          <cell r="Q189">
            <v>0</v>
          </cell>
          <cell r="R189">
            <v>0</v>
          </cell>
          <cell r="S189">
            <v>0</v>
          </cell>
          <cell r="T189">
            <v>0</v>
          </cell>
          <cell r="W189">
            <v>0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C189">
            <v>41913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  <cell r="AI189">
            <v>0</v>
          </cell>
          <cell r="AJ189">
            <v>0</v>
          </cell>
          <cell r="AK189">
            <v>0</v>
          </cell>
        </row>
        <row r="190">
          <cell r="B190">
            <v>5166876.756626742</v>
          </cell>
          <cell r="C190">
            <v>0</v>
          </cell>
          <cell r="D190">
            <v>2014</v>
          </cell>
          <cell r="E190">
            <v>41944</v>
          </cell>
          <cell r="F190">
            <v>0</v>
          </cell>
          <cell r="G190">
            <v>0</v>
          </cell>
          <cell r="H190">
            <v>0</v>
          </cell>
          <cell r="I190">
            <v>0</v>
          </cell>
          <cell r="J190">
            <v>0</v>
          </cell>
          <cell r="O190">
            <v>0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  <cell r="T190">
            <v>0</v>
          </cell>
          <cell r="W190">
            <v>0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C190">
            <v>41944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  <cell r="AI190">
            <v>0</v>
          </cell>
          <cell r="AJ190">
            <v>0</v>
          </cell>
          <cell r="AK190">
            <v>0</v>
          </cell>
        </row>
        <row r="191">
          <cell r="B191">
            <v>5339105.9818476336</v>
          </cell>
          <cell r="C191">
            <v>0</v>
          </cell>
          <cell r="D191">
            <v>2014</v>
          </cell>
          <cell r="E191">
            <v>41974</v>
          </cell>
          <cell r="F191">
            <v>0</v>
          </cell>
          <cell r="G191">
            <v>0</v>
          </cell>
          <cell r="H191">
            <v>0</v>
          </cell>
          <cell r="I191">
            <v>0</v>
          </cell>
          <cell r="J191">
            <v>0</v>
          </cell>
          <cell r="O191">
            <v>0</v>
          </cell>
          <cell r="P191">
            <v>0</v>
          </cell>
          <cell r="Q191">
            <v>0</v>
          </cell>
          <cell r="R191">
            <v>0</v>
          </cell>
          <cell r="S191">
            <v>0</v>
          </cell>
          <cell r="T191">
            <v>0</v>
          </cell>
          <cell r="W191">
            <v>0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C191">
            <v>41974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  <cell r="AI191">
            <v>0</v>
          </cell>
          <cell r="AJ191">
            <v>0</v>
          </cell>
          <cell r="AK191">
            <v>0</v>
          </cell>
        </row>
        <row r="192">
          <cell r="B192">
            <v>5339105.9818476336</v>
          </cell>
          <cell r="C192">
            <v>0</v>
          </cell>
          <cell r="D192">
            <v>2015</v>
          </cell>
          <cell r="E192">
            <v>42005</v>
          </cell>
          <cell r="F192">
            <v>0</v>
          </cell>
          <cell r="G192">
            <v>0</v>
          </cell>
          <cell r="H192">
            <v>0</v>
          </cell>
          <cell r="I192">
            <v>0</v>
          </cell>
          <cell r="J192">
            <v>0</v>
          </cell>
          <cell r="O192">
            <v>0</v>
          </cell>
          <cell r="P192">
            <v>0</v>
          </cell>
          <cell r="Q192">
            <v>0</v>
          </cell>
          <cell r="R192">
            <v>0</v>
          </cell>
          <cell r="S192">
            <v>0</v>
          </cell>
          <cell r="T192">
            <v>0</v>
          </cell>
          <cell r="W192">
            <v>0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C192">
            <v>42005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  <cell r="AI192">
            <v>0</v>
          </cell>
          <cell r="AJ192">
            <v>0</v>
          </cell>
          <cell r="AK192">
            <v>0</v>
          </cell>
        </row>
        <row r="193">
          <cell r="B193">
            <v>4822418.3061849596</v>
          </cell>
          <cell r="C193">
            <v>0</v>
          </cell>
          <cell r="D193">
            <v>2015</v>
          </cell>
          <cell r="E193">
            <v>42036</v>
          </cell>
          <cell r="F193">
            <v>0</v>
          </cell>
          <cell r="G193">
            <v>0</v>
          </cell>
          <cell r="H193">
            <v>0</v>
          </cell>
          <cell r="I193">
            <v>0</v>
          </cell>
          <cell r="J193">
            <v>0</v>
          </cell>
          <cell r="O193">
            <v>0</v>
          </cell>
          <cell r="P193">
            <v>0</v>
          </cell>
          <cell r="Q193">
            <v>0</v>
          </cell>
          <cell r="R193">
            <v>0</v>
          </cell>
          <cell r="S193">
            <v>0</v>
          </cell>
          <cell r="T193">
            <v>0</v>
          </cell>
          <cell r="W193">
            <v>0</v>
          </cell>
          <cell r="X193">
            <v>0</v>
          </cell>
          <cell r="Y193">
            <v>0</v>
          </cell>
          <cell r="Z193">
            <v>0</v>
          </cell>
          <cell r="AA193">
            <v>0</v>
          </cell>
          <cell r="AC193">
            <v>42036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  <cell r="AI193">
            <v>0</v>
          </cell>
          <cell r="AJ193">
            <v>0</v>
          </cell>
          <cell r="AK193">
            <v>0</v>
          </cell>
        </row>
        <row r="194">
          <cell r="B194">
            <v>5339105.9818476336</v>
          </cell>
          <cell r="C194">
            <v>0</v>
          </cell>
          <cell r="D194">
            <v>2015</v>
          </cell>
          <cell r="E194">
            <v>42064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O194">
            <v>0</v>
          </cell>
          <cell r="P194">
            <v>0</v>
          </cell>
          <cell r="Q194">
            <v>0</v>
          </cell>
          <cell r="R194">
            <v>0</v>
          </cell>
          <cell r="S194">
            <v>0</v>
          </cell>
          <cell r="T194">
            <v>0</v>
          </cell>
          <cell r="W194">
            <v>0</v>
          </cell>
          <cell r="X194">
            <v>0</v>
          </cell>
          <cell r="Y194">
            <v>0</v>
          </cell>
          <cell r="Z194">
            <v>0</v>
          </cell>
          <cell r="AA194">
            <v>0</v>
          </cell>
          <cell r="AC194">
            <v>42064</v>
          </cell>
          <cell r="AE194">
            <v>0</v>
          </cell>
          <cell r="AF194">
            <v>0</v>
          </cell>
          <cell r="AG194">
            <v>0</v>
          </cell>
          <cell r="AH194">
            <v>0</v>
          </cell>
          <cell r="AI194">
            <v>0</v>
          </cell>
          <cell r="AJ194">
            <v>0</v>
          </cell>
          <cell r="AK194">
            <v>0</v>
          </cell>
        </row>
        <row r="195">
          <cell r="B195">
            <v>5166876.756626742</v>
          </cell>
          <cell r="C195">
            <v>0</v>
          </cell>
          <cell r="D195">
            <v>2015</v>
          </cell>
          <cell r="E195">
            <v>42095</v>
          </cell>
          <cell r="F195">
            <v>0</v>
          </cell>
          <cell r="G195">
            <v>0</v>
          </cell>
          <cell r="H195">
            <v>0</v>
          </cell>
          <cell r="I195">
            <v>0</v>
          </cell>
          <cell r="J195">
            <v>0</v>
          </cell>
          <cell r="O195">
            <v>0</v>
          </cell>
          <cell r="P195">
            <v>0</v>
          </cell>
          <cell r="Q195">
            <v>0</v>
          </cell>
          <cell r="R195">
            <v>0</v>
          </cell>
          <cell r="S195">
            <v>0</v>
          </cell>
          <cell r="T195">
            <v>0</v>
          </cell>
          <cell r="W195">
            <v>0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C195">
            <v>42095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  <cell r="AI195">
            <v>0</v>
          </cell>
          <cell r="AJ195">
            <v>0</v>
          </cell>
          <cell r="AK195">
            <v>0</v>
          </cell>
        </row>
        <row r="196">
          <cell r="B196">
            <v>5339105.9818476336</v>
          </cell>
          <cell r="C196">
            <v>0</v>
          </cell>
          <cell r="D196">
            <v>2015</v>
          </cell>
          <cell r="E196">
            <v>42125</v>
          </cell>
          <cell r="F196">
            <v>0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  <cell r="O196">
            <v>0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C196">
            <v>42125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  <cell r="AI196">
            <v>0</v>
          </cell>
          <cell r="AJ196">
            <v>0</v>
          </cell>
          <cell r="AK196">
            <v>0</v>
          </cell>
        </row>
        <row r="197">
          <cell r="B197">
            <v>5166876.756626742</v>
          </cell>
          <cell r="C197">
            <v>0</v>
          </cell>
          <cell r="D197">
            <v>2015</v>
          </cell>
          <cell r="E197">
            <v>42156</v>
          </cell>
          <cell r="F197">
            <v>0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  <cell r="AE197">
            <v>0</v>
          </cell>
          <cell r="AF197">
            <v>0</v>
          </cell>
          <cell r="AG197">
            <v>0</v>
          </cell>
          <cell r="AH197">
            <v>0</v>
          </cell>
          <cell r="AI197">
            <v>0</v>
          </cell>
          <cell r="AJ197">
            <v>0</v>
          </cell>
          <cell r="AK197">
            <v>0</v>
          </cell>
        </row>
        <row r="198">
          <cell r="B198">
            <v>5339105.9818476336</v>
          </cell>
          <cell r="C198">
            <v>0</v>
          </cell>
          <cell r="D198">
            <v>2015</v>
          </cell>
          <cell r="E198">
            <v>42186</v>
          </cell>
          <cell r="F198">
            <v>0</v>
          </cell>
          <cell r="G198">
            <v>0</v>
          </cell>
          <cell r="H198">
            <v>0</v>
          </cell>
          <cell r="I198">
            <v>0</v>
          </cell>
          <cell r="J198">
            <v>0</v>
          </cell>
        </row>
        <row r="199">
          <cell r="B199">
            <v>5339105.9818476336</v>
          </cell>
          <cell r="C199">
            <v>0</v>
          </cell>
          <cell r="D199">
            <v>2015</v>
          </cell>
          <cell r="E199">
            <v>42217</v>
          </cell>
          <cell r="F199">
            <v>0</v>
          </cell>
          <cell r="G199">
            <v>0</v>
          </cell>
          <cell r="H199">
            <v>0</v>
          </cell>
          <cell r="I199">
            <v>0</v>
          </cell>
          <cell r="J199">
            <v>0</v>
          </cell>
        </row>
        <row r="200">
          <cell r="B200">
            <v>5166876.756626742</v>
          </cell>
          <cell r="C200">
            <v>0</v>
          </cell>
          <cell r="D200">
            <v>2015</v>
          </cell>
          <cell r="E200">
            <v>42248</v>
          </cell>
          <cell r="F200">
            <v>0</v>
          </cell>
          <cell r="G200">
            <v>0</v>
          </cell>
          <cell r="H200">
            <v>0</v>
          </cell>
          <cell r="I200">
            <v>0</v>
          </cell>
          <cell r="J200">
            <v>0</v>
          </cell>
        </row>
        <row r="201">
          <cell r="B201">
            <v>5339105.9818476336</v>
          </cell>
          <cell r="C201">
            <v>0</v>
          </cell>
          <cell r="D201">
            <v>2015</v>
          </cell>
          <cell r="E201">
            <v>42278</v>
          </cell>
          <cell r="F201">
            <v>0</v>
          </cell>
          <cell r="G201">
            <v>0</v>
          </cell>
          <cell r="H201">
            <v>0</v>
          </cell>
          <cell r="I201">
            <v>0</v>
          </cell>
          <cell r="J201">
            <v>0</v>
          </cell>
        </row>
        <row r="202">
          <cell r="B202">
            <v>5166876.756626742</v>
          </cell>
          <cell r="C202">
            <v>0</v>
          </cell>
          <cell r="D202">
            <v>2015</v>
          </cell>
          <cell r="E202">
            <v>42309</v>
          </cell>
          <cell r="F202">
            <v>0</v>
          </cell>
          <cell r="G202">
            <v>0</v>
          </cell>
          <cell r="H202">
            <v>0</v>
          </cell>
          <cell r="I202">
            <v>0</v>
          </cell>
          <cell r="J202">
            <v>0</v>
          </cell>
        </row>
        <row r="203">
          <cell r="B203">
            <v>5339105.9818476336</v>
          </cell>
          <cell r="C203">
            <v>0</v>
          </cell>
          <cell r="D203">
            <v>2015</v>
          </cell>
          <cell r="E203">
            <v>42339</v>
          </cell>
          <cell r="F203">
            <v>0</v>
          </cell>
          <cell r="G203">
            <v>0</v>
          </cell>
          <cell r="H203">
            <v>0</v>
          </cell>
          <cell r="I203">
            <v>0</v>
          </cell>
          <cell r="J203">
            <v>0</v>
          </cell>
        </row>
        <row r="204">
          <cell r="B204">
            <v>5339105.9818476336</v>
          </cell>
          <cell r="C204">
            <v>0</v>
          </cell>
          <cell r="D204">
            <v>2016</v>
          </cell>
          <cell r="E204">
            <v>42370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</row>
        <row r="205">
          <cell r="B205">
            <v>4994647.5314058512</v>
          </cell>
          <cell r="C205">
            <v>0</v>
          </cell>
          <cell r="D205">
            <v>2016</v>
          </cell>
          <cell r="E205">
            <v>42401</v>
          </cell>
          <cell r="F205">
            <v>0</v>
          </cell>
          <cell r="G205">
            <v>0</v>
          </cell>
          <cell r="H205">
            <v>0</v>
          </cell>
          <cell r="I205">
            <v>0</v>
          </cell>
          <cell r="J205">
            <v>0</v>
          </cell>
        </row>
        <row r="206">
          <cell r="B206">
            <v>5339105.9818476336</v>
          </cell>
          <cell r="C206">
            <v>0</v>
          </cell>
          <cell r="D206">
            <v>2016</v>
          </cell>
          <cell r="E206">
            <v>42430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</row>
        <row r="207">
          <cell r="B207">
            <v>5166876.756626742</v>
          </cell>
          <cell r="C207">
            <v>0</v>
          </cell>
          <cell r="D207">
            <v>2016</v>
          </cell>
          <cell r="E207">
            <v>42461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</row>
        <row r="208">
          <cell r="B208">
            <v>5339105.9818476336</v>
          </cell>
          <cell r="C208">
            <v>0</v>
          </cell>
          <cell r="D208">
            <v>2016</v>
          </cell>
          <cell r="E208">
            <v>42491</v>
          </cell>
          <cell r="F208">
            <v>0</v>
          </cell>
          <cell r="G208">
            <v>0</v>
          </cell>
          <cell r="H208">
            <v>0</v>
          </cell>
          <cell r="I208">
            <v>0</v>
          </cell>
          <cell r="J208">
            <v>0</v>
          </cell>
        </row>
        <row r="209">
          <cell r="B209">
            <v>5166876.756626742</v>
          </cell>
          <cell r="C209">
            <v>0</v>
          </cell>
          <cell r="D209">
            <v>2016</v>
          </cell>
          <cell r="E209">
            <v>42522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</row>
        <row r="210">
          <cell r="B210">
            <v>5339105.9818476336</v>
          </cell>
          <cell r="C210">
            <v>0</v>
          </cell>
          <cell r="D210">
            <v>2016</v>
          </cell>
          <cell r="E210">
            <v>42552</v>
          </cell>
          <cell r="F210">
            <v>0</v>
          </cell>
          <cell r="G210">
            <v>0</v>
          </cell>
          <cell r="H210">
            <v>0</v>
          </cell>
          <cell r="I210">
            <v>0</v>
          </cell>
          <cell r="J210">
            <v>0</v>
          </cell>
        </row>
        <row r="211">
          <cell r="B211">
            <v>5339105.9818476336</v>
          </cell>
          <cell r="C211">
            <v>0</v>
          </cell>
          <cell r="D211">
            <v>2016</v>
          </cell>
          <cell r="E211">
            <v>42583</v>
          </cell>
          <cell r="F211">
            <v>0</v>
          </cell>
          <cell r="G211">
            <v>0</v>
          </cell>
          <cell r="H211">
            <v>0</v>
          </cell>
          <cell r="I211">
            <v>0</v>
          </cell>
          <cell r="J211">
            <v>0</v>
          </cell>
        </row>
        <row r="212">
          <cell r="B212">
            <v>5166876.756626742</v>
          </cell>
          <cell r="C212">
            <v>0</v>
          </cell>
          <cell r="D212">
            <v>2016</v>
          </cell>
          <cell r="E212">
            <v>42614</v>
          </cell>
          <cell r="F212">
            <v>0</v>
          </cell>
          <cell r="G212">
            <v>0</v>
          </cell>
          <cell r="H212">
            <v>0</v>
          </cell>
          <cell r="I212">
            <v>0</v>
          </cell>
          <cell r="J212">
            <v>0</v>
          </cell>
        </row>
        <row r="213">
          <cell r="B213">
            <v>5339105.9818476336</v>
          </cell>
          <cell r="C213">
            <v>0</v>
          </cell>
          <cell r="D213">
            <v>2016</v>
          </cell>
          <cell r="E213">
            <v>42644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</row>
        <row r="214">
          <cell r="B214">
            <v>5166876.756626742</v>
          </cell>
          <cell r="C214">
            <v>0</v>
          </cell>
          <cell r="D214">
            <v>2016</v>
          </cell>
          <cell r="E214">
            <v>42675</v>
          </cell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</row>
        <row r="215">
          <cell r="B215">
            <v>5339105.9818476336</v>
          </cell>
          <cell r="C215">
            <v>0</v>
          </cell>
          <cell r="D215">
            <v>2016</v>
          </cell>
          <cell r="E215">
            <v>42705</v>
          </cell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</row>
        <row r="216">
          <cell r="B216">
            <v>5339105.9818476336</v>
          </cell>
          <cell r="C216">
            <v>0</v>
          </cell>
          <cell r="D216">
            <v>2017</v>
          </cell>
          <cell r="E216">
            <v>42736</v>
          </cell>
          <cell r="F216">
            <v>0</v>
          </cell>
          <cell r="G216">
            <v>0</v>
          </cell>
          <cell r="H216">
            <v>0</v>
          </cell>
          <cell r="I216">
            <v>0</v>
          </cell>
          <cell r="J216">
            <v>0</v>
          </cell>
        </row>
        <row r="217">
          <cell r="B217">
            <v>4822418.3061849596</v>
          </cell>
          <cell r="C217">
            <v>0</v>
          </cell>
          <cell r="D217">
            <v>2017</v>
          </cell>
          <cell r="E217">
            <v>42767</v>
          </cell>
          <cell r="F217">
            <v>0</v>
          </cell>
          <cell r="G217">
            <v>0</v>
          </cell>
          <cell r="H217">
            <v>0</v>
          </cell>
          <cell r="I217">
            <v>0</v>
          </cell>
          <cell r="J217">
            <v>0</v>
          </cell>
        </row>
        <row r="218">
          <cell r="B218">
            <v>5339105.9818476336</v>
          </cell>
          <cell r="C218">
            <v>0</v>
          </cell>
          <cell r="D218">
            <v>2017</v>
          </cell>
          <cell r="E218">
            <v>42795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</row>
        <row r="219">
          <cell r="B219">
            <v>5166876.756626742</v>
          </cell>
          <cell r="C219">
            <v>0</v>
          </cell>
          <cell r="D219">
            <v>2017</v>
          </cell>
          <cell r="E219">
            <v>42826</v>
          </cell>
          <cell r="F219">
            <v>0</v>
          </cell>
          <cell r="G219">
            <v>0</v>
          </cell>
          <cell r="H219">
            <v>0</v>
          </cell>
          <cell r="I219">
            <v>0</v>
          </cell>
          <cell r="J219">
            <v>0</v>
          </cell>
        </row>
        <row r="220">
          <cell r="B220">
            <v>5339105.9818476336</v>
          </cell>
          <cell r="C220">
            <v>0</v>
          </cell>
          <cell r="D220">
            <v>2017</v>
          </cell>
          <cell r="E220">
            <v>42856</v>
          </cell>
          <cell r="F220">
            <v>0</v>
          </cell>
          <cell r="G220">
            <v>0</v>
          </cell>
          <cell r="H220">
            <v>0</v>
          </cell>
          <cell r="I220">
            <v>0</v>
          </cell>
          <cell r="J220">
            <v>0</v>
          </cell>
        </row>
        <row r="221">
          <cell r="B221">
            <v>5166876.756626742</v>
          </cell>
          <cell r="C221">
            <v>0</v>
          </cell>
          <cell r="D221">
            <v>2017</v>
          </cell>
          <cell r="E221">
            <v>42887</v>
          </cell>
          <cell r="F221">
            <v>0</v>
          </cell>
          <cell r="G221">
            <v>0</v>
          </cell>
          <cell r="H221">
            <v>0</v>
          </cell>
          <cell r="I221">
            <v>0</v>
          </cell>
          <cell r="J221">
            <v>0</v>
          </cell>
        </row>
        <row r="222">
          <cell r="B222">
            <v>5339105.9818476336</v>
          </cell>
          <cell r="C222">
            <v>0</v>
          </cell>
          <cell r="D222">
            <v>2017</v>
          </cell>
          <cell r="E222">
            <v>42917</v>
          </cell>
          <cell r="F222">
            <v>0</v>
          </cell>
          <cell r="G222">
            <v>0</v>
          </cell>
          <cell r="H222">
            <v>0</v>
          </cell>
          <cell r="I222">
            <v>0</v>
          </cell>
          <cell r="J222">
            <v>0</v>
          </cell>
        </row>
        <row r="223">
          <cell r="B223">
            <v>5339105.9818476336</v>
          </cell>
          <cell r="C223">
            <v>0</v>
          </cell>
          <cell r="D223">
            <v>2017</v>
          </cell>
          <cell r="E223">
            <v>42948</v>
          </cell>
          <cell r="F223">
            <v>0</v>
          </cell>
          <cell r="G223">
            <v>0</v>
          </cell>
          <cell r="H223">
            <v>0</v>
          </cell>
          <cell r="I223">
            <v>0</v>
          </cell>
          <cell r="J223">
            <v>0</v>
          </cell>
        </row>
        <row r="224">
          <cell r="B224">
            <v>5166876.756626742</v>
          </cell>
          <cell r="C224">
            <v>0</v>
          </cell>
          <cell r="D224">
            <v>2017</v>
          </cell>
          <cell r="E224">
            <v>42979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</row>
        <row r="225">
          <cell r="B225">
            <v>5339105.9818476336</v>
          </cell>
          <cell r="C225">
            <v>0</v>
          </cell>
          <cell r="D225">
            <v>2017</v>
          </cell>
          <cell r="E225">
            <v>43009</v>
          </cell>
          <cell r="F225">
            <v>0</v>
          </cell>
          <cell r="G225">
            <v>0</v>
          </cell>
          <cell r="H225">
            <v>0</v>
          </cell>
          <cell r="I225">
            <v>0</v>
          </cell>
          <cell r="J225">
            <v>0</v>
          </cell>
        </row>
        <row r="226">
          <cell r="B226">
            <v>5166876.756626742</v>
          </cell>
          <cell r="C226">
            <v>0</v>
          </cell>
          <cell r="D226">
            <v>2017</v>
          </cell>
          <cell r="E226">
            <v>43040</v>
          </cell>
          <cell r="F226">
            <v>0</v>
          </cell>
          <cell r="G226">
            <v>0</v>
          </cell>
          <cell r="H226">
            <v>0</v>
          </cell>
          <cell r="I226">
            <v>0</v>
          </cell>
          <cell r="J226">
            <v>0</v>
          </cell>
        </row>
        <row r="227">
          <cell r="B227">
            <v>5339105.9818476336</v>
          </cell>
          <cell r="C227">
            <v>0</v>
          </cell>
          <cell r="D227">
            <v>2017</v>
          </cell>
          <cell r="E227">
            <v>43070</v>
          </cell>
          <cell r="F227">
            <v>0</v>
          </cell>
          <cell r="G227">
            <v>0</v>
          </cell>
          <cell r="H227">
            <v>0</v>
          </cell>
          <cell r="I227">
            <v>0</v>
          </cell>
          <cell r="J227">
            <v>0</v>
          </cell>
        </row>
        <row r="228">
          <cell r="B228">
            <v>5339105.9818476336</v>
          </cell>
          <cell r="C228">
            <v>0</v>
          </cell>
          <cell r="D228">
            <v>2018</v>
          </cell>
          <cell r="E228">
            <v>43101</v>
          </cell>
          <cell r="F228">
            <v>0</v>
          </cell>
          <cell r="G228">
            <v>0</v>
          </cell>
          <cell r="H228">
            <v>0</v>
          </cell>
          <cell r="I228">
            <v>0</v>
          </cell>
          <cell r="J228">
            <v>0</v>
          </cell>
        </row>
        <row r="229">
          <cell r="B229">
            <v>4822418.3061849596</v>
          </cell>
          <cell r="C229">
            <v>0</v>
          </cell>
          <cell r="D229">
            <v>2018</v>
          </cell>
          <cell r="E229">
            <v>43132</v>
          </cell>
          <cell r="F229">
            <v>0</v>
          </cell>
          <cell r="G229">
            <v>0</v>
          </cell>
          <cell r="H229">
            <v>0</v>
          </cell>
          <cell r="I229">
            <v>0</v>
          </cell>
          <cell r="J229">
            <v>0</v>
          </cell>
        </row>
        <row r="230">
          <cell r="B230">
            <v>5339105.9818476336</v>
          </cell>
          <cell r="C230">
            <v>0</v>
          </cell>
          <cell r="D230">
            <v>2018</v>
          </cell>
          <cell r="E230">
            <v>43160</v>
          </cell>
          <cell r="F230">
            <v>0</v>
          </cell>
          <cell r="G230">
            <v>0</v>
          </cell>
          <cell r="H230">
            <v>0</v>
          </cell>
          <cell r="I230">
            <v>0</v>
          </cell>
          <cell r="J230">
            <v>0</v>
          </cell>
        </row>
        <row r="231">
          <cell r="B231">
            <v>5166876.756626742</v>
          </cell>
          <cell r="C231">
            <v>0</v>
          </cell>
          <cell r="D231">
            <v>2018</v>
          </cell>
          <cell r="E231">
            <v>43191</v>
          </cell>
          <cell r="F231">
            <v>0</v>
          </cell>
          <cell r="G231">
            <v>0</v>
          </cell>
          <cell r="H231">
            <v>0</v>
          </cell>
          <cell r="I231">
            <v>0</v>
          </cell>
          <cell r="J231">
            <v>0</v>
          </cell>
        </row>
        <row r="232">
          <cell r="B232">
            <v>5339105.9818476336</v>
          </cell>
          <cell r="C232">
            <v>0</v>
          </cell>
          <cell r="D232">
            <v>2018</v>
          </cell>
          <cell r="E232">
            <v>43221</v>
          </cell>
          <cell r="F232">
            <v>0</v>
          </cell>
          <cell r="G232">
            <v>0</v>
          </cell>
          <cell r="H232">
            <v>0</v>
          </cell>
          <cell r="I232">
            <v>0</v>
          </cell>
          <cell r="J232">
            <v>0</v>
          </cell>
        </row>
        <row r="233">
          <cell r="B233">
            <v>5166876.756626742</v>
          </cell>
          <cell r="C233">
            <v>0</v>
          </cell>
          <cell r="D233">
            <v>2018</v>
          </cell>
          <cell r="E233">
            <v>43252</v>
          </cell>
          <cell r="F233">
            <v>0</v>
          </cell>
          <cell r="G233">
            <v>0</v>
          </cell>
          <cell r="H233">
            <v>0</v>
          </cell>
          <cell r="I233">
            <v>0</v>
          </cell>
          <cell r="J233">
            <v>0</v>
          </cell>
        </row>
        <row r="234">
          <cell r="B234">
            <v>5339105.9818476336</v>
          </cell>
          <cell r="C234">
            <v>0</v>
          </cell>
          <cell r="D234">
            <v>2018</v>
          </cell>
          <cell r="E234">
            <v>43282</v>
          </cell>
          <cell r="F234">
            <v>0</v>
          </cell>
          <cell r="G234">
            <v>0</v>
          </cell>
          <cell r="H234">
            <v>0</v>
          </cell>
          <cell r="I234">
            <v>0</v>
          </cell>
          <cell r="J234">
            <v>0</v>
          </cell>
        </row>
        <row r="235">
          <cell r="B235">
            <v>5339105.9818476336</v>
          </cell>
          <cell r="C235">
            <v>0</v>
          </cell>
          <cell r="D235">
            <v>2018</v>
          </cell>
          <cell r="E235">
            <v>43313</v>
          </cell>
          <cell r="F235">
            <v>0</v>
          </cell>
          <cell r="G235">
            <v>0</v>
          </cell>
          <cell r="H235">
            <v>0</v>
          </cell>
          <cell r="I235">
            <v>0</v>
          </cell>
          <cell r="J235">
            <v>0</v>
          </cell>
        </row>
        <row r="236">
          <cell r="B236">
            <v>5166876.756626742</v>
          </cell>
          <cell r="C236">
            <v>0</v>
          </cell>
          <cell r="D236">
            <v>2018</v>
          </cell>
          <cell r="E236">
            <v>43344</v>
          </cell>
          <cell r="F236">
            <v>0</v>
          </cell>
          <cell r="G236">
            <v>0</v>
          </cell>
          <cell r="H236">
            <v>0</v>
          </cell>
          <cell r="I236">
            <v>0</v>
          </cell>
          <cell r="J236">
            <v>0</v>
          </cell>
        </row>
        <row r="237">
          <cell r="B237">
            <v>5339105.9818476336</v>
          </cell>
          <cell r="C237">
            <v>0</v>
          </cell>
          <cell r="D237">
            <v>2018</v>
          </cell>
          <cell r="E237">
            <v>43374</v>
          </cell>
          <cell r="F237">
            <v>0</v>
          </cell>
          <cell r="G237">
            <v>0</v>
          </cell>
          <cell r="H237">
            <v>0</v>
          </cell>
          <cell r="I237">
            <v>0</v>
          </cell>
          <cell r="J237">
            <v>0</v>
          </cell>
        </row>
        <row r="238">
          <cell r="B238">
            <v>5166876.756626742</v>
          </cell>
          <cell r="C238">
            <v>0</v>
          </cell>
          <cell r="D238">
            <v>2018</v>
          </cell>
          <cell r="E238">
            <v>43405</v>
          </cell>
          <cell r="F238">
            <v>0</v>
          </cell>
          <cell r="G238">
            <v>0</v>
          </cell>
          <cell r="H238">
            <v>0</v>
          </cell>
          <cell r="I238">
            <v>0</v>
          </cell>
          <cell r="J238">
            <v>0</v>
          </cell>
        </row>
        <row r="239">
          <cell r="B239">
            <v>5339105.9818476336</v>
          </cell>
          <cell r="C239">
            <v>0</v>
          </cell>
          <cell r="D239">
            <v>2018</v>
          </cell>
          <cell r="E239">
            <v>43435</v>
          </cell>
          <cell r="F239">
            <v>0</v>
          </cell>
          <cell r="G239">
            <v>0</v>
          </cell>
          <cell r="H239">
            <v>0</v>
          </cell>
          <cell r="I239">
            <v>0</v>
          </cell>
          <cell r="J239">
            <v>0</v>
          </cell>
        </row>
        <row r="240">
          <cell r="B240">
            <v>5339105.9818476336</v>
          </cell>
          <cell r="C240">
            <v>0</v>
          </cell>
          <cell r="D240">
            <v>2019</v>
          </cell>
          <cell r="E240">
            <v>43466</v>
          </cell>
          <cell r="F240">
            <v>0</v>
          </cell>
          <cell r="G240">
            <v>0</v>
          </cell>
          <cell r="H240">
            <v>0</v>
          </cell>
          <cell r="I240">
            <v>0</v>
          </cell>
          <cell r="J240">
            <v>0</v>
          </cell>
        </row>
        <row r="241">
          <cell r="B241">
            <v>4822418.3061849596</v>
          </cell>
          <cell r="C241">
            <v>0</v>
          </cell>
          <cell r="D241">
            <v>2019</v>
          </cell>
          <cell r="E241">
            <v>43497</v>
          </cell>
          <cell r="F241">
            <v>0</v>
          </cell>
          <cell r="G241">
            <v>0</v>
          </cell>
          <cell r="H241">
            <v>0</v>
          </cell>
          <cell r="I241">
            <v>0</v>
          </cell>
          <cell r="J241">
            <v>0</v>
          </cell>
        </row>
        <row r="242">
          <cell r="B242">
            <v>5339105.9818476336</v>
          </cell>
          <cell r="C242">
            <v>0</v>
          </cell>
          <cell r="D242">
            <v>2019</v>
          </cell>
          <cell r="E242">
            <v>43525</v>
          </cell>
          <cell r="F242">
            <v>0</v>
          </cell>
          <cell r="G242">
            <v>0</v>
          </cell>
          <cell r="H242">
            <v>0</v>
          </cell>
          <cell r="I242">
            <v>0</v>
          </cell>
          <cell r="J242">
            <v>0</v>
          </cell>
        </row>
        <row r="243">
          <cell r="B243">
            <v>0</v>
          </cell>
          <cell r="C243">
            <v>0</v>
          </cell>
          <cell r="D243">
            <v>2019</v>
          </cell>
          <cell r="E243">
            <v>43556</v>
          </cell>
          <cell r="F243">
            <v>0</v>
          </cell>
          <cell r="G243">
            <v>0</v>
          </cell>
          <cell r="H243">
            <v>0</v>
          </cell>
          <cell r="I243">
            <v>0</v>
          </cell>
          <cell r="J243">
            <v>0</v>
          </cell>
        </row>
        <row r="244">
          <cell r="B244">
            <v>0</v>
          </cell>
          <cell r="C244">
            <v>0</v>
          </cell>
          <cell r="D244">
            <v>2019</v>
          </cell>
          <cell r="E244">
            <v>43586</v>
          </cell>
          <cell r="F244">
            <v>0</v>
          </cell>
          <cell r="G244">
            <v>0</v>
          </cell>
          <cell r="H244">
            <v>0</v>
          </cell>
          <cell r="I244">
            <v>0</v>
          </cell>
          <cell r="J244">
            <v>0</v>
          </cell>
        </row>
        <row r="245">
          <cell r="B245">
            <v>0</v>
          </cell>
          <cell r="C245">
            <v>0</v>
          </cell>
          <cell r="D245">
            <v>2019</v>
          </cell>
          <cell r="E245">
            <v>43617</v>
          </cell>
          <cell r="F245">
            <v>0</v>
          </cell>
          <cell r="G245">
            <v>0</v>
          </cell>
          <cell r="H245">
            <v>0</v>
          </cell>
          <cell r="I245">
            <v>0</v>
          </cell>
          <cell r="J245">
            <v>0</v>
          </cell>
        </row>
        <row r="246">
          <cell r="B246">
            <v>0</v>
          </cell>
          <cell r="C246">
            <v>0</v>
          </cell>
          <cell r="D246">
            <v>2019</v>
          </cell>
          <cell r="E246">
            <v>43647</v>
          </cell>
          <cell r="F246">
            <v>0</v>
          </cell>
          <cell r="G246">
            <v>0</v>
          </cell>
          <cell r="H246">
            <v>0</v>
          </cell>
          <cell r="I246">
            <v>0</v>
          </cell>
          <cell r="J246">
            <v>0</v>
          </cell>
        </row>
        <row r="247">
          <cell r="B247">
            <v>0</v>
          </cell>
          <cell r="C247">
            <v>0</v>
          </cell>
          <cell r="D247">
            <v>2019</v>
          </cell>
          <cell r="E247">
            <v>43678</v>
          </cell>
          <cell r="F247">
            <v>0</v>
          </cell>
          <cell r="G247">
            <v>0</v>
          </cell>
          <cell r="H247">
            <v>0</v>
          </cell>
          <cell r="I247">
            <v>0</v>
          </cell>
          <cell r="J247">
            <v>0</v>
          </cell>
        </row>
        <row r="248">
          <cell r="B248">
            <v>0</v>
          </cell>
          <cell r="C248">
            <v>0</v>
          </cell>
          <cell r="D248">
            <v>2019</v>
          </cell>
          <cell r="E248">
            <v>43709</v>
          </cell>
          <cell r="F248">
            <v>0</v>
          </cell>
          <cell r="G248">
            <v>0</v>
          </cell>
          <cell r="H248">
            <v>0</v>
          </cell>
          <cell r="I248">
            <v>0</v>
          </cell>
          <cell r="J248">
            <v>0</v>
          </cell>
        </row>
        <row r="249">
          <cell r="B249">
            <v>0</v>
          </cell>
          <cell r="C249">
            <v>0</v>
          </cell>
          <cell r="D249">
            <v>2019</v>
          </cell>
          <cell r="E249">
            <v>43739</v>
          </cell>
          <cell r="F249">
            <v>0</v>
          </cell>
          <cell r="G249">
            <v>0</v>
          </cell>
          <cell r="H249">
            <v>0</v>
          </cell>
          <cell r="I249">
            <v>0</v>
          </cell>
          <cell r="J249">
            <v>0</v>
          </cell>
        </row>
        <row r="250">
          <cell r="B250">
            <v>0</v>
          </cell>
          <cell r="C250">
            <v>0</v>
          </cell>
          <cell r="D250">
            <v>2019</v>
          </cell>
          <cell r="E250">
            <v>43770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</row>
        <row r="251">
          <cell r="B251">
            <v>0</v>
          </cell>
          <cell r="C251">
            <v>0</v>
          </cell>
          <cell r="D251">
            <v>2019</v>
          </cell>
          <cell r="E251">
            <v>43800</v>
          </cell>
          <cell r="F251">
            <v>0</v>
          </cell>
          <cell r="G251">
            <v>0</v>
          </cell>
          <cell r="H251">
            <v>0</v>
          </cell>
          <cell r="I251">
            <v>0</v>
          </cell>
          <cell r="J251">
            <v>0</v>
          </cell>
        </row>
        <row r="252">
          <cell r="B252">
            <v>0</v>
          </cell>
          <cell r="C252">
            <v>0</v>
          </cell>
          <cell r="D252">
            <v>2020</v>
          </cell>
          <cell r="E252">
            <v>43831</v>
          </cell>
          <cell r="F252">
            <v>0</v>
          </cell>
          <cell r="G252">
            <v>0</v>
          </cell>
          <cell r="H252">
            <v>0</v>
          </cell>
          <cell r="I252">
            <v>0</v>
          </cell>
          <cell r="J252">
            <v>0</v>
          </cell>
        </row>
        <row r="253">
          <cell r="B253">
            <v>0</v>
          </cell>
          <cell r="C253">
            <v>0</v>
          </cell>
          <cell r="D253">
            <v>2020</v>
          </cell>
          <cell r="E253">
            <v>43862</v>
          </cell>
          <cell r="F253">
            <v>0</v>
          </cell>
          <cell r="G253">
            <v>0</v>
          </cell>
          <cell r="H253">
            <v>0</v>
          </cell>
          <cell r="I253">
            <v>0</v>
          </cell>
          <cell r="J253">
            <v>0</v>
          </cell>
        </row>
        <row r="254">
          <cell r="B254">
            <v>0</v>
          </cell>
          <cell r="C254">
            <v>0</v>
          </cell>
          <cell r="D254">
            <v>2020</v>
          </cell>
          <cell r="E254">
            <v>43891</v>
          </cell>
          <cell r="F254">
            <v>0</v>
          </cell>
          <cell r="G254">
            <v>0</v>
          </cell>
          <cell r="H254">
            <v>0</v>
          </cell>
          <cell r="I254">
            <v>0</v>
          </cell>
          <cell r="J254">
            <v>0</v>
          </cell>
        </row>
        <row r="255">
          <cell r="B255">
            <v>0</v>
          </cell>
          <cell r="C255">
            <v>0</v>
          </cell>
          <cell r="D255">
            <v>2020</v>
          </cell>
          <cell r="E255">
            <v>43922</v>
          </cell>
          <cell r="F255">
            <v>0</v>
          </cell>
          <cell r="G255">
            <v>0</v>
          </cell>
          <cell r="H255">
            <v>0</v>
          </cell>
          <cell r="I255">
            <v>0</v>
          </cell>
          <cell r="J255">
            <v>0</v>
          </cell>
        </row>
        <row r="256">
          <cell r="B256">
            <v>0</v>
          </cell>
          <cell r="C256">
            <v>0</v>
          </cell>
          <cell r="D256">
            <v>2020</v>
          </cell>
          <cell r="E256">
            <v>43952</v>
          </cell>
          <cell r="F256">
            <v>0</v>
          </cell>
          <cell r="G256">
            <v>0</v>
          </cell>
          <cell r="H256">
            <v>0</v>
          </cell>
          <cell r="I256">
            <v>0</v>
          </cell>
          <cell r="J256">
            <v>0</v>
          </cell>
        </row>
        <row r="257">
          <cell r="B257">
            <v>0</v>
          </cell>
          <cell r="C257">
            <v>0</v>
          </cell>
          <cell r="D257">
            <v>2020</v>
          </cell>
          <cell r="E257">
            <v>43983</v>
          </cell>
          <cell r="F257">
            <v>0</v>
          </cell>
          <cell r="G257">
            <v>0</v>
          </cell>
          <cell r="H257">
            <v>0</v>
          </cell>
          <cell r="I257">
            <v>0</v>
          </cell>
          <cell r="J257">
            <v>0</v>
          </cell>
        </row>
        <row r="258">
          <cell r="B258">
            <v>0</v>
          </cell>
          <cell r="C258">
            <v>0</v>
          </cell>
          <cell r="D258">
            <v>2020</v>
          </cell>
          <cell r="E258">
            <v>44013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</row>
        <row r="259">
          <cell r="B259">
            <v>0</v>
          </cell>
          <cell r="C259">
            <v>0</v>
          </cell>
          <cell r="D259">
            <v>2020</v>
          </cell>
          <cell r="E259">
            <v>44044</v>
          </cell>
          <cell r="F259">
            <v>0</v>
          </cell>
          <cell r="G259">
            <v>0</v>
          </cell>
          <cell r="H259">
            <v>0</v>
          </cell>
          <cell r="I259">
            <v>0</v>
          </cell>
          <cell r="J259">
            <v>0</v>
          </cell>
        </row>
        <row r="260">
          <cell r="B260">
            <v>0</v>
          </cell>
          <cell r="C260">
            <v>0</v>
          </cell>
          <cell r="D260">
            <v>2020</v>
          </cell>
          <cell r="E260">
            <v>44075</v>
          </cell>
          <cell r="F260">
            <v>0</v>
          </cell>
          <cell r="G260">
            <v>0</v>
          </cell>
          <cell r="H260">
            <v>0</v>
          </cell>
          <cell r="I260">
            <v>0</v>
          </cell>
          <cell r="J260">
            <v>0</v>
          </cell>
        </row>
        <row r="261">
          <cell r="B261">
            <v>0</v>
          </cell>
          <cell r="C261">
            <v>0</v>
          </cell>
          <cell r="D261">
            <v>2020</v>
          </cell>
          <cell r="E261">
            <v>44105</v>
          </cell>
          <cell r="F261">
            <v>0</v>
          </cell>
          <cell r="G261">
            <v>0</v>
          </cell>
          <cell r="H261">
            <v>0</v>
          </cell>
          <cell r="I261">
            <v>0</v>
          </cell>
          <cell r="J261">
            <v>0</v>
          </cell>
        </row>
        <row r="262">
          <cell r="B262">
            <v>0</v>
          </cell>
          <cell r="C262">
            <v>0</v>
          </cell>
          <cell r="D262">
            <v>2020</v>
          </cell>
          <cell r="E262">
            <v>44136</v>
          </cell>
          <cell r="F262">
            <v>0</v>
          </cell>
          <cell r="G262">
            <v>0</v>
          </cell>
          <cell r="H262">
            <v>0</v>
          </cell>
          <cell r="I262">
            <v>0</v>
          </cell>
          <cell r="J262">
            <v>0</v>
          </cell>
        </row>
        <row r="263">
          <cell r="B263">
            <v>0</v>
          </cell>
          <cell r="C263">
            <v>0</v>
          </cell>
          <cell r="D263">
            <v>2020</v>
          </cell>
          <cell r="E263">
            <v>44166</v>
          </cell>
          <cell r="F263">
            <v>0</v>
          </cell>
          <cell r="G263">
            <v>0</v>
          </cell>
          <cell r="H263">
            <v>0</v>
          </cell>
          <cell r="I263">
            <v>0</v>
          </cell>
          <cell r="J263">
            <v>0</v>
          </cell>
        </row>
        <row r="264">
          <cell r="B264">
            <v>0</v>
          </cell>
          <cell r="C264">
            <v>0</v>
          </cell>
          <cell r="D264">
            <v>2021</v>
          </cell>
          <cell r="E264">
            <v>44197</v>
          </cell>
          <cell r="F264">
            <v>0</v>
          </cell>
          <cell r="G264">
            <v>0</v>
          </cell>
          <cell r="H264">
            <v>0</v>
          </cell>
          <cell r="I264">
            <v>0</v>
          </cell>
          <cell r="J264">
            <v>0</v>
          </cell>
        </row>
        <row r="265">
          <cell r="B265">
            <v>0</v>
          </cell>
          <cell r="C265">
            <v>0</v>
          </cell>
          <cell r="D265">
            <v>2021</v>
          </cell>
          <cell r="E265">
            <v>44228</v>
          </cell>
          <cell r="F265">
            <v>0</v>
          </cell>
          <cell r="G265">
            <v>0</v>
          </cell>
          <cell r="H265">
            <v>0</v>
          </cell>
          <cell r="I265">
            <v>0</v>
          </cell>
          <cell r="J265">
            <v>0</v>
          </cell>
        </row>
        <row r="266">
          <cell r="B266">
            <v>0</v>
          </cell>
          <cell r="C266">
            <v>0</v>
          </cell>
          <cell r="D266">
            <v>2021</v>
          </cell>
          <cell r="E266">
            <v>44256</v>
          </cell>
          <cell r="F266">
            <v>0</v>
          </cell>
          <cell r="G266">
            <v>0</v>
          </cell>
          <cell r="H266">
            <v>0</v>
          </cell>
          <cell r="I266">
            <v>0</v>
          </cell>
          <cell r="J266">
            <v>0</v>
          </cell>
        </row>
        <row r="267">
          <cell r="B267">
            <v>0</v>
          </cell>
          <cell r="C267">
            <v>0</v>
          </cell>
          <cell r="D267">
            <v>2021</v>
          </cell>
          <cell r="E267">
            <v>44287</v>
          </cell>
          <cell r="F267">
            <v>0</v>
          </cell>
          <cell r="G267">
            <v>0</v>
          </cell>
          <cell r="H267">
            <v>0</v>
          </cell>
          <cell r="I267">
            <v>0</v>
          </cell>
          <cell r="J267">
            <v>0</v>
          </cell>
        </row>
        <row r="268">
          <cell r="B268">
            <v>0</v>
          </cell>
          <cell r="C268">
            <v>0</v>
          </cell>
          <cell r="D268">
            <v>2021</v>
          </cell>
          <cell r="E268">
            <v>44317</v>
          </cell>
          <cell r="F268">
            <v>0</v>
          </cell>
          <cell r="G268">
            <v>0</v>
          </cell>
          <cell r="H268">
            <v>0</v>
          </cell>
          <cell r="I268">
            <v>0</v>
          </cell>
          <cell r="J268">
            <v>0</v>
          </cell>
        </row>
        <row r="269">
          <cell r="B269">
            <v>0</v>
          </cell>
          <cell r="C269">
            <v>0</v>
          </cell>
          <cell r="D269">
            <v>2021</v>
          </cell>
          <cell r="E269">
            <v>44348</v>
          </cell>
          <cell r="F269">
            <v>0</v>
          </cell>
          <cell r="G269">
            <v>0</v>
          </cell>
          <cell r="H269">
            <v>0</v>
          </cell>
          <cell r="I269">
            <v>0</v>
          </cell>
          <cell r="J269">
            <v>0</v>
          </cell>
        </row>
        <row r="270">
          <cell r="B270">
            <v>0</v>
          </cell>
          <cell r="C270">
            <v>0</v>
          </cell>
          <cell r="D270">
            <v>2021</v>
          </cell>
          <cell r="E270">
            <v>44378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</row>
        <row r="271">
          <cell r="B271">
            <v>0</v>
          </cell>
          <cell r="C271">
            <v>0</v>
          </cell>
          <cell r="D271">
            <v>2021</v>
          </cell>
          <cell r="E271">
            <v>44409</v>
          </cell>
          <cell r="F271">
            <v>0</v>
          </cell>
          <cell r="G271">
            <v>0</v>
          </cell>
          <cell r="H271">
            <v>0</v>
          </cell>
          <cell r="I271">
            <v>0</v>
          </cell>
          <cell r="J271">
            <v>0</v>
          </cell>
        </row>
        <row r="272">
          <cell r="B272">
            <v>0</v>
          </cell>
          <cell r="C272">
            <v>0</v>
          </cell>
          <cell r="D272">
            <v>2021</v>
          </cell>
          <cell r="E272">
            <v>44440</v>
          </cell>
          <cell r="F272">
            <v>0</v>
          </cell>
          <cell r="G272">
            <v>0</v>
          </cell>
          <cell r="H272">
            <v>0</v>
          </cell>
          <cell r="I272">
            <v>0</v>
          </cell>
          <cell r="J272">
            <v>0</v>
          </cell>
        </row>
        <row r="273">
          <cell r="B273">
            <v>0</v>
          </cell>
          <cell r="C273">
            <v>0</v>
          </cell>
          <cell r="D273">
            <v>2021</v>
          </cell>
          <cell r="E273">
            <v>44470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</row>
        <row r="274">
          <cell r="B274">
            <v>0</v>
          </cell>
          <cell r="C274">
            <v>0</v>
          </cell>
          <cell r="D274">
            <v>2021</v>
          </cell>
          <cell r="E274">
            <v>44501</v>
          </cell>
          <cell r="F274">
            <v>0</v>
          </cell>
          <cell r="G274">
            <v>0</v>
          </cell>
          <cell r="H274">
            <v>0</v>
          </cell>
          <cell r="I274">
            <v>0</v>
          </cell>
          <cell r="J274">
            <v>0</v>
          </cell>
        </row>
        <row r="275">
          <cell r="B275">
            <v>0</v>
          </cell>
          <cell r="C275">
            <v>0</v>
          </cell>
          <cell r="D275">
            <v>2021</v>
          </cell>
          <cell r="E275">
            <v>44531</v>
          </cell>
          <cell r="F275">
            <v>0</v>
          </cell>
          <cell r="G275">
            <v>0</v>
          </cell>
          <cell r="H275">
            <v>0</v>
          </cell>
          <cell r="I275">
            <v>0</v>
          </cell>
          <cell r="J275">
            <v>0</v>
          </cell>
        </row>
        <row r="276">
          <cell r="B276">
            <v>0</v>
          </cell>
          <cell r="C276">
            <v>0</v>
          </cell>
          <cell r="D276">
            <v>2022</v>
          </cell>
          <cell r="E276">
            <v>44562</v>
          </cell>
          <cell r="F276">
            <v>0</v>
          </cell>
          <cell r="G276">
            <v>0</v>
          </cell>
          <cell r="H276">
            <v>0</v>
          </cell>
          <cell r="I276">
            <v>0</v>
          </cell>
          <cell r="J276">
            <v>0</v>
          </cell>
        </row>
        <row r="277">
          <cell r="B277">
            <v>0</v>
          </cell>
          <cell r="C277">
            <v>0</v>
          </cell>
          <cell r="D277">
            <v>2022</v>
          </cell>
          <cell r="E277">
            <v>44593</v>
          </cell>
          <cell r="F277">
            <v>0</v>
          </cell>
          <cell r="G277">
            <v>0</v>
          </cell>
          <cell r="H277">
            <v>0</v>
          </cell>
          <cell r="I277">
            <v>0</v>
          </cell>
          <cell r="J277">
            <v>0</v>
          </cell>
        </row>
        <row r="278">
          <cell r="B278">
            <v>0</v>
          </cell>
          <cell r="C278">
            <v>0</v>
          </cell>
          <cell r="D278">
            <v>2022</v>
          </cell>
          <cell r="E278">
            <v>44621</v>
          </cell>
          <cell r="F278">
            <v>0</v>
          </cell>
          <cell r="G278">
            <v>0</v>
          </cell>
          <cell r="H278">
            <v>0</v>
          </cell>
          <cell r="I278">
            <v>0</v>
          </cell>
          <cell r="J278">
            <v>0</v>
          </cell>
        </row>
        <row r="279">
          <cell r="B279">
            <v>0</v>
          </cell>
          <cell r="C279">
            <v>0</v>
          </cell>
          <cell r="D279">
            <v>2022</v>
          </cell>
          <cell r="E279">
            <v>44652</v>
          </cell>
          <cell r="F279">
            <v>0</v>
          </cell>
          <cell r="G279">
            <v>0</v>
          </cell>
          <cell r="H279">
            <v>0</v>
          </cell>
          <cell r="I279">
            <v>0</v>
          </cell>
          <cell r="J279">
            <v>0</v>
          </cell>
        </row>
        <row r="280">
          <cell r="B280">
            <v>0</v>
          </cell>
          <cell r="C280">
            <v>0</v>
          </cell>
          <cell r="D280">
            <v>2022</v>
          </cell>
          <cell r="E280">
            <v>44682</v>
          </cell>
          <cell r="F280">
            <v>0</v>
          </cell>
          <cell r="G280">
            <v>0</v>
          </cell>
          <cell r="H280">
            <v>0</v>
          </cell>
          <cell r="I280">
            <v>0</v>
          </cell>
          <cell r="J280">
            <v>0</v>
          </cell>
        </row>
        <row r="281">
          <cell r="B281">
            <v>0</v>
          </cell>
          <cell r="C281">
            <v>0</v>
          </cell>
          <cell r="D281">
            <v>2022</v>
          </cell>
          <cell r="E281">
            <v>44713</v>
          </cell>
          <cell r="F281">
            <v>0</v>
          </cell>
          <cell r="G281">
            <v>0</v>
          </cell>
          <cell r="H281">
            <v>0</v>
          </cell>
          <cell r="I281">
            <v>0</v>
          </cell>
          <cell r="J281">
            <v>0</v>
          </cell>
        </row>
        <row r="282">
          <cell r="B282">
            <v>0</v>
          </cell>
          <cell r="C282">
            <v>0</v>
          </cell>
          <cell r="D282">
            <v>2022</v>
          </cell>
          <cell r="E282">
            <v>44743</v>
          </cell>
          <cell r="F282">
            <v>0</v>
          </cell>
          <cell r="G282">
            <v>0</v>
          </cell>
          <cell r="H282">
            <v>0</v>
          </cell>
          <cell r="I282">
            <v>0</v>
          </cell>
          <cell r="J282">
            <v>0</v>
          </cell>
        </row>
        <row r="283">
          <cell r="B283">
            <v>0</v>
          </cell>
          <cell r="C283">
            <v>0</v>
          </cell>
          <cell r="D283">
            <v>2022</v>
          </cell>
          <cell r="E283">
            <v>44774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</row>
        <row r="284">
          <cell r="B284">
            <v>0</v>
          </cell>
          <cell r="C284">
            <v>0</v>
          </cell>
          <cell r="D284">
            <v>2022</v>
          </cell>
          <cell r="E284">
            <v>44805</v>
          </cell>
          <cell r="F284">
            <v>0</v>
          </cell>
          <cell r="G284">
            <v>0</v>
          </cell>
          <cell r="H284">
            <v>0</v>
          </cell>
          <cell r="I284">
            <v>0</v>
          </cell>
          <cell r="J284">
            <v>0</v>
          </cell>
        </row>
        <row r="285">
          <cell r="B285">
            <v>0</v>
          </cell>
          <cell r="C285">
            <v>0</v>
          </cell>
          <cell r="D285">
            <v>2022</v>
          </cell>
          <cell r="E285">
            <v>44835</v>
          </cell>
          <cell r="F285">
            <v>0</v>
          </cell>
          <cell r="G285">
            <v>0</v>
          </cell>
          <cell r="H285">
            <v>0</v>
          </cell>
          <cell r="I285">
            <v>0</v>
          </cell>
          <cell r="J285">
            <v>0</v>
          </cell>
        </row>
        <row r="286">
          <cell r="B286">
            <v>0</v>
          </cell>
          <cell r="C286">
            <v>0</v>
          </cell>
          <cell r="D286">
            <v>2022</v>
          </cell>
          <cell r="E286">
            <v>44866</v>
          </cell>
          <cell r="F286">
            <v>0</v>
          </cell>
          <cell r="G286">
            <v>0</v>
          </cell>
          <cell r="H286">
            <v>0</v>
          </cell>
          <cell r="I286">
            <v>0</v>
          </cell>
          <cell r="J286">
            <v>0</v>
          </cell>
        </row>
        <row r="287">
          <cell r="B287">
            <v>0</v>
          </cell>
          <cell r="C287">
            <v>0</v>
          </cell>
          <cell r="D287">
            <v>2022</v>
          </cell>
          <cell r="E287">
            <v>44896</v>
          </cell>
          <cell r="F287">
            <v>0</v>
          </cell>
          <cell r="G287">
            <v>0</v>
          </cell>
          <cell r="H287">
            <v>0</v>
          </cell>
          <cell r="I287">
            <v>0</v>
          </cell>
          <cell r="J287">
            <v>0</v>
          </cell>
        </row>
        <row r="288">
          <cell r="B288">
            <v>0</v>
          </cell>
          <cell r="C288">
            <v>0</v>
          </cell>
          <cell r="D288">
            <v>2023</v>
          </cell>
          <cell r="E288">
            <v>44927</v>
          </cell>
          <cell r="F288">
            <v>0</v>
          </cell>
          <cell r="G288">
            <v>0</v>
          </cell>
          <cell r="H288">
            <v>0</v>
          </cell>
          <cell r="I288">
            <v>0</v>
          </cell>
          <cell r="J288">
            <v>0</v>
          </cell>
        </row>
        <row r="289">
          <cell r="B289">
            <v>0</v>
          </cell>
          <cell r="C289">
            <v>0</v>
          </cell>
          <cell r="D289">
            <v>2023</v>
          </cell>
          <cell r="E289">
            <v>44958</v>
          </cell>
          <cell r="F289">
            <v>0</v>
          </cell>
          <cell r="G289">
            <v>0</v>
          </cell>
          <cell r="H289">
            <v>0</v>
          </cell>
          <cell r="I289">
            <v>0</v>
          </cell>
          <cell r="J289">
            <v>0</v>
          </cell>
        </row>
        <row r="290">
          <cell r="B290">
            <v>0</v>
          </cell>
          <cell r="C290">
            <v>0</v>
          </cell>
          <cell r="D290">
            <v>2023</v>
          </cell>
          <cell r="E290">
            <v>44986</v>
          </cell>
          <cell r="F290">
            <v>0</v>
          </cell>
          <cell r="G290">
            <v>0</v>
          </cell>
          <cell r="H290">
            <v>0</v>
          </cell>
          <cell r="I290">
            <v>0</v>
          </cell>
          <cell r="J290">
            <v>0</v>
          </cell>
        </row>
        <row r="291">
          <cell r="B291">
            <v>0</v>
          </cell>
          <cell r="C291">
            <v>0</v>
          </cell>
          <cell r="D291">
            <v>2023</v>
          </cell>
          <cell r="E291">
            <v>45017</v>
          </cell>
          <cell r="F291">
            <v>0</v>
          </cell>
          <cell r="G291">
            <v>0</v>
          </cell>
          <cell r="H291">
            <v>0</v>
          </cell>
          <cell r="I291">
            <v>0</v>
          </cell>
          <cell r="J291">
            <v>0</v>
          </cell>
        </row>
        <row r="292">
          <cell r="B292">
            <v>0</v>
          </cell>
          <cell r="C292">
            <v>0</v>
          </cell>
          <cell r="D292">
            <v>2023</v>
          </cell>
          <cell r="E292">
            <v>45047</v>
          </cell>
          <cell r="F292">
            <v>0</v>
          </cell>
          <cell r="G292">
            <v>0</v>
          </cell>
          <cell r="H292">
            <v>0</v>
          </cell>
          <cell r="I292">
            <v>0</v>
          </cell>
          <cell r="J292">
            <v>0</v>
          </cell>
        </row>
        <row r="293">
          <cell r="B293">
            <v>0</v>
          </cell>
          <cell r="C293">
            <v>0</v>
          </cell>
          <cell r="D293">
            <v>2023</v>
          </cell>
          <cell r="E293">
            <v>45078</v>
          </cell>
          <cell r="F293">
            <v>0</v>
          </cell>
          <cell r="G293">
            <v>0</v>
          </cell>
          <cell r="H293">
            <v>0</v>
          </cell>
          <cell r="I293">
            <v>0</v>
          </cell>
          <cell r="J293">
            <v>0</v>
          </cell>
        </row>
        <row r="294">
          <cell r="B294">
            <v>0</v>
          </cell>
          <cell r="C294">
            <v>0</v>
          </cell>
          <cell r="D294">
            <v>2023</v>
          </cell>
          <cell r="E294">
            <v>45108</v>
          </cell>
          <cell r="F294">
            <v>0</v>
          </cell>
          <cell r="G294">
            <v>0</v>
          </cell>
          <cell r="H294">
            <v>0</v>
          </cell>
          <cell r="I294">
            <v>0</v>
          </cell>
          <cell r="J294">
            <v>0</v>
          </cell>
        </row>
        <row r="295">
          <cell r="B295">
            <v>0</v>
          </cell>
          <cell r="C295">
            <v>0</v>
          </cell>
          <cell r="D295">
            <v>2023</v>
          </cell>
          <cell r="E295">
            <v>45139</v>
          </cell>
          <cell r="F295">
            <v>0</v>
          </cell>
          <cell r="G295">
            <v>0</v>
          </cell>
          <cell r="H295">
            <v>0</v>
          </cell>
          <cell r="I295">
            <v>0</v>
          </cell>
          <cell r="J295">
            <v>0</v>
          </cell>
        </row>
        <row r="296">
          <cell r="B296">
            <v>0</v>
          </cell>
          <cell r="C296">
            <v>0</v>
          </cell>
          <cell r="D296">
            <v>2023</v>
          </cell>
          <cell r="E296">
            <v>45170</v>
          </cell>
          <cell r="F296">
            <v>0</v>
          </cell>
          <cell r="G296">
            <v>0</v>
          </cell>
          <cell r="H296">
            <v>0</v>
          </cell>
          <cell r="I296">
            <v>0</v>
          </cell>
          <cell r="J296">
            <v>0</v>
          </cell>
        </row>
        <row r="297">
          <cell r="B297">
            <v>0</v>
          </cell>
          <cell r="C297">
            <v>0</v>
          </cell>
          <cell r="D297">
            <v>2023</v>
          </cell>
          <cell r="E297">
            <v>45200</v>
          </cell>
          <cell r="F297">
            <v>0</v>
          </cell>
          <cell r="G297">
            <v>0</v>
          </cell>
          <cell r="H297">
            <v>0</v>
          </cell>
          <cell r="I297">
            <v>0</v>
          </cell>
          <cell r="J297">
            <v>0</v>
          </cell>
        </row>
        <row r="298">
          <cell r="B298">
            <v>0</v>
          </cell>
          <cell r="C298">
            <v>0</v>
          </cell>
          <cell r="D298">
            <v>2023</v>
          </cell>
          <cell r="E298">
            <v>45231</v>
          </cell>
          <cell r="F298">
            <v>0</v>
          </cell>
          <cell r="G298">
            <v>0</v>
          </cell>
          <cell r="H298">
            <v>0</v>
          </cell>
          <cell r="I298">
            <v>0</v>
          </cell>
          <cell r="J298">
            <v>0</v>
          </cell>
        </row>
        <row r="299">
          <cell r="B299">
            <v>0</v>
          </cell>
          <cell r="C299">
            <v>0</v>
          </cell>
          <cell r="D299">
            <v>2023</v>
          </cell>
          <cell r="E299">
            <v>45261</v>
          </cell>
          <cell r="F299">
            <v>0</v>
          </cell>
          <cell r="G299">
            <v>0</v>
          </cell>
          <cell r="H299">
            <v>0</v>
          </cell>
          <cell r="I299">
            <v>0</v>
          </cell>
          <cell r="J299">
            <v>0</v>
          </cell>
        </row>
        <row r="300">
          <cell r="B300">
            <v>0</v>
          </cell>
          <cell r="C300">
            <v>0</v>
          </cell>
          <cell r="D300">
            <v>2024</v>
          </cell>
          <cell r="E300">
            <v>45292</v>
          </cell>
          <cell r="F300">
            <v>0</v>
          </cell>
          <cell r="G300">
            <v>0</v>
          </cell>
          <cell r="H300">
            <v>0</v>
          </cell>
          <cell r="I300">
            <v>0</v>
          </cell>
          <cell r="J300">
            <v>0</v>
          </cell>
        </row>
        <row r="301">
          <cell r="B301">
            <v>0</v>
          </cell>
          <cell r="C301">
            <v>0</v>
          </cell>
          <cell r="D301">
            <v>2024</v>
          </cell>
          <cell r="E301">
            <v>45323</v>
          </cell>
          <cell r="F301">
            <v>0</v>
          </cell>
          <cell r="G301">
            <v>0</v>
          </cell>
          <cell r="H301">
            <v>0</v>
          </cell>
          <cell r="I301">
            <v>0</v>
          </cell>
          <cell r="J301">
            <v>0</v>
          </cell>
        </row>
        <row r="302">
          <cell r="B302">
            <v>0</v>
          </cell>
          <cell r="C302">
            <v>0</v>
          </cell>
          <cell r="D302">
            <v>2024</v>
          </cell>
          <cell r="E302">
            <v>45352</v>
          </cell>
          <cell r="F302">
            <v>0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</row>
        <row r="303">
          <cell r="B303">
            <v>0</v>
          </cell>
          <cell r="C303">
            <v>0</v>
          </cell>
          <cell r="D303">
            <v>2024</v>
          </cell>
          <cell r="E303">
            <v>45383</v>
          </cell>
          <cell r="F303">
            <v>0</v>
          </cell>
          <cell r="G303">
            <v>0</v>
          </cell>
          <cell r="H303">
            <v>0</v>
          </cell>
          <cell r="I303">
            <v>0</v>
          </cell>
          <cell r="J303">
            <v>0</v>
          </cell>
        </row>
        <row r="304">
          <cell r="B304">
            <v>0</v>
          </cell>
          <cell r="C304">
            <v>0</v>
          </cell>
          <cell r="D304">
            <v>2024</v>
          </cell>
          <cell r="E304">
            <v>45413</v>
          </cell>
          <cell r="F304">
            <v>0</v>
          </cell>
          <cell r="G304">
            <v>0</v>
          </cell>
          <cell r="H304">
            <v>0</v>
          </cell>
          <cell r="I304">
            <v>0</v>
          </cell>
          <cell r="J304">
            <v>0</v>
          </cell>
        </row>
        <row r="305">
          <cell r="B305">
            <v>0</v>
          </cell>
          <cell r="C305">
            <v>0</v>
          </cell>
          <cell r="D305">
            <v>2024</v>
          </cell>
          <cell r="E305">
            <v>45444</v>
          </cell>
          <cell r="F305">
            <v>0</v>
          </cell>
          <cell r="G305">
            <v>0</v>
          </cell>
          <cell r="H305">
            <v>0</v>
          </cell>
          <cell r="I305">
            <v>0</v>
          </cell>
          <cell r="J305">
            <v>0</v>
          </cell>
        </row>
        <row r="306">
          <cell r="B306">
            <v>0</v>
          </cell>
          <cell r="C306">
            <v>0</v>
          </cell>
          <cell r="D306">
            <v>2024</v>
          </cell>
          <cell r="E306">
            <v>45474</v>
          </cell>
          <cell r="F306">
            <v>0</v>
          </cell>
          <cell r="G306">
            <v>0</v>
          </cell>
          <cell r="H306">
            <v>0</v>
          </cell>
          <cell r="I306">
            <v>0</v>
          </cell>
          <cell r="J306">
            <v>0</v>
          </cell>
        </row>
        <row r="307">
          <cell r="B307">
            <v>0</v>
          </cell>
          <cell r="C307">
            <v>0</v>
          </cell>
          <cell r="D307">
            <v>2024</v>
          </cell>
          <cell r="E307">
            <v>45505</v>
          </cell>
          <cell r="F307">
            <v>0</v>
          </cell>
          <cell r="G307">
            <v>0</v>
          </cell>
          <cell r="H307">
            <v>0</v>
          </cell>
          <cell r="I307">
            <v>0</v>
          </cell>
          <cell r="J307">
            <v>0</v>
          </cell>
        </row>
        <row r="308">
          <cell r="B308">
            <v>0</v>
          </cell>
          <cell r="C308">
            <v>0</v>
          </cell>
          <cell r="D308">
            <v>2024</v>
          </cell>
          <cell r="E308">
            <v>45536</v>
          </cell>
          <cell r="F308">
            <v>0</v>
          </cell>
          <cell r="G308">
            <v>0</v>
          </cell>
          <cell r="H308">
            <v>0</v>
          </cell>
          <cell r="I308">
            <v>0</v>
          </cell>
          <cell r="J308">
            <v>0</v>
          </cell>
        </row>
        <row r="309">
          <cell r="B309">
            <v>0</v>
          </cell>
          <cell r="C309">
            <v>0</v>
          </cell>
          <cell r="D309">
            <v>2024</v>
          </cell>
          <cell r="E309">
            <v>45566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</row>
        <row r="310">
          <cell r="B310">
            <v>0</v>
          </cell>
          <cell r="C310">
            <v>0</v>
          </cell>
          <cell r="D310">
            <v>2024</v>
          </cell>
          <cell r="E310">
            <v>45597</v>
          </cell>
          <cell r="F310">
            <v>0</v>
          </cell>
          <cell r="G310">
            <v>0</v>
          </cell>
          <cell r="H310">
            <v>0</v>
          </cell>
          <cell r="I310">
            <v>0</v>
          </cell>
          <cell r="J310">
            <v>0</v>
          </cell>
        </row>
        <row r="311">
          <cell r="B311">
            <v>0</v>
          </cell>
          <cell r="C311">
            <v>0</v>
          </cell>
          <cell r="D311">
            <v>2024</v>
          </cell>
          <cell r="E311">
            <v>45627</v>
          </cell>
          <cell r="F311">
            <v>0</v>
          </cell>
          <cell r="G311">
            <v>0</v>
          </cell>
          <cell r="H311">
            <v>0</v>
          </cell>
          <cell r="I311">
            <v>0</v>
          </cell>
          <cell r="J311">
            <v>0</v>
          </cell>
        </row>
        <row r="312">
          <cell r="B312">
            <v>0</v>
          </cell>
          <cell r="C312">
            <v>0</v>
          </cell>
          <cell r="D312">
            <v>2025</v>
          </cell>
          <cell r="E312">
            <v>45658</v>
          </cell>
          <cell r="F312">
            <v>0</v>
          </cell>
          <cell r="G312">
            <v>0</v>
          </cell>
          <cell r="H312">
            <v>0</v>
          </cell>
          <cell r="I312">
            <v>0</v>
          </cell>
          <cell r="J312">
            <v>0</v>
          </cell>
        </row>
        <row r="313">
          <cell r="B313">
            <v>0</v>
          </cell>
          <cell r="C313">
            <v>0</v>
          </cell>
          <cell r="D313">
            <v>2025</v>
          </cell>
          <cell r="E313">
            <v>45689</v>
          </cell>
          <cell r="F313">
            <v>0</v>
          </cell>
          <cell r="G313">
            <v>0</v>
          </cell>
          <cell r="H313">
            <v>0</v>
          </cell>
          <cell r="I313">
            <v>0</v>
          </cell>
          <cell r="J313">
            <v>0</v>
          </cell>
        </row>
        <row r="314">
          <cell r="B314">
            <v>0</v>
          </cell>
          <cell r="C314">
            <v>0</v>
          </cell>
          <cell r="D314">
            <v>2025</v>
          </cell>
          <cell r="E314">
            <v>45717</v>
          </cell>
          <cell r="F314">
            <v>0</v>
          </cell>
          <cell r="G314">
            <v>0</v>
          </cell>
          <cell r="H314">
            <v>0</v>
          </cell>
          <cell r="I314">
            <v>0</v>
          </cell>
          <cell r="J314">
            <v>0</v>
          </cell>
        </row>
        <row r="315">
          <cell r="B315">
            <v>0</v>
          </cell>
          <cell r="C315">
            <v>0</v>
          </cell>
          <cell r="D315">
            <v>2025</v>
          </cell>
          <cell r="E315">
            <v>45748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</row>
        <row r="316">
          <cell r="B316">
            <v>0</v>
          </cell>
          <cell r="C316">
            <v>0</v>
          </cell>
          <cell r="D316">
            <v>2025</v>
          </cell>
          <cell r="E316">
            <v>45778</v>
          </cell>
          <cell r="F316">
            <v>0</v>
          </cell>
          <cell r="G316">
            <v>0</v>
          </cell>
          <cell r="H316">
            <v>0</v>
          </cell>
          <cell r="I316">
            <v>0</v>
          </cell>
          <cell r="J316">
            <v>0</v>
          </cell>
        </row>
        <row r="317">
          <cell r="B317">
            <v>0</v>
          </cell>
          <cell r="C317">
            <v>0</v>
          </cell>
          <cell r="D317">
            <v>2025</v>
          </cell>
          <cell r="E317">
            <v>45809</v>
          </cell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</row>
        <row r="318">
          <cell r="B318">
            <v>0</v>
          </cell>
          <cell r="C318">
            <v>0</v>
          </cell>
          <cell r="D318">
            <v>2025</v>
          </cell>
          <cell r="E318">
            <v>45839</v>
          </cell>
          <cell r="F318">
            <v>0</v>
          </cell>
          <cell r="G318">
            <v>0</v>
          </cell>
          <cell r="H318">
            <v>0</v>
          </cell>
        </row>
        <row r="319">
          <cell r="B319">
            <v>0</v>
          </cell>
          <cell r="C319">
            <v>0</v>
          </cell>
          <cell r="D319">
            <v>2025</v>
          </cell>
          <cell r="E319">
            <v>45870</v>
          </cell>
          <cell r="F319">
            <v>0</v>
          </cell>
          <cell r="G319">
            <v>0</v>
          </cell>
          <cell r="H319">
            <v>0</v>
          </cell>
        </row>
        <row r="320">
          <cell r="B320">
            <v>0</v>
          </cell>
          <cell r="C320">
            <v>0</v>
          </cell>
          <cell r="D320">
            <v>2025</v>
          </cell>
          <cell r="E320">
            <v>45901</v>
          </cell>
          <cell r="F320">
            <v>0</v>
          </cell>
          <cell r="G320">
            <v>0</v>
          </cell>
          <cell r="H320">
            <v>0</v>
          </cell>
        </row>
        <row r="321">
          <cell r="B321">
            <v>0</v>
          </cell>
          <cell r="C321">
            <v>0</v>
          </cell>
          <cell r="D321">
            <v>2025</v>
          </cell>
          <cell r="E321">
            <v>45931</v>
          </cell>
          <cell r="F321">
            <v>0</v>
          </cell>
          <cell r="G321">
            <v>0</v>
          </cell>
          <cell r="H321">
            <v>0</v>
          </cell>
        </row>
        <row r="322">
          <cell r="B322">
            <v>0</v>
          </cell>
          <cell r="C322">
            <v>0</v>
          </cell>
          <cell r="D322">
            <v>2025</v>
          </cell>
          <cell r="E322">
            <v>45962</v>
          </cell>
          <cell r="F322">
            <v>0</v>
          </cell>
          <cell r="G322">
            <v>0</v>
          </cell>
          <cell r="H322">
            <v>0</v>
          </cell>
        </row>
        <row r="323">
          <cell r="B323">
            <v>0</v>
          </cell>
          <cell r="C323">
            <v>0</v>
          </cell>
          <cell r="D323">
            <v>2025</v>
          </cell>
          <cell r="E323">
            <v>45992</v>
          </cell>
          <cell r="F323">
            <v>0</v>
          </cell>
          <cell r="G323">
            <v>0</v>
          </cell>
          <cell r="H323">
            <v>0</v>
          </cell>
        </row>
      </sheetData>
      <sheetData sheetId="7">
        <row r="4">
          <cell r="A4" t="str">
            <v>VOLUMES (MMBTU)</v>
          </cell>
        </row>
        <row r="5">
          <cell r="G5" t="str">
            <v>ELBA</v>
          </cell>
        </row>
        <row r="6">
          <cell r="C6" t="str">
            <v>TOTAL</v>
          </cell>
          <cell r="G6" t="str">
            <v>CAPACITY</v>
          </cell>
          <cell r="J6" t="str">
            <v>NOTIONAL FUTURE DOLLARS</v>
          </cell>
          <cell r="Q6" t="str">
            <v>PV</v>
          </cell>
        </row>
        <row r="7">
          <cell r="B7" t="str">
            <v>TOTAL</v>
          </cell>
          <cell r="C7" t="str">
            <v>VOLUMES</v>
          </cell>
          <cell r="D7" t="str">
            <v>TOTAL</v>
          </cell>
          <cell r="E7" t="str">
            <v>AVAILABLE</v>
          </cell>
          <cell r="G7" t="str">
            <v>AVAILABLE</v>
          </cell>
          <cell r="J7" t="str">
            <v>TOTAL</v>
          </cell>
          <cell r="P7" t="str">
            <v>NET</v>
          </cell>
          <cell r="Q7" t="str">
            <v>NET</v>
          </cell>
        </row>
        <row r="8">
          <cell r="B8" t="str">
            <v>CAPACITY</v>
          </cell>
          <cell r="C8" t="str">
            <v>LOADED</v>
          </cell>
          <cell r="D8" t="str">
            <v>UNLOADED</v>
          </cell>
          <cell r="E8" t="str">
            <v>FOR SALE</v>
          </cell>
          <cell r="G8" t="str">
            <v>FOR SPOT SALE</v>
          </cell>
          <cell r="J8" t="str">
            <v>REVENUE</v>
          </cell>
          <cell r="P8" t="str">
            <v>INCOME</v>
          </cell>
          <cell r="Q8" t="str">
            <v>INCOME</v>
          </cell>
        </row>
        <row r="9">
          <cell r="A9" t="str">
            <v>TOTAL</v>
          </cell>
          <cell r="B9">
            <v>1069371259.3965149</v>
          </cell>
          <cell r="C9">
            <v>1059371533.801657</v>
          </cell>
          <cell r="D9">
            <v>1046682030.0707698</v>
          </cell>
          <cell r="E9">
            <v>1020514979.319</v>
          </cell>
          <cell r="G9">
            <v>22689229.325745139</v>
          </cell>
          <cell r="I9" t="str">
            <v>TOTAL</v>
          </cell>
          <cell r="J9">
            <v>3629588818.1439147</v>
          </cell>
          <cell r="P9">
            <v>20410299.586380154</v>
          </cell>
          <cell r="Q9">
            <v>10362757.077702602</v>
          </cell>
        </row>
        <row r="10">
          <cell r="A10">
            <v>2000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G10">
            <v>0</v>
          </cell>
          <cell r="I10">
            <v>2000</v>
          </cell>
          <cell r="J10">
            <v>0</v>
          </cell>
          <cell r="P10">
            <v>0</v>
          </cell>
          <cell r="Q10">
            <v>0</v>
          </cell>
        </row>
        <row r="11">
          <cell r="A11">
            <v>2001</v>
          </cell>
          <cell r="B11">
            <v>0</v>
          </cell>
          <cell r="C11">
            <v>0</v>
          </cell>
          <cell r="D11">
            <v>0</v>
          </cell>
          <cell r="E11">
            <v>0</v>
          </cell>
          <cell r="G11">
            <v>0</v>
          </cell>
          <cell r="I11">
            <v>2001</v>
          </cell>
          <cell r="J11">
            <v>0</v>
          </cell>
          <cell r="P11">
            <v>0</v>
          </cell>
          <cell r="Q11">
            <v>0</v>
          </cell>
        </row>
        <row r="12">
          <cell r="A12">
            <v>2002</v>
          </cell>
          <cell r="B12">
            <v>47363036.935745142</v>
          </cell>
          <cell r="C12">
            <v>25515829.999999996</v>
          </cell>
          <cell r="D12">
            <v>24673807.610000003</v>
          </cell>
          <cell r="E12">
            <v>24056962.419750001</v>
          </cell>
          <cell r="G12">
            <v>22689229.325745139</v>
          </cell>
          <cell r="I12">
            <v>2002</v>
          </cell>
          <cell r="J12">
            <v>78553330.609004676</v>
          </cell>
          <cell r="P12">
            <v>481139.24839499593</v>
          </cell>
          <cell r="Q12">
            <v>419963.70393676113</v>
          </cell>
        </row>
        <row r="13">
          <cell r="A13">
            <v>2003</v>
          </cell>
          <cell r="B13">
            <v>62863667.20562537</v>
          </cell>
          <cell r="C13">
            <v>64533262.917226344</v>
          </cell>
          <cell r="D13">
            <v>62863667.20562537</v>
          </cell>
          <cell r="E13">
            <v>61292075.525484726</v>
          </cell>
          <cell r="G13">
            <v>0</v>
          </cell>
          <cell r="I13">
            <v>2003</v>
          </cell>
          <cell r="J13">
            <v>195196621.04076934</v>
          </cell>
          <cell r="P13">
            <v>1225841.5105097294</v>
          </cell>
          <cell r="Q13">
            <v>997521.55096999404</v>
          </cell>
        </row>
        <row r="14">
          <cell r="A14">
            <v>2004</v>
          </cell>
          <cell r="B14">
            <v>63035896.430846259</v>
          </cell>
          <cell r="C14">
            <v>63704796.797217026</v>
          </cell>
          <cell r="D14">
            <v>63035896.430846259</v>
          </cell>
          <cell r="E14">
            <v>61459999.020075105</v>
          </cell>
          <cell r="G14">
            <v>0</v>
          </cell>
          <cell r="I14">
            <v>2004</v>
          </cell>
          <cell r="J14">
            <v>194220481.7667155</v>
          </cell>
          <cell r="P14">
            <v>1229199.9804014862</v>
          </cell>
          <cell r="Q14">
            <v>932237.91778029606</v>
          </cell>
        </row>
        <row r="15">
          <cell r="A15">
            <v>2005</v>
          </cell>
          <cell r="B15">
            <v>62863667.20562537</v>
          </cell>
          <cell r="C15">
            <v>63530739.975366704</v>
          </cell>
          <cell r="D15">
            <v>62863667.20562537</v>
          </cell>
          <cell r="E15">
            <v>61292075.525484733</v>
          </cell>
          <cell r="G15">
            <v>0</v>
          </cell>
          <cell r="I15">
            <v>2005</v>
          </cell>
          <cell r="J15">
            <v>194279254.98982218</v>
          </cell>
          <cell r="P15">
            <v>1225841.5105097592</v>
          </cell>
          <cell r="Q15">
            <v>865583.03162133589</v>
          </cell>
        </row>
        <row r="16">
          <cell r="A16">
            <v>2006</v>
          </cell>
          <cell r="B16">
            <v>62863667.20562537</v>
          </cell>
          <cell r="C16">
            <v>63530739.975366704</v>
          </cell>
          <cell r="D16">
            <v>62863667.20562537</v>
          </cell>
          <cell r="E16">
            <v>61292075.525484733</v>
          </cell>
          <cell r="G16">
            <v>0</v>
          </cell>
          <cell r="I16">
            <v>2006</v>
          </cell>
          <cell r="J16">
            <v>195812564.41892681</v>
          </cell>
          <cell r="P16">
            <v>1225841.5105096996</v>
          </cell>
          <cell r="Q16">
            <v>804915.36638661427</v>
          </cell>
        </row>
        <row r="17">
          <cell r="A17">
            <v>2007</v>
          </cell>
          <cell r="B17">
            <v>62863667.20562537</v>
          </cell>
          <cell r="C17">
            <v>63530739.975366704</v>
          </cell>
          <cell r="D17">
            <v>62863667.20562537</v>
          </cell>
          <cell r="E17">
            <v>61292075.525484733</v>
          </cell>
          <cell r="G17">
            <v>0</v>
          </cell>
          <cell r="I17">
            <v>2007</v>
          </cell>
          <cell r="J17">
            <v>198265254.98091373</v>
          </cell>
          <cell r="P17">
            <v>1225841.5105097294</v>
          </cell>
          <cell r="Q17">
            <v>747986.42525817885</v>
          </cell>
        </row>
        <row r="18">
          <cell r="A18">
            <v>2008</v>
          </cell>
          <cell r="B18">
            <v>63035896.430846259</v>
          </cell>
          <cell r="C18">
            <v>63704796.797217026</v>
          </cell>
          <cell r="D18">
            <v>63035896.430846259</v>
          </cell>
          <cell r="E18">
            <v>61459999.020075105</v>
          </cell>
          <cell r="G18">
            <v>0</v>
          </cell>
          <cell r="I18">
            <v>2008</v>
          </cell>
          <cell r="J18">
            <v>201904325.03218159</v>
          </cell>
          <cell r="P18">
            <v>1229199.980401516</v>
          </cell>
          <cell r="Q18">
            <v>698264.52555547445</v>
          </cell>
        </row>
        <row r="19">
          <cell r="A19">
            <v>2009</v>
          </cell>
          <cell r="B19">
            <v>62863667.20562537</v>
          </cell>
          <cell r="C19">
            <v>63530739.975366704</v>
          </cell>
          <cell r="D19">
            <v>62863667.20562537</v>
          </cell>
          <cell r="E19">
            <v>61292075.525484733</v>
          </cell>
          <cell r="G19">
            <v>0</v>
          </cell>
          <cell r="I19">
            <v>2009</v>
          </cell>
          <cell r="J19">
            <v>205009398.37065214</v>
          </cell>
          <cell r="P19">
            <v>1225841.5105097294</v>
          </cell>
          <cell r="Q19">
            <v>648841.22686813632</v>
          </cell>
        </row>
        <row r="20">
          <cell r="A20">
            <v>2010</v>
          </cell>
          <cell r="B20">
            <v>62863667.20562537</v>
          </cell>
          <cell r="C20">
            <v>63530739.975366704</v>
          </cell>
          <cell r="D20">
            <v>62863667.20562537</v>
          </cell>
          <cell r="E20">
            <v>61292075.525484733</v>
          </cell>
          <cell r="G20">
            <v>0</v>
          </cell>
          <cell r="I20">
            <v>2010</v>
          </cell>
          <cell r="J20">
            <v>209300851.1984036</v>
          </cell>
          <cell r="P20">
            <v>1225841.5105096996</v>
          </cell>
          <cell r="Q20">
            <v>604613.23983234272</v>
          </cell>
        </row>
        <row r="21">
          <cell r="A21">
            <v>2011</v>
          </cell>
          <cell r="B21">
            <v>62863667.20562537</v>
          </cell>
          <cell r="C21">
            <v>63530739.975366704</v>
          </cell>
          <cell r="D21">
            <v>62863667.20562537</v>
          </cell>
          <cell r="E21">
            <v>61292075.525484733</v>
          </cell>
          <cell r="G21">
            <v>0</v>
          </cell>
          <cell r="I21">
            <v>2011</v>
          </cell>
          <cell r="J21">
            <v>214205224.78140992</v>
          </cell>
          <cell r="P21">
            <v>1225841.5105096996</v>
          </cell>
          <cell r="Q21">
            <v>563258.57910385029</v>
          </cell>
        </row>
        <row r="22">
          <cell r="A22">
            <v>2012</v>
          </cell>
          <cell r="B22">
            <v>63035896.430846259</v>
          </cell>
          <cell r="C22">
            <v>63704796.797217026</v>
          </cell>
          <cell r="D22">
            <v>63035896.430846259</v>
          </cell>
          <cell r="E22">
            <v>61459999.020075105</v>
          </cell>
          <cell r="G22">
            <v>0</v>
          </cell>
          <cell r="I22">
            <v>2012</v>
          </cell>
          <cell r="J22">
            <v>220343668.12616089</v>
          </cell>
          <cell r="P22">
            <v>1229199.9804014862</v>
          </cell>
          <cell r="Q22">
            <v>526040.89247642551</v>
          </cell>
        </row>
        <row r="23">
          <cell r="A23">
            <v>2013</v>
          </cell>
          <cell r="B23">
            <v>62863667.20562537</v>
          </cell>
          <cell r="C23">
            <v>63530739.975366704</v>
          </cell>
          <cell r="D23">
            <v>62863667.20562537</v>
          </cell>
          <cell r="E23">
            <v>61292075.525484733</v>
          </cell>
          <cell r="G23">
            <v>0</v>
          </cell>
          <cell r="I23">
            <v>2013</v>
          </cell>
          <cell r="J23">
            <v>225546273.83555967</v>
          </cell>
          <cell r="P23">
            <v>1225841.5105097294</v>
          </cell>
          <cell r="Q23">
            <v>488683.7176189248</v>
          </cell>
        </row>
        <row r="24">
          <cell r="A24">
            <v>2014</v>
          </cell>
          <cell r="B24">
            <v>62863667.20562537</v>
          </cell>
          <cell r="C24">
            <v>63530739.975366704</v>
          </cell>
          <cell r="D24">
            <v>62863667.20562537</v>
          </cell>
          <cell r="E24">
            <v>61292075.525484733</v>
          </cell>
          <cell r="G24">
            <v>0</v>
          </cell>
          <cell r="I24">
            <v>2014</v>
          </cell>
          <cell r="J24">
            <v>231982949.30670312</v>
          </cell>
          <cell r="P24">
            <v>1225841.5105097592</v>
          </cell>
          <cell r="Q24">
            <v>455234.27374785458</v>
          </cell>
        </row>
        <row r="25">
          <cell r="A25">
            <v>2015</v>
          </cell>
          <cell r="B25">
            <v>62863667.20562537</v>
          </cell>
          <cell r="C25">
            <v>63530739.975366704</v>
          </cell>
          <cell r="D25">
            <v>62863667.20562537</v>
          </cell>
          <cell r="E25">
            <v>61292075.525484733</v>
          </cell>
          <cell r="G25">
            <v>0</v>
          </cell>
          <cell r="I25">
            <v>2015</v>
          </cell>
          <cell r="J25">
            <v>238726085.15547401</v>
          </cell>
          <cell r="P25">
            <v>1225841.5105096698</v>
          </cell>
          <cell r="Q25">
            <v>424077.54435766389</v>
          </cell>
        </row>
        <row r="26">
          <cell r="A26">
            <v>2016</v>
          </cell>
          <cell r="B26">
            <v>63035896.430846259</v>
          </cell>
          <cell r="C26">
            <v>63704796.797217026</v>
          </cell>
          <cell r="D26">
            <v>63035896.430846259</v>
          </cell>
          <cell r="E26">
            <v>61459999.020075105</v>
          </cell>
          <cell r="G26">
            <v>0</v>
          </cell>
          <cell r="I26">
            <v>2016</v>
          </cell>
          <cell r="J26">
            <v>246208588.15092623</v>
          </cell>
          <cell r="P26">
            <v>1229199.9804014862</v>
          </cell>
          <cell r="Q26">
            <v>396068.19941776444</v>
          </cell>
        </row>
        <row r="27">
          <cell r="A27">
            <v>2017</v>
          </cell>
          <cell r="B27">
            <v>62863667.20562537</v>
          </cell>
          <cell r="C27">
            <v>63530739.975366704</v>
          </cell>
          <cell r="D27">
            <v>62863667.20562537</v>
          </cell>
          <cell r="E27">
            <v>61292075.525484733</v>
          </cell>
          <cell r="G27">
            <v>0</v>
          </cell>
          <cell r="I27">
            <v>2017</v>
          </cell>
          <cell r="J27">
            <v>252568354.66154727</v>
          </cell>
          <cell r="P27">
            <v>1225841.51050964</v>
          </cell>
          <cell r="Q27">
            <v>367952.12715404364</v>
          </cell>
        </row>
        <row r="28">
          <cell r="A28">
            <v>2018</v>
          </cell>
          <cell r="B28">
            <v>62863667.20562537</v>
          </cell>
          <cell r="C28">
            <v>63530739.975366704</v>
          </cell>
          <cell r="D28">
            <v>62863667.20562537</v>
          </cell>
          <cell r="E28">
            <v>61292075.525484733</v>
          </cell>
          <cell r="G28">
            <v>0</v>
          </cell>
          <cell r="I28">
            <v>2018</v>
          </cell>
          <cell r="J28">
            <v>260181334.21229628</v>
          </cell>
          <cell r="P28">
            <v>1225841.5105096698</v>
          </cell>
          <cell r="Q28">
            <v>342776.7658799577</v>
          </cell>
        </row>
        <row r="29">
          <cell r="A29">
            <v>2019</v>
          </cell>
          <cell r="B29">
            <v>15500630.269880228</v>
          </cell>
          <cell r="C29">
            <v>15665113.966528777</v>
          </cell>
          <cell r="D29">
            <v>15500630.269880228</v>
          </cell>
          <cell r="E29">
            <v>15113114.51313322</v>
          </cell>
          <cell r="G29">
            <v>0</v>
          </cell>
          <cell r="I29">
            <v>2019</v>
          </cell>
          <cell r="J29">
            <v>67284257.506447464</v>
          </cell>
          <cell r="P29">
            <v>302262.29026266932</v>
          </cell>
          <cell r="Q29">
            <v>78737.989736985939</v>
          </cell>
        </row>
        <row r="30">
          <cell r="A30">
            <v>2020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  <cell r="G30">
            <v>0</v>
          </cell>
          <cell r="I30">
            <v>2020</v>
          </cell>
          <cell r="J30">
            <v>0</v>
          </cell>
          <cell r="P30">
            <v>0</v>
          </cell>
          <cell r="Q30">
            <v>0</v>
          </cell>
        </row>
        <row r="31">
          <cell r="A31">
            <v>2021</v>
          </cell>
          <cell r="B31">
            <v>0</v>
          </cell>
          <cell r="C31">
            <v>0</v>
          </cell>
          <cell r="D31">
            <v>0</v>
          </cell>
          <cell r="E31">
            <v>0</v>
          </cell>
          <cell r="G31">
            <v>0</v>
          </cell>
          <cell r="I31">
            <v>2021</v>
          </cell>
          <cell r="J31">
            <v>0</v>
          </cell>
          <cell r="P31">
            <v>0</v>
          </cell>
          <cell r="Q31">
            <v>0</v>
          </cell>
        </row>
        <row r="32">
          <cell r="A32">
            <v>2022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G32">
            <v>0</v>
          </cell>
          <cell r="I32">
            <v>2022</v>
          </cell>
          <cell r="J32">
            <v>0</v>
          </cell>
          <cell r="P32">
            <v>0</v>
          </cell>
          <cell r="Q32">
            <v>0</v>
          </cell>
        </row>
        <row r="33">
          <cell r="A33">
            <v>2023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G33">
            <v>0</v>
          </cell>
          <cell r="I33">
            <v>2023</v>
          </cell>
          <cell r="J33">
            <v>0</v>
          </cell>
          <cell r="P33">
            <v>0</v>
          </cell>
          <cell r="Q33">
            <v>0</v>
          </cell>
        </row>
        <row r="34">
          <cell r="A34">
            <v>2024</v>
          </cell>
          <cell r="B34">
            <v>0</v>
          </cell>
          <cell r="C34">
            <v>0</v>
          </cell>
          <cell r="D34">
            <v>0</v>
          </cell>
          <cell r="E34">
            <v>0</v>
          </cell>
          <cell r="G34">
            <v>0</v>
          </cell>
          <cell r="I34">
            <v>2024</v>
          </cell>
          <cell r="J34">
            <v>0</v>
          </cell>
          <cell r="P34">
            <v>0</v>
          </cell>
          <cell r="Q34">
            <v>0</v>
          </cell>
        </row>
        <row r="35">
          <cell r="A35">
            <v>2025</v>
          </cell>
          <cell r="B35">
            <v>0</v>
          </cell>
          <cell r="C35">
            <v>0</v>
          </cell>
          <cell r="D35">
            <v>0</v>
          </cell>
          <cell r="E35">
            <v>0</v>
          </cell>
          <cell r="G35">
            <v>0</v>
          </cell>
          <cell r="I35">
            <v>2025</v>
          </cell>
          <cell r="J35">
            <v>0</v>
          </cell>
          <cell r="P35">
            <v>0</v>
          </cell>
          <cell r="Q35">
            <v>0</v>
          </cell>
        </row>
      </sheetData>
      <sheetData sheetId="8">
        <row r="5">
          <cell r="C5" t="str">
            <v>Elba</v>
          </cell>
          <cell r="D5" t="str">
            <v>Undiscounted</v>
          </cell>
          <cell r="E5" t="str">
            <v>PV</v>
          </cell>
          <cell r="G5" t="str">
            <v>Fixed Cost</v>
          </cell>
          <cell r="H5" t="str">
            <v>Fixed Cost</v>
          </cell>
          <cell r="I5" t="str">
            <v>Fixed Cost</v>
          </cell>
          <cell r="J5" t="str">
            <v>Total</v>
          </cell>
        </row>
        <row r="6">
          <cell r="B6" t="str">
            <v>Elba</v>
          </cell>
          <cell r="C6" t="str">
            <v>Expense</v>
          </cell>
          <cell r="D6" t="str">
            <v>Net</v>
          </cell>
          <cell r="E6" t="str">
            <v>Net</v>
          </cell>
          <cell r="G6" t="str">
            <v>Elba</v>
          </cell>
          <cell r="H6" t="str">
            <v>HG</v>
          </cell>
          <cell r="I6" t="str">
            <v>EXMAR</v>
          </cell>
          <cell r="J6" t="str">
            <v>Fixed Cost</v>
          </cell>
          <cell r="O6" t="str">
            <v>Open</v>
          </cell>
        </row>
        <row r="7">
          <cell r="A7" t="str">
            <v>Year</v>
          </cell>
          <cell r="B7" t="str">
            <v>Revenue</v>
          </cell>
          <cell r="C7" t="str">
            <v>used capacity</v>
          </cell>
          <cell r="D7" t="str">
            <v>Margin</v>
          </cell>
          <cell r="E7" t="str">
            <v>Margin</v>
          </cell>
          <cell r="G7" t="str">
            <v>Open Capacity</v>
          </cell>
          <cell r="H7" t="str">
            <v>Open Capacity</v>
          </cell>
          <cell r="I7" t="str">
            <v>Open Capacity</v>
          </cell>
          <cell r="J7" t="str">
            <v>of Open Capacity</v>
          </cell>
          <cell r="O7" t="str">
            <v>Capacity</v>
          </cell>
        </row>
        <row r="8">
          <cell r="A8" t="str">
            <v>Total</v>
          </cell>
          <cell r="B8">
            <v>3629588818.1439147</v>
          </cell>
          <cell r="C8">
            <v>-3609178518.5575342</v>
          </cell>
          <cell r="D8">
            <v>20410299.586380154</v>
          </cell>
          <cell r="E8">
            <v>10362757.077702602</v>
          </cell>
          <cell r="G8">
            <v>-4108086.3689550487</v>
          </cell>
          <cell r="H8">
            <v>-186007706.17522332</v>
          </cell>
          <cell r="I8">
            <v>-308741995.09801555</v>
          </cell>
          <cell r="J8">
            <v>-498857787.64219391</v>
          </cell>
          <cell r="O8" t="str">
            <v>Exmar</v>
          </cell>
        </row>
        <row r="9">
          <cell r="A9">
            <v>2000</v>
          </cell>
          <cell r="B9">
            <v>0</v>
          </cell>
          <cell r="C9">
            <v>0</v>
          </cell>
          <cell r="D9">
            <v>0</v>
          </cell>
          <cell r="E9">
            <v>0</v>
          </cell>
          <cell r="G9">
            <v>0</v>
          </cell>
          <cell r="H9">
            <v>-1432518.8227241614</v>
          </cell>
          <cell r="I9">
            <v>0</v>
          </cell>
          <cell r="J9">
            <v>-1432518.8227241614</v>
          </cell>
          <cell r="O9">
            <v>365</v>
          </cell>
        </row>
        <row r="10">
          <cell r="A10">
            <v>2001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G10">
            <v>0</v>
          </cell>
          <cell r="H10">
            <v>-8620990.9133078773</v>
          </cell>
          <cell r="I10">
            <v>0</v>
          </cell>
          <cell r="J10">
            <v>-8620990.9133078773</v>
          </cell>
          <cell r="O10">
            <v>365</v>
          </cell>
        </row>
        <row r="11">
          <cell r="A11">
            <v>2002</v>
          </cell>
          <cell r="B11">
            <v>78553330.609004676</v>
          </cell>
          <cell r="C11">
            <v>-78072191.36060968</v>
          </cell>
          <cell r="D11">
            <v>481139.24839499593</v>
          </cell>
          <cell r="E11">
            <v>419963.70393676113</v>
          </cell>
          <cell r="G11">
            <v>-4108086.3689550506</v>
          </cell>
          <cell r="H11">
            <v>-2157645.2780744135</v>
          </cell>
          <cell r="I11">
            <v>0</v>
          </cell>
          <cell r="J11">
            <v>-6265731.6470294641</v>
          </cell>
          <cell r="O11">
            <v>365</v>
          </cell>
        </row>
        <row r="12">
          <cell r="A12">
            <v>2003</v>
          </cell>
          <cell r="B12">
            <v>195196621.04076934</v>
          </cell>
          <cell r="C12">
            <v>-193970779.53025961</v>
          </cell>
          <cell r="D12">
            <v>1225841.5105097294</v>
          </cell>
          <cell r="E12">
            <v>997521.55096999404</v>
          </cell>
          <cell r="G12">
            <v>1.862645149230957E-9</v>
          </cell>
          <cell r="H12">
            <v>0</v>
          </cell>
          <cell r="I12">
            <v>-10349151.153876279</v>
          </cell>
          <cell r="J12">
            <v>-10349151.153876277</v>
          </cell>
          <cell r="O12">
            <v>165</v>
          </cell>
        </row>
        <row r="13">
          <cell r="A13">
            <v>2004</v>
          </cell>
          <cell r="B13">
            <v>194220481.7667155</v>
          </cell>
          <cell r="C13">
            <v>-192991281.78631401</v>
          </cell>
          <cell r="D13">
            <v>1229199.9804014862</v>
          </cell>
          <cell r="E13">
            <v>932237.91778029606</v>
          </cell>
          <cell r="G13">
            <v>0</v>
          </cell>
          <cell r="H13">
            <v>-11423089.685104307</v>
          </cell>
          <cell r="I13">
            <v>-8022624.8176386338</v>
          </cell>
          <cell r="J13">
            <v>-19445714.502742939</v>
          </cell>
          <cell r="O13">
            <v>127</v>
          </cell>
        </row>
        <row r="14">
          <cell r="A14">
            <v>2005</v>
          </cell>
          <cell r="B14">
            <v>194279254.98982218</v>
          </cell>
          <cell r="C14">
            <v>-193053413.47931242</v>
          </cell>
          <cell r="D14">
            <v>1225841.5105097592</v>
          </cell>
          <cell r="E14">
            <v>865583.03162133589</v>
          </cell>
          <cell r="G14">
            <v>0</v>
          </cell>
          <cell r="H14">
            <v>-11532524.911777332</v>
          </cell>
          <cell r="I14">
            <v>-8099939.4981845515</v>
          </cell>
          <cell r="J14">
            <v>-19632464.409961883</v>
          </cell>
          <cell r="O14">
            <v>128</v>
          </cell>
        </row>
        <row r="15">
          <cell r="A15">
            <v>2006</v>
          </cell>
          <cell r="B15">
            <v>195812564.41892681</v>
          </cell>
          <cell r="C15">
            <v>-194586722.90841711</v>
          </cell>
          <cell r="D15">
            <v>1225841.5105096996</v>
          </cell>
          <cell r="E15">
            <v>804915.36638661427</v>
          </cell>
          <cell r="G15">
            <v>0</v>
          </cell>
          <cell r="H15">
            <v>-11676581.167727031</v>
          </cell>
          <cell r="I15">
            <v>-8137054.9148524096</v>
          </cell>
          <cell r="J15">
            <v>-19813636.082579441</v>
          </cell>
          <cell r="O15">
            <v>128</v>
          </cell>
        </row>
        <row r="16">
          <cell r="A16">
            <v>2007</v>
          </cell>
          <cell r="B16">
            <v>198265254.98091373</v>
          </cell>
          <cell r="C16">
            <v>-197039413.470404</v>
          </cell>
          <cell r="D16">
            <v>1225841.5105097294</v>
          </cell>
          <cell r="E16">
            <v>747986.42525817885</v>
          </cell>
          <cell r="G16">
            <v>0</v>
          </cell>
          <cell r="H16">
            <v>-11824280.384108489</v>
          </cell>
          <cell r="I16">
            <v>-8175108.9231380885</v>
          </cell>
          <cell r="J16">
            <v>-19999389.307246577</v>
          </cell>
          <cell r="O16">
            <v>128</v>
          </cell>
        </row>
        <row r="17">
          <cell r="A17">
            <v>2008</v>
          </cell>
          <cell r="B17">
            <v>201904325.03218159</v>
          </cell>
          <cell r="C17">
            <v>-200675125.05178007</v>
          </cell>
          <cell r="D17">
            <v>1229199.980401516</v>
          </cell>
          <cell r="E17">
            <v>698264.52555547445</v>
          </cell>
          <cell r="G17">
            <v>0</v>
          </cell>
          <cell r="H17">
            <v>-12008366.732719284</v>
          </cell>
          <cell r="I17">
            <v>-8172240.618491197</v>
          </cell>
          <cell r="J17">
            <v>-20180607.351210482</v>
          </cell>
          <cell r="O17">
            <v>127</v>
          </cell>
        </row>
        <row r="18">
          <cell r="A18">
            <v>2009</v>
          </cell>
          <cell r="B18">
            <v>205009398.37065214</v>
          </cell>
          <cell r="C18">
            <v>-203783556.86014241</v>
          </cell>
          <cell r="D18">
            <v>1225841.5105097294</v>
          </cell>
          <cell r="E18">
            <v>648841.22686813632</v>
          </cell>
          <cell r="G18">
            <v>0</v>
          </cell>
          <cell r="H18">
            <v>-12130978.527254622</v>
          </cell>
          <cell r="I18">
            <v>-8254128.2569329469</v>
          </cell>
          <cell r="J18">
            <v>-20385106.78418757</v>
          </cell>
          <cell r="O18">
            <v>128</v>
          </cell>
        </row>
        <row r="19">
          <cell r="A19">
            <v>2010</v>
          </cell>
          <cell r="B19">
            <v>209300851.1984036</v>
          </cell>
          <cell r="C19">
            <v>-208075009.6878939</v>
          </cell>
          <cell r="D19">
            <v>1225841.5105096996</v>
          </cell>
          <cell r="E19">
            <v>604613.23983234272</v>
          </cell>
          <cell r="G19">
            <v>0</v>
          </cell>
          <cell r="H19">
            <v>-12290168.751715813</v>
          </cell>
          <cell r="I19">
            <v>-8295142.8693937212</v>
          </cell>
          <cell r="J19">
            <v>-20585311.621109534</v>
          </cell>
          <cell r="O19">
            <v>128</v>
          </cell>
        </row>
        <row r="20">
          <cell r="A20">
            <v>2011</v>
          </cell>
          <cell r="B20">
            <v>214205224.78140992</v>
          </cell>
          <cell r="C20">
            <v>-212979383.27090022</v>
          </cell>
          <cell r="D20">
            <v>1225841.5105096996</v>
          </cell>
          <cell r="E20">
            <v>563258.57910385029</v>
          </cell>
          <cell r="G20">
            <v>0</v>
          </cell>
          <cell r="H20">
            <v>-12453384.651320448</v>
          </cell>
          <cell r="I20">
            <v>-8337194.6781173972</v>
          </cell>
          <cell r="J20">
            <v>-20790579.329437844</v>
          </cell>
          <cell r="O20">
            <v>128</v>
          </cell>
        </row>
        <row r="21">
          <cell r="A21">
            <v>2012</v>
          </cell>
          <cell r="B21">
            <v>220343668.12616089</v>
          </cell>
          <cell r="C21">
            <v>-219114468.1457594</v>
          </cell>
          <cell r="D21">
            <v>1229199.9804014862</v>
          </cell>
          <cell r="E21">
            <v>526040.89247642551</v>
          </cell>
          <cell r="G21">
            <v>0</v>
          </cell>
          <cell r="H21">
            <v>-12655130.623447811</v>
          </cell>
          <cell r="I21">
            <v>-8337574.451191782</v>
          </cell>
          <cell r="J21">
            <v>-20992705.074639592</v>
          </cell>
          <cell r="O21">
            <v>127</v>
          </cell>
        </row>
        <row r="22">
          <cell r="A22">
            <v>2013</v>
          </cell>
          <cell r="B22">
            <v>225546273.83555967</v>
          </cell>
          <cell r="C22">
            <v>-224320432.32504994</v>
          </cell>
          <cell r="D22">
            <v>1225841.5105097294</v>
          </cell>
          <cell r="E22">
            <v>488683.7176189248</v>
          </cell>
          <cell r="G22">
            <v>0</v>
          </cell>
          <cell r="H22">
            <v>-12792303.262854479</v>
          </cell>
          <cell r="I22">
            <v>-8424515.464019049</v>
          </cell>
          <cell r="J22">
            <v>-21216818.726873528</v>
          </cell>
          <cell r="O22">
            <v>128</v>
          </cell>
        </row>
        <row r="23">
          <cell r="A23">
            <v>2014</v>
          </cell>
          <cell r="B23">
            <v>231982949.30670312</v>
          </cell>
          <cell r="C23">
            <v>-230757107.79619336</v>
          </cell>
          <cell r="D23">
            <v>1225841.5105097592</v>
          </cell>
          <cell r="E23">
            <v>455234.27374785458</v>
          </cell>
          <cell r="G23">
            <v>0</v>
          </cell>
          <cell r="H23">
            <v>-12968217.369443875</v>
          </cell>
          <cell r="I23">
            <v>-8469838.9060367215</v>
          </cell>
          <cell r="J23">
            <v>-21438056.275480598</v>
          </cell>
          <cell r="O23">
            <v>128</v>
          </cell>
        </row>
        <row r="24">
          <cell r="A24">
            <v>2015</v>
          </cell>
          <cell r="B24">
            <v>238726085.15547401</v>
          </cell>
          <cell r="C24">
            <v>-237500243.64496434</v>
          </cell>
          <cell r="D24">
            <v>1225841.5105096698</v>
          </cell>
          <cell r="E24">
            <v>424077.54435766389</v>
          </cell>
          <cell r="G24">
            <v>0</v>
          </cell>
          <cell r="H24">
            <v>-13148580.072350509</v>
          </cell>
          <cell r="I24">
            <v>-8516308.5079681929</v>
          </cell>
          <cell r="J24">
            <v>-21664888.580318704</v>
          </cell>
          <cell r="O24">
            <v>128</v>
          </cell>
        </row>
        <row r="25">
          <cell r="A25">
            <v>2016</v>
          </cell>
          <cell r="B25">
            <v>246208588.15092623</v>
          </cell>
          <cell r="C25">
            <v>-244979388.17052475</v>
          </cell>
          <cell r="D25">
            <v>1229199.9804014862</v>
          </cell>
          <cell r="E25">
            <v>396068.19941776444</v>
          </cell>
          <cell r="G25">
            <v>0</v>
          </cell>
          <cell r="H25">
            <v>-13369840.916726695</v>
          </cell>
          <cell r="I25">
            <v>-8520277.5886926241</v>
          </cell>
          <cell r="J25">
            <v>-21890118.505419321</v>
          </cell>
          <cell r="O25">
            <v>127</v>
          </cell>
        </row>
        <row r="26">
          <cell r="A26">
            <v>2017</v>
          </cell>
          <cell r="B26">
            <v>252568354.66154727</v>
          </cell>
          <cell r="C26">
            <v>-251342513.15103763</v>
          </cell>
          <cell r="D26">
            <v>1225841.51050964</v>
          </cell>
          <cell r="E26">
            <v>367952.12715404364</v>
          </cell>
          <cell r="G26">
            <v>0</v>
          </cell>
          <cell r="H26">
            <v>-13523104.104566198</v>
          </cell>
          <cell r="I26">
            <v>-8612802.8630114421</v>
          </cell>
          <cell r="J26">
            <v>-22135906.96757764</v>
          </cell>
          <cell r="O26">
            <v>128</v>
          </cell>
        </row>
        <row r="27">
          <cell r="A27">
            <v>2018</v>
          </cell>
          <cell r="B27">
            <v>260181334.21229628</v>
          </cell>
          <cell r="C27">
            <v>-258955492.70178661</v>
          </cell>
          <cell r="D27">
            <v>1225841.5105096698</v>
          </cell>
          <cell r="E27">
            <v>342776.7658799577</v>
          </cell>
          <cell r="G27">
            <v>0</v>
          </cell>
          <cell r="H27">
            <v>0</v>
          </cell>
          <cell r="I27">
            <v>-8662887.8028190322</v>
          </cell>
          <cell r="J27">
            <v>-8662887.8028190322</v>
          </cell>
          <cell r="O27">
            <v>128</v>
          </cell>
        </row>
        <row r="28">
          <cell r="A28">
            <v>2019</v>
          </cell>
          <cell r="B28">
            <v>67284257.506447464</v>
          </cell>
          <cell r="C28">
            <v>-66981995.216184795</v>
          </cell>
          <cell r="D28">
            <v>302262.29026266932</v>
          </cell>
          <cell r="E28">
            <v>78737.989736985939</v>
          </cell>
          <cell r="G28">
            <v>0</v>
          </cell>
          <cell r="H28">
            <v>0</v>
          </cell>
          <cell r="I28">
            <v>-20832478.358770084</v>
          </cell>
          <cell r="J28">
            <v>-20832478.358770084</v>
          </cell>
          <cell r="O28">
            <v>306</v>
          </cell>
        </row>
        <row r="29">
          <cell r="A29">
            <v>2020</v>
          </cell>
          <cell r="B29">
            <v>0</v>
          </cell>
          <cell r="C29">
            <v>0</v>
          </cell>
          <cell r="D29">
            <v>0</v>
          </cell>
          <cell r="E29">
            <v>0</v>
          </cell>
          <cell r="G29">
            <v>0</v>
          </cell>
          <cell r="H29">
            <v>0</v>
          </cell>
          <cell r="I29">
            <v>-25067667.674843512</v>
          </cell>
          <cell r="J29">
            <v>-25067667.674843512</v>
          </cell>
          <cell r="O29">
            <v>365</v>
          </cell>
        </row>
        <row r="30">
          <cell r="A30">
            <v>2021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  <cell r="G30">
            <v>0</v>
          </cell>
          <cell r="H30">
            <v>0</v>
          </cell>
          <cell r="I30">
            <v>-25153264.891889591</v>
          </cell>
          <cell r="J30">
            <v>-25153264.891889591</v>
          </cell>
          <cell r="O30">
            <v>365</v>
          </cell>
        </row>
        <row r="31">
          <cell r="A31">
            <v>2022</v>
          </cell>
          <cell r="B31">
            <v>0</v>
          </cell>
          <cell r="C31">
            <v>0</v>
          </cell>
          <cell r="D31">
            <v>0</v>
          </cell>
          <cell r="E31">
            <v>0</v>
          </cell>
          <cell r="G31">
            <v>0</v>
          </cell>
          <cell r="H31">
            <v>0</v>
          </cell>
          <cell r="I31">
            <v>-25311089.355830088</v>
          </cell>
          <cell r="J31">
            <v>-25311089.355830088</v>
          </cell>
          <cell r="O31">
            <v>365</v>
          </cell>
        </row>
        <row r="32">
          <cell r="A32">
            <v>2023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G32">
            <v>0</v>
          </cell>
          <cell r="H32">
            <v>0</v>
          </cell>
          <cell r="I32">
            <v>-25472904.956937861</v>
          </cell>
          <cell r="J32">
            <v>-25472904.956937861</v>
          </cell>
          <cell r="O32">
            <v>365</v>
          </cell>
        </row>
        <row r="33">
          <cell r="A33">
            <v>2024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G33">
            <v>0</v>
          </cell>
          <cell r="H33">
            <v>0</v>
          </cell>
          <cell r="I33">
            <v>-25708882.703566507</v>
          </cell>
          <cell r="J33">
            <v>-25708882.703566507</v>
          </cell>
          <cell r="O33">
            <v>365</v>
          </cell>
        </row>
        <row r="34">
          <cell r="A34">
            <v>2025</v>
          </cell>
          <cell r="B34">
            <v>0</v>
          </cell>
          <cell r="C34">
            <v>0</v>
          </cell>
          <cell r="D34">
            <v>0</v>
          </cell>
          <cell r="E34">
            <v>0</v>
          </cell>
          <cell r="G34">
            <v>0</v>
          </cell>
          <cell r="H34">
            <v>0</v>
          </cell>
          <cell r="I34">
            <v>-25808915.841813885</v>
          </cell>
          <cell r="J34">
            <v>-25808915.841813885</v>
          </cell>
          <cell r="O34">
            <v>365</v>
          </cell>
        </row>
        <row r="43">
          <cell r="G43">
            <v>36708</v>
          </cell>
          <cell r="H43">
            <v>0</v>
          </cell>
          <cell r="I43">
            <v>0</v>
          </cell>
        </row>
        <row r="44">
          <cell r="G44">
            <v>36739</v>
          </cell>
          <cell r="H44">
            <v>0</v>
          </cell>
          <cell r="I44">
            <v>0</v>
          </cell>
        </row>
        <row r="45">
          <cell r="G45">
            <v>36770</v>
          </cell>
          <cell r="H45">
            <v>0</v>
          </cell>
          <cell r="I45">
            <v>0</v>
          </cell>
        </row>
        <row r="46">
          <cell r="G46">
            <v>36800</v>
          </cell>
          <cell r="H46">
            <v>0</v>
          </cell>
          <cell r="I46">
            <v>0</v>
          </cell>
        </row>
        <row r="47">
          <cell r="G47">
            <v>36831</v>
          </cell>
          <cell r="H47">
            <v>705000</v>
          </cell>
          <cell r="I47">
            <v>0</v>
          </cell>
        </row>
        <row r="48">
          <cell r="G48">
            <v>36861</v>
          </cell>
          <cell r="H48">
            <v>728500</v>
          </cell>
          <cell r="I48">
            <v>0</v>
          </cell>
        </row>
        <row r="49">
          <cell r="G49">
            <v>36892</v>
          </cell>
          <cell r="H49">
            <v>728500</v>
          </cell>
          <cell r="I49">
            <v>0</v>
          </cell>
        </row>
        <row r="50">
          <cell r="G50">
            <v>36923</v>
          </cell>
          <cell r="H50">
            <v>658000</v>
          </cell>
          <cell r="I50">
            <v>0</v>
          </cell>
        </row>
        <row r="51">
          <cell r="G51">
            <v>36951</v>
          </cell>
          <cell r="H51">
            <v>729404.16666666674</v>
          </cell>
          <cell r="I51">
            <v>0</v>
          </cell>
        </row>
        <row r="52">
          <cell r="G52">
            <v>36982</v>
          </cell>
          <cell r="H52">
            <v>706751.82291666674</v>
          </cell>
          <cell r="I52">
            <v>0</v>
          </cell>
        </row>
        <row r="53">
          <cell r="G53">
            <v>37012</v>
          </cell>
          <cell r="H53">
            <v>731218.15496600117</v>
          </cell>
          <cell r="I53">
            <v>0</v>
          </cell>
        </row>
        <row r="54">
          <cell r="G54">
            <v>37043</v>
          </cell>
          <cell r="H54">
            <v>708510.9526988843</v>
          </cell>
          <cell r="I54">
            <v>0</v>
          </cell>
        </row>
        <row r="55">
          <cell r="G55">
            <v>37073</v>
          </cell>
          <cell r="H55">
            <v>733039.70942312956</v>
          </cell>
          <cell r="I55">
            <v>0</v>
          </cell>
        </row>
        <row r="56">
          <cell r="G56">
            <v>37104</v>
          </cell>
          <cell r="H56">
            <v>733953.33381776104</v>
          </cell>
          <cell r="I56">
            <v>0</v>
          </cell>
        </row>
        <row r="57">
          <cell r="G57">
            <v>37135</v>
          </cell>
          <cell r="H57">
            <v>711163.41444827232</v>
          </cell>
          <cell r="I57">
            <v>0</v>
          </cell>
        </row>
        <row r="58">
          <cell r="G58">
            <v>37165</v>
          </cell>
          <cell r="H58">
            <v>735786.29672487429</v>
          </cell>
          <cell r="I58">
            <v>0</v>
          </cell>
        </row>
        <row r="59">
          <cell r="G59">
            <v>37196</v>
          </cell>
          <cell r="H59">
            <v>712940.94500940433</v>
          </cell>
          <cell r="I59">
            <v>0</v>
          </cell>
        </row>
        <row r="60">
          <cell r="G60">
            <v>37226</v>
          </cell>
          <cell r="H60">
            <v>737626.90493300196</v>
          </cell>
          <cell r="I60">
            <v>0</v>
          </cell>
        </row>
        <row r="61">
          <cell r="G61">
            <v>37257</v>
          </cell>
          <cell r="H61">
            <v>738550.08598494588</v>
          </cell>
          <cell r="I61">
            <v>0</v>
          </cell>
        </row>
        <row r="62">
          <cell r="G62">
            <v>37288</v>
          </cell>
          <cell r="H62">
            <v>667913.07513744966</v>
          </cell>
          <cell r="I62">
            <v>0</v>
          </cell>
        </row>
        <row r="63">
          <cell r="G63">
            <v>37316</v>
          </cell>
          <cell r="H63">
            <v>740402.22197727021</v>
          </cell>
          <cell r="I63">
            <v>0</v>
          </cell>
        </row>
        <row r="64">
          <cell r="G64">
            <v>37347</v>
          </cell>
          <cell r="H64">
            <v>717417.27574811899</v>
          </cell>
          <cell r="I64">
            <v>0</v>
          </cell>
        </row>
        <row r="65">
          <cell r="G65">
            <v>37377</v>
          </cell>
          <cell r="H65">
            <v>742262.08324168075</v>
          </cell>
          <cell r="I65">
            <v>0</v>
          </cell>
        </row>
        <row r="66">
          <cell r="G66">
            <v>37408</v>
          </cell>
          <cell r="H66">
            <v>719220.89120816218</v>
          </cell>
          <cell r="I66">
            <v>0</v>
          </cell>
        </row>
        <row r="67">
          <cell r="G67">
            <v>37438</v>
          </cell>
          <cell r="H67">
            <v>744129.7020003408</v>
          </cell>
          <cell r="I67">
            <v>0</v>
          </cell>
        </row>
        <row r="68">
          <cell r="G68">
            <v>37469</v>
          </cell>
          <cell r="H68">
            <v>745066.43054617487</v>
          </cell>
          <cell r="I68">
            <v>0</v>
          </cell>
        </row>
        <row r="69">
          <cell r="G69">
            <v>37500</v>
          </cell>
          <cell r="H69">
            <v>721940.4296223995</v>
          </cell>
          <cell r="I69">
            <v>0</v>
          </cell>
        </row>
        <row r="70">
          <cell r="G70">
            <v>37530</v>
          </cell>
          <cell r="H70">
            <v>746945.74625691655</v>
          </cell>
          <cell r="I70">
            <v>0</v>
          </cell>
        </row>
        <row r="71">
          <cell r="G71">
            <v>37561</v>
          </cell>
          <cell r="H71">
            <v>723762.9111886631</v>
          </cell>
          <cell r="I71">
            <v>0</v>
          </cell>
        </row>
        <row r="72">
          <cell r="G72">
            <v>37591</v>
          </cell>
          <cell r="H72">
            <v>748832.90060653875</v>
          </cell>
          <cell r="I72">
            <v>0</v>
          </cell>
        </row>
        <row r="73">
          <cell r="G73">
            <v>37622</v>
          </cell>
          <cell r="H73">
            <v>951279.4274828023</v>
          </cell>
          <cell r="I73">
            <v>1941840</v>
          </cell>
        </row>
        <row r="74">
          <cell r="G74">
            <v>37653</v>
          </cell>
          <cell r="H74">
            <v>860076.83664908481</v>
          </cell>
          <cell r="I74">
            <v>1754549.4166666667</v>
          </cell>
        </row>
        <row r="75">
          <cell r="G75">
            <v>37681</v>
          </cell>
          <cell r="H75">
            <v>953178.40113649587</v>
          </cell>
          <cell r="I75">
            <v>1943235.1601128473</v>
          </cell>
        </row>
        <row r="76">
          <cell r="G76">
            <v>37712</v>
          </cell>
          <cell r="H76">
            <v>923352.44142470672</v>
          </cell>
          <cell r="I76">
            <v>1881227.342770725</v>
          </cell>
        </row>
        <row r="77">
          <cell r="G77">
            <v>37742</v>
          </cell>
          <cell r="H77">
            <v>955085.29542248626</v>
          </cell>
          <cell r="I77">
            <v>1944636.1394482139</v>
          </cell>
        </row>
        <row r="78">
          <cell r="G78">
            <v>37773</v>
          </cell>
          <cell r="H78">
            <v>925201.66753672564</v>
          </cell>
          <cell r="I78">
            <v>1882585.9537794171</v>
          </cell>
        </row>
        <row r="79">
          <cell r="G79">
            <v>37803</v>
          </cell>
          <cell r="H79">
            <v>957000.14337778592</v>
          </cell>
          <cell r="I79">
            <v>1946042.9622781174</v>
          </cell>
        </row>
        <row r="80">
          <cell r="G80">
            <v>37834</v>
          </cell>
          <cell r="H80">
            <v>957960.56034315634</v>
          </cell>
          <cell r="I80">
            <v>1946748.5726161967</v>
          </cell>
        </row>
        <row r="81">
          <cell r="G81">
            <v>37865</v>
          </cell>
          <cell r="H81">
            <v>927989.97888116562</v>
          </cell>
          <cell r="I81">
            <v>1884634.5028798198</v>
          </cell>
        </row>
        <row r="82">
          <cell r="G82">
            <v>37895</v>
          </cell>
          <cell r="H82">
            <v>959887.40104840719</v>
          </cell>
          <cell r="I82">
            <v>1948164.2064195136</v>
          </cell>
        </row>
        <row r="83">
          <cell r="G83">
            <v>37926</v>
          </cell>
          <cell r="H83">
            <v>929858.54819412064</v>
          </cell>
          <cell r="I83">
            <v>1886007.3251769878</v>
          </cell>
        </row>
        <row r="84">
          <cell r="G84">
            <v>37956</v>
          </cell>
          <cell r="H84">
            <v>961822.27861962048</v>
          </cell>
          <cell r="I84">
            <v>1949585.7448412548</v>
          </cell>
        </row>
        <row r="85">
          <cell r="G85">
            <v>37987</v>
          </cell>
          <cell r="H85">
            <v>962792.74170007801</v>
          </cell>
          <cell r="I85">
            <v>1950298.7359763407</v>
          </cell>
        </row>
        <row r="86">
          <cell r="G86">
            <v>38018</v>
          </cell>
          <cell r="H86">
            <v>901586.82486387028</v>
          </cell>
          <cell r="I86">
            <v>1825141.3923477135</v>
          </cell>
        </row>
        <row r="87">
          <cell r="G87">
            <v>38047</v>
          </cell>
          <cell r="H87">
            <v>964739.73746732541</v>
          </cell>
          <cell r="I87">
            <v>1951729.1775356864</v>
          </cell>
        </row>
        <row r="88">
          <cell r="G88">
            <v>38078</v>
          </cell>
          <cell r="H88">
            <v>934564.14056811202</v>
          </cell>
          <cell r="I88">
            <v>1889464.4846666639</v>
          </cell>
        </row>
        <row r="89">
          <cell r="G89">
            <v>38108</v>
          </cell>
          <cell r="H89">
            <v>966694.85416743881</v>
          </cell>
          <cell r="I89">
            <v>1953165.58547671</v>
          </cell>
        </row>
        <row r="90">
          <cell r="G90">
            <v>38139</v>
          </cell>
          <cell r="H90">
            <v>936460.13075511716</v>
          </cell>
          <cell r="I90">
            <v>1890857.4528514063</v>
          </cell>
        </row>
        <row r="91">
          <cell r="G91">
            <v>38169</v>
          </cell>
          <cell r="H91">
            <v>968658.12567288568</v>
          </cell>
          <cell r="I91">
            <v>1954607.9846852305</v>
          </cell>
        </row>
        <row r="92">
          <cell r="G92">
            <v>38200</v>
          </cell>
          <cell r="H92">
            <v>969642.83010137081</v>
          </cell>
          <cell r="I92">
            <v>1955331.4388199914</v>
          </cell>
        </row>
        <row r="93">
          <cell r="G93">
            <v>38231</v>
          </cell>
          <cell r="H93">
            <v>939318.95419104723</v>
          </cell>
          <cell r="I93">
            <v>1892957.8065976126</v>
          </cell>
        </row>
        <row r="94">
          <cell r="G94">
            <v>38261</v>
          </cell>
          <cell r="H94">
            <v>971618.39763491007</v>
          </cell>
          <cell r="I94">
            <v>1956782.8718178475</v>
          </cell>
        </row>
        <row r="95">
          <cell r="G95">
            <v>38292</v>
          </cell>
          <cell r="H95">
            <v>941234.77673869312</v>
          </cell>
          <cell r="I95">
            <v>1894365.3454523885</v>
          </cell>
        </row>
        <row r="96">
          <cell r="G96">
            <v>38322</v>
          </cell>
          <cell r="H96">
            <v>973602.20527435094</v>
          </cell>
          <cell r="I96">
            <v>1958240.3587528169</v>
          </cell>
        </row>
        <row r="97">
          <cell r="G97">
            <v>38353</v>
          </cell>
          <cell r="H97">
            <v>974597.20986867254</v>
          </cell>
          <cell r="I97">
            <v>1958971.3803335521</v>
          </cell>
        </row>
        <row r="98">
          <cell r="G98">
            <v>38384</v>
          </cell>
          <cell r="H98">
            <v>881181.93699672597</v>
          </cell>
          <cell r="I98">
            <v>1770055.1579524383</v>
          </cell>
        </row>
        <row r="99">
          <cell r="G99">
            <v>38412</v>
          </cell>
          <cell r="H99">
            <v>976593.44215462659</v>
          </cell>
          <cell r="I99">
            <v>1960437.9955527384</v>
          </cell>
        </row>
        <row r="100">
          <cell r="G100">
            <v>38443</v>
          </cell>
          <cell r="H100">
            <v>946059.366283015</v>
          </cell>
          <cell r="I100">
            <v>1897909.9311711034</v>
          </cell>
        </row>
        <row r="101">
          <cell r="G101">
            <v>38473</v>
          </cell>
          <cell r="H101">
            <v>978598.00073930807</v>
          </cell>
          <cell r="I101">
            <v>1961910.728034189</v>
          </cell>
        </row>
        <row r="102">
          <cell r="G102">
            <v>38504</v>
          </cell>
          <cell r="H102">
            <v>948003.30313630484</v>
          </cell>
          <cell r="I102">
            <v>1899338.1253718648</v>
          </cell>
        </row>
        <row r="103">
          <cell r="G103">
            <v>38534</v>
          </cell>
          <cell r="H103">
            <v>980610.92035176686</v>
          </cell>
          <cell r="I103">
            <v>1963389.6032930468</v>
          </cell>
        </row>
        <row r="104">
          <cell r="G104">
            <v>38565</v>
          </cell>
          <cell r="H104">
            <v>981620.52643583296</v>
          </cell>
          <cell r="I104">
            <v>1964131.3524665742</v>
          </cell>
        </row>
        <row r="105">
          <cell r="G105">
            <v>38596</v>
          </cell>
          <cell r="H105">
            <v>950934.42180571717</v>
          </cell>
          <cell r="I105">
            <v>1901491.5938234318</v>
          </cell>
        </row>
        <row r="106">
          <cell r="G106">
            <v>38626</v>
          </cell>
          <cell r="H106">
            <v>983646.05302396172</v>
          </cell>
          <cell r="I106">
            <v>1965619.4899653606</v>
          </cell>
        </row>
        <row r="107">
          <cell r="G107">
            <v>38657</v>
          </cell>
          <cell r="H107">
            <v>952898.69254944683</v>
          </cell>
          <cell r="I107">
            <v>1902934.7271639886</v>
          </cell>
        </row>
        <row r="108">
          <cell r="G108">
            <v>38687</v>
          </cell>
          <cell r="H108">
            <v>985680.02809755574</v>
          </cell>
          <cell r="I108">
            <v>1967113.8344959887</v>
          </cell>
        </row>
        <row r="109">
          <cell r="G109">
            <v>38718</v>
          </cell>
          <cell r="H109">
            <v>986700.19482275902</v>
          </cell>
          <cell r="I109">
            <v>1967863.3424845219</v>
          </cell>
        </row>
        <row r="110">
          <cell r="G110">
            <v>38749</v>
          </cell>
          <cell r="H110">
            <v>892136.43977640592</v>
          </cell>
          <cell r="I110">
            <v>1778103.3398240285</v>
          </cell>
        </row>
        <row r="111">
          <cell r="G111">
            <v>38777</v>
          </cell>
          <cell r="H111">
            <v>988746.90874300513</v>
          </cell>
          <cell r="I111">
            <v>1969367.04613959</v>
          </cell>
        </row>
        <row r="112">
          <cell r="G112">
            <v>38808</v>
          </cell>
          <cell r="H112">
            <v>957845.2885189224</v>
          </cell>
          <cell r="I112">
            <v>1906568.9499861752</v>
          </cell>
        </row>
        <row r="113">
          <cell r="G113">
            <v>38838</v>
          </cell>
          <cell r="H113">
            <v>990802.15952122584</v>
          </cell>
          <cell r="I113">
            <v>1970877.0217530457</v>
          </cell>
        </row>
        <row r="114">
          <cell r="G114">
            <v>38869</v>
          </cell>
          <cell r="H114">
            <v>959838.38453570497</v>
          </cell>
          <cell r="I114">
            <v>1908033.2610145465</v>
          </cell>
        </row>
        <row r="115">
          <cell r="G115">
            <v>38899</v>
          </cell>
          <cell r="H115">
            <v>992865.9827647151</v>
          </cell>
          <cell r="I115">
            <v>1972393.2954852709</v>
          </cell>
        </row>
        <row r="116">
          <cell r="G116">
            <v>38930</v>
          </cell>
          <cell r="H116">
            <v>993901.12022880826</v>
          </cell>
          <cell r="I116">
            <v>1973153.8023508652</v>
          </cell>
        </row>
        <row r="117">
          <cell r="G117">
            <v>38961</v>
          </cell>
          <cell r="H117">
            <v>962843.62667350157</v>
          </cell>
          <cell r="I117">
            <v>1910241.1873604157</v>
          </cell>
        </row>
        <row r="118">
          <cell r="G118">
            <v>38991</v>
          </cell>
          <cell r="H118">
            <v>995977.86925892928</v>
          </cell>
          <cell r="I118">
            <v>1974679.5725507748</v>
          </cell>
        </row>
        <row r="119">
          <cell r="G119">
            <v>39022</v>
          </cell>
          <cell r="H119">
            <v>964857.57079343754</v>
          </cell>
          <cell r="I119">
            <v>1911720.8153163765</v>
          </cell>
        </row>
        <row r="120">
          <cell r="G120">
            <v>39052</v>
          </cell>
          <cell r="H120">
            <v>998063.28042367706</v>
          </cell>
          <cell r="I120">
            <v>1976211.7067487841</v>
          </cell>
        </row>
        <row r="121">
          <cell r="G121">
            <v>39083</v>
          </cell>
          <cell r="H121">
            <v>999109.24559122638</v>
          </cell>
          <cell r="I121">
            <v>1976980.168637844</v>
          </cell>
        </row>
        <row r="122">
          <cell r="G122">
            <v>39114</v>
          </cell>
          <cell r="H122">
            <v>903367.96502840309</v>
          </cell>
          <cell r="I122">
            <v>1786355.0477966722</v>
          </cell>
        </row>
        <row r="123">
          <cell r="G123">
            <v>39142</v>
          </cell>
          <cell r="H123">
            <v>1001207.7177484017</v>
          </cell>
          <cell r="I123">
            <v>1978521.8986381087</v>
          </cell>
        </row>
        <row r="124">
          <cell r="G124">
            <v>39173</v>
          </cell>
          <cell r="H124">
            <v>969929.2585423009</v>
          </cell>
          <cell r="I124">
            <v>1915446.9420260692</v>
          </cell>
        </row>
        <row r="125">
          <cell r="G125">
            <v>39203</v>
          </cell>
          <cell r="H125">
            <v>1003314.9426475173</v>
          </cell>
          <cell r="I125">
            <v>1980070.0592049111</v>
          </cell>
        </row>
        <row r="126">
          <cell r="G126">
            <v>39234</v>
          </cell>
          <cell r="H126">
            <v>971972.75688196742</v>
          </cell>
          <cell r="I126">
            <v>1916948.2832208916</v>
          </cell>
        </row>
        <row r="127">
          <cell r="G127">
            <v>39264</v>
          </cell>
          <cell r="H127">
            <v>1005430.9567963206</v>
          </cell>
          <cell r="I127">
            <v>1981624.6771601886</v>
          </cell>
        </row>
        <row r="128">
          <cell r="G128">
            <v>39295</v>
          </cell>
          <cell r="H128">
            <v>1006492.2712896464</v>
          </cell>
          <cell r="I128">
            <v>1982404.4160709388</v>
          </cell>
        </row>
        <row r="129">
          <cell r="G129">
            <v>39326</v>
          </cell>
          <cell r="H129">
            <v>975053.99695629021</v>
          </cell>
          <cell r="I129">
            <v>1919212.0446171809</v>
          </cell>
        </row>
        <row r="130">
          <cell r="G130">
            <v>39356</v>
          </cell>
          <cell r="H130">
            <v>1008621.5380982808</v>
          </cell>
          <cell r="I130">
            <v>1983968.7706449155</v>
          </cell>
        </row>
        <row r="131">
          <cell r="G131">
            <v>39387</v>
          </cell>
          <cell r="H131">
            <v>977118.87061546999</v>
          </cell>
          <cell r="I131">
            <v>1920729.0900810573</v>
          </cell>
        </row>
        <row r="132">
          <cell r="G132">
            <v>39417</v>
          </cell>
          <cell r="H132">
            <v>1010759.6860935607</v>
          </cell>
          <cell r="I132">
            <v>1985539.6501526837</v>
          </cell>
        </row>
        <row r="133">
          <cell r="G133">
            <v>39448</v>
          </cell>
          <cell r="H133">
            <v>1011832.1021062556</v>
          </cell>
          <cell r="I133">
            <v>1986327.5452571686</v>
          </cell>
        </row>
        <row r="134">
          <cell r="G134">
            <v>39479</v>
          </cell>
          <cell r="H134">
            <v>947557.92958872055</v>
          </cell>
          <cell r="I134">
            <v>1858915.9797575432</v>
          </cell>
        </row>
        <row r="135">
          <cell r="G135">
            <v>39508</v>
          </cell>
          <cell r="H135">
            <v>1013983.6413863084</v>
          </cell>
          <cell r="I135">
            <v>1987908.2632302246</v>
          </cell>
        </row>
        <row r="136">
          <cell r="G136">
            <v>39539</v>
          </cell>
          <cell r="H136">
            <v>982318.81352180312</v>
          </cell>
          <cell r="I136">
            <v>1924549.4447857623</v>
          </cell>
        </row>
        <row r="137">
          <cell r="G137">
            <v>39569</v>
          </cell>
          <cell r="H137">
            <v>1016144.1547516393</v>
          </cell>
          <cell r="I137">
            <v>1989495.5743889238</v>
          </cell>
        </row>
        <row r="138">
          <cell r="G138">
            <v>39600</v>
          </cell>
          <cell r="H138">
            <v>984413.98878132785</v>
          </cell>
          <cell r="I138">
            <v>1926088.7525828071</v>
          </cell>
        </row>
        <row r="139">
          <cell r="G139">
            <v>39630</v>
          </cell>
          <cell r="H139">
            <v>1018313.6796332209</v>
          </cell>
          <cell r="I139">
            <v>1991089.5062334887</v>
          </cell>
        </row>
        <row r="140">
          <cell r="G140">
            <v>39661</v>
          </cell>
          <cell r="H140">
            <v>1019401.8331324568</v>
          </cell>
          <cell r="I140">
            <v>1991888.9635381417</v>
          </cell>
        </row>
        <row r="141">
          <cell r="G141">
            <v>39692</v>
          </cell>
          <cell r="H141">
            <v>987573.14866272523</v>
          </cell>
          <cell r="I141">
            <v>1928409.7610117868</v>
          </cell>
        </row>
        <row r="142">
          <cell r="G142">
            <v>39722</v>
          </cell>
          <cell r="H142">
            <v>1021584.9458131874</v>
          </cell>
          <cell r="I142">
            <v>1993492.878225469</v>
          </cell>
        </row>
        <row r="143">
          <cell r="G143">
            <v>39753</v>
          </cell>
          <cell r="H143">
            <v>989690.23979061109</v>
          </cell>
          <cell r="I143">
            <v>1929965.1702146183</v>
          </cell>
        </row>
        <row r="144">
          <cell r="G144">
            <v>39783</v>
          </cell>
          <cell r="H144">
            <v>1023777.1642720697</v>
          </cell>
          <cell r="I144">
            <v>1995103.4828520953</v>
          </cell>
        </row>
        <row r="145">
          <cell r="G145">
            <v>39814</v>
          </cell>
          <cell r="H145">
            <v>1024876.70003097</v>
          </cell>
          <cell r="I145">
            <v>1995911.3026080371</v>
          </cell>
        </row>
        <row r="146">
          <cell r="G146">
            <v>39845</v>
          </cell>
          <cell r="H146">
            <v>926690.28199039679</v>
          </cell>
          <cell r="I146">
            <v>1803489.7596455005</v>
          </cell>
        </row>
        <row r="147">
          <cell r="G147">
            <v>39873</v>
          </cell>
          <cell r="H147">
            <v>1027082.6484195539</v>
          </cell>
          <cell r="I147">
            <v>1997531.9944995579</v>
          </cell>
        </row>
        <row r="148">
          <cell r="G148">
            <v>39904</v>
          </cell>
          <cell r="H148">
            <v>995021.68122944643</v>
          </cell>
          <cell r="I148">
            <v>1933882.1357949341</v>
          </cell>
        </row>
        <row r="149">
          <cell r="G149">
            <v>39934</v>
          </cell>
          <cell r="H149">
            <v>1029297.797834186</v>
          </cell>
          <cell r="I149">
            <v>1999159.4463082128</v>
          </cell>
        </row>
        <row r="150">
          <cell r="G150">
            <v>39965</v>
          </cell>
          <cell r="H150">
            <v>997169.84023839422</v>
          </cell>
          <cell r="I150">
            <v>1935460.3703109885</v>
          </cell>
        </row>
        <row r="151">
          <cell r="G151">
            <v>39995</v>
          </cell>
          <cell r="H151">
            <v>1031522.1866524096</v>
          </cell>
          <cell r="I151">
            <v>2000793.6862296634</v>
          </cell>
        </row>
        <row r="152">
          <cell r="G152">
            <v>40026</v>
          </cell>
          <cell r="H152">
            <v>1032637.8578746021</v>
          </cell>
          <cell r="I152">
            <v>2001613.3605759752</v>
          </cell>
        </row>
        <row r="153">
          <cell r="G153">
            <v>40057</v>
          </cell>
          <cell r="H153">
            <v>1000408.8903985557</v>
          </cell>
          <cell r="I153">
            <v>1937840.0734617824</v>
          </cell>
        </row>
        <row r="154">
          <cell r="G154">
            <v>40087</v>
          </cell>
          <cell r="H154">
            <v>1034876.178106449</v>
          </cell>
          <cell r="I154">
            <v>2003257.8357908777</v>
          </cell>
        </row>
        <row r="155">
          <cell r="G155">
            <v>40118</v>
          </cell>
          <cell r="H155">
            <v>1002579.5194943588</v>
          </cell>
          <cell r="I155">
            <v>1939434.8165633311</v>
          </cell>
        </row>
        <row r="156">
          <cell r="G156">
            <v>40148</v>
          </cell>
          <cell r="H156">
            <v>1037123.8343875268</v>
          </cell>
          <cell r="I156">
            <v>2004909.1701233215</v>
          </cell>
        </row>
        <row r="157">
          <cell r="G157">
            <v>40179</v>
          </cell>
          <cell r="H157">
            <v>1038251.1757091675</v>
          </cell>
          <cell r="I157">
            <v>2005737.4183944119</v>
          </cell>
        </row>
        <row r="158">
          <cell r="G158">
            <v>40210</v>
          </cell>
          <cell r="H158">
            <v>938795.62059483002</v>
          </cell>
          <cell r="I158">
            <v>1812383.4510037594</v>
          </cell>
        </row>
        <row r="159">
          <cell r="G159">
            <v>40238</v>
          </cell>
          <cell r="H159">
            <v>1040512.9091286837</v>
          </cell>
          <cell r="I159">
            <v>2007399.0950831142</v>
          </cell>
        </row>
        <row r="160">
          <cell r="G160">
            <v>40269</v>
          </cell>
          <cell r="H160">
            <v>1008045.7848606792</v>
          </cell>
          <cell r="I160">
            <v>1943450.8361592297</v>
          </cell>
        </row>
        <row r="161">
          <cell r="G161">
            <v>40299</v>
          </cell>
          <cell r="H161">
            <v>1042784.0762539993</v>
          </cell>
          <cell r="I161">
            <v>2009067.7026368247</v>
          </cell>
        </row>
        <row r="162">
          <cell r="G162">
            <v>40330</v>
          </cell>
          <cell r="H162">
            <v>1010248.2674963179</v>
          </cell>
          <cell r="I162">
            <v>1945068.9817909531</v>
          </cell>
        </row>
        <row r="163">
          <cell r="G163">
            <v>40360</v>
          </cell>
          <cell r="H163">
            <v>1045064.7164331663</v>
          </cell>
          <cell r="I163">
            <v>2010743.2699642293</v>
          </cell>
        </row>
        <row r="164">
          <cell r="G164">
            <v>40391</v>
          </cell>
          <cell r="H164">
            <v>1046208.6012590689</v>
          </cell>
          <cell r="I164">
            <v>2011583.6726099881</v>
          </cell>
        </row>
        <row r="165">
          <cell r="G165">
            <v>40422</v>
          </cell>
          <cell r="H165">
            <v>1013569.2282371212</v>
          </cell>
          <cell r="I165">
            <v>1947508.8639625087</v>
          </cell>
        </row>
        <row r="166">
          <cell r="G166">
            <v>40452</v>
          </cell>
          <cell r="H166">
            <v>1048503.5251558135</v>
          </cell>
          <cell r="I166">
            <v>2013269.7340656228</v>
          </cell>
        </row>
        <row r="167">
          <cell r="G167">
            <v>40483</v>
          </cell>
          <cell r="H167">
            <v>1015794.7491934404</v>
          </cell>
          <cell r="I167">
            <v>1949143.9356563801</v>
          </cell>
        </row>
        <row r="168">
          <cell r="G168">
            <v>40513</v>
          </cell>
          <cell r="H168">
            <v>1050808.0211960685</v>
          </cell>
          <cell r="I168">
            <v>2014962.8280952976</v>
          </cell>
        </row>
        <row r="169">
          <cell r="G169">
            <v>40544</v>
          </cell>
          <cell r="H169">
            <v>1051963.8712402273</v>
          </cell>
          <cell r="I169">
            <v>2015812.0214871627</v>
          </cell>
        </row>
        <row r="170">
          <cell r="G170">
            <v>40575</v>
          </cell>
          <cell r="H170">
            <v>951207.08453382924</v>
          </cell>
          <cell r="I170">
            <v>1821502.0500933542</v>
          </cell>
        </row>
        <row r="171">
          <cell r="G171">
            <v>40603</v>
          </cell>
          <cell r="H171">
            <v>1054282.8004080304</v>
          </cell>
          <cell r="I171">
            <v>2017515.7194153278</v>
          </cell>
        </row>
        <row r="172">
          <cell r="G172">
            <v>40634</v>
          </cell>
          <cell r="H172">
            <v>1021399.247976336</v>
          </cell>
          <cell r="I172">
            <v>1953261.5141910738</v>
          </cell>
        </row>
        <row r="173">
          <cell r="G173">
            <v>40664</v>
          </cell>
          <cell r="H173">
            <v>1056611.4018454966</v>
          </cell>
          <cell r="I173">
            <v>2019226.5234793823</v>
          </cell>
        </row>
        <row r="174">
          <cell r="G174">
            <v>40695</v>
          </cell>
          <cell r="H174">
            <v>1023657.4279993623</v>
          </cell>
          <cell r="I174">
            <v>1954920.5802289976</v>
          </cell>
        </row>
        <row r="175">
          <cell r="G175">
            <v>40725</v>
          </cell>
          <cell r="H175">
            <v>1058949.7158957287</v>
          </cell>
          <cell r="I175">
            <v>2020944.4633190683</v>
          </cell>
        </row>
        <row r="176">
          <cell r="G176">
            <v>40756</v>
          </cell>
          <cell r="H176">
            <v>1060122.527803845</v>
          </cell>
          <cell r="I176">
            <v>2021806.118450983</v>
          </cell>
        </row>
        <row r="177">
          <cell r="G177">
            <v>40787</v>
          </cell>
          <cell r="H177">
            <v>1027062.3707130029</v>
          </cell>
          <cell r="I177">
            <v>1957422.1632558929</v>
          </cell>
        </row>
        <row r="178">
          <cell r="G178">
            <v>40817</v>
          </cell>
          <cell r="H178">
            <v>1062475.4867848328</v>
          </cell>
          <cell r="I178">
            <v>2023534.8177992096</v>
          </cell>
        </row>
        <row r="179">
          <cell r="G179">
            <v>40848</v>
          </cell>
          <cell r="H179">
            <v>1029344.1716602915</v>
          </cell>
          <cell r="I179">
            <v>1959098.5833899595</v>
          </cell>
        </row>
        <row r="180">
          <cell r="G180">
            <v>40878</v>
          </cell>
          <cell r="H180">
            <v>1064838.2599740699</v>
          </cell>
          <cell r="I180">
            <v>2025270.7275644226</v>
          </cell>
        </row>
        <row r="181">
          <cell r="G181">
            <v>40909</v>
          </cell>
          <cell r="H181">
            <v>1066023.3396823492</v>
          </cell>
          <cell r="I181">
            <v>2026141.3957468485</v>
          </cell>
        </row>
        <row r="182">
          <cell r="G182">
            <v>40940</v>
          </cell>
          <cell r="H182">
            <v>998358.57293206255</v>
          </cell>
          <cell r="I182">
            <v>1896238.7889296229</v>
          </cell>
        </row>
        <row r="183">
          <cell r="G183">
            <v>40969</v>
          </cell>
          <cell r="H183">
            <v>1068400.9109906596</v>
          </cell>
          <cell r="I183">
            <v>2027888.1775667823</v>
          </cell>
        </row>
        <row r="184">
          <cell r="G184">
            <v>41000</v>
          </cell>
          <cell r="H184">
            <v>1035090.3995695715</v>
          </cell>
          <cell r="I184">
            <v>1963320.2891323031</v>
          </cell>
        </row>
        <row r="185">
          <cell r="G185">
            <v>41030</v>
          </cell>
          <cell r="H185">
            <v>1070788.3991654082</v>
          </cell>
          <cell r="I185">
            <v>2029642.2452258174</v>
          </cell>
        </row>
        <row r="186">
          <cell r="G186">
            <v>41061</v>
          </cell>
          <cell r="H186">
            <v>1037405.6854809707</v>
          </cell>
          <cell r="I186">
            <v>1965021.3103903593</v>
          </cell>
        </row>
        <row r="187">
          <cell r="G187">
            <v>41091</v>
          </cell>
          <cell r="H187">
            <v>1073185.8455699135</v>
          </cell>
          <cell r="I187">
            <v>2031403.6291132397</v>
          </cell>
        </row>
        <row r="188">
          <cell r="G188">
            <v>41122</v>
          </cell>
          <cell r="H188">
            <v>1074388.3160815174</v>
          </cell>
          <cell r="I188">
            <v>2032287.0741738921</v>
          </cell>
        </row>
        <row r="189">
          <cell r="G189">
            <v>41153</v>
          </cell>
          <cell r="H189">
            <v>1040896.7339419556</v>
          </cell>
          <cell r="I189">
            <v>1967586.1545920204</v>
          </cell>
        </row>
        <row r="190">
          <cell r="G190">
            <v>41183</v>
          </cell>
          <cell r="H190">
            <v>1076800.7777644792</v>
          </cell>
          <cell r="I190">
            <v>2034059.4896612235</v>
          </cell>
        </row>
        <row r="191">
          <cell r="G191">
            <v>41214</v>
          </cell>
          <cell r="H191">
            <v>1043236.238114344</v>
          </cell>
          <cell r="I191">
            <v>1969304.9688045331</v>
          </cell>
        </row>
        <row r="192">
          <cell r="G192">
            <v>41244</v>
          </cell>
          <cell r="H192">
            <v>1079223.3018418739</v>
          </cell>
          <cell r="I192">
            <v>2035839.2979058607</v>
          </cell>
        </row>
        <row r="193">
          <cell r="G193">
            <v>41275</v>
          </cell>
          <cell r="H193">
            <v>1080438.3503873777</v>
          </cell>
          <cell r="I193">
            <v>2036731.9839431648</v>
          </cell>
        </row>
        <row r="194">
          <cell r="G194">
            <v>41306</v>
          </cell>
          <cell r="H194">
            <v>976979.54993395181</v>
          </cell>
          <cell r="I194">
            <v>1840436.8655743648</v>
          </cell>
        </row>
        <row r="195">
          <cell r="G195">
            <v>41334</v>
          </cell>
          <cell r="H195">
            <v>1082876.0468054432</v>
          </cell>
          <cell r="I195">
            <v>2038522.9391800114</v>
          </cell>
        </row>
        <row r="196">
          <cell r="G196">
            <v>41365</v>
          </cell>
          <cell r="H196">
            <v>1049127.7792609236</v>
          </cell>
          <cell r="I196">
            <v>1973633.4349709384</v>
          </cell>
        </row>
        <row r="197">
          <cell r="G197">
            <v>41395</v>
          </cell>
          <cell r="H197">
            <v>1085323.910872197</v>
          </cell>
          <cell r="I197">
            <v>2040321.3645035878</v>
          </cell>
        </row>
        <row r="198">
          <cell r="G198">
            <v>41426</v>
          </cell>
          <cell r="H198">
            <v>1051501.6151804975</v>
          </cell>
          <cell r="I198">
            <v>1975377.4724319067</v>
          </cell>
        </row>
        <row r="199">
          <cell r="G199">
            <v>41456</v>
          </cell>
          <cell r="H199">
            <v>1087781.9849969721</v>
          </cell>
          <cell r="I199">
            <v>2042127.2910716778</v>
          </cell>
        </row>
        <row r="200">
          <cell r="G200">
            <v>41487</v>
          </cell>
          <cell r="H200">
            <v>1089014.8641323824</v>
          </cell>
          <cell r="I200">
            <v>2043033.077094744</v>
          </cell>
        </row>
        <row r="201">
          <cell r="G201">
            <v>41518</v>
          </cell>
          <cell r="H201">
            <v>1055080.9468703144</v>
          </cell>
          <cell r="I201">
            <v>1978007.17758583</v>
          </cell>
        </row>
        <row r="202">
          <cell r="G202">
            <v>41548</v>
          </cell>
          <cell r="H202">
            <v>1091488.3332488374</v>
          </cell>
          <cell r="I202">
            <v>2044850.3142348831</v>
          </cell>
        </row>
        <row r="203">
          <cell r="G203">
            <v>41579</v>
          </cell>
          <cell r="H203">
            <v>1057479.6134933284</v>
          </cell>
          <cell r="I203">
            <v>1979769.4579576184</v>
          </cell>
        </row>
        <row r="204">
          <cell r="G204">
            <v>41609</v>
          </cell>
          <cell r="H204">
            <v>1093972.1192221541</v>
          </cell>
          <cell r="I204">
            <v>2046675.1310837537</v>
          </cell>
        </row>
        <row r="205">
          <cell r="G205">
            <v>41640</v>
          </cell>
          <cell r="H205">
            <v>1095217.8944705338</v>
          </cell>
          <cell r="I205">
            <v>2047590.3917735112</v>
          </cell>
        </row>
        <row r="206">
          <cell r="G206">
            <v>41671</v>
          </cell>
          <cell r="H206">
            <v>990356.62652749661</v>
          </cell>
          <cell r="I206">
            <v>1850264.8922315622</v>
          </cell>
        </row>
        <row r="207">
          <cell r="G207">
            <v>41699</v>
          </cell>
          <cell r="H207">
            <v>1097717.2364696059</v>
          </cell>
          <cell r="I207">
            <v>2049426.6375048237</v>
          </cell>
        </row>
        <row r="208">
          <cell r="G208">
            <v>41730</v>
          </cell>
          <cell r="H208">
            <v>1063520.1426247591</v>
          </cell>
          <cell r="I208">
            <v>1984207.3843544759</v>
          </cell>
        </row>
        <row r="209">
          <cell r="G209">
            <v>41760</v>
          </cell>
          <cell r="H209">
            <v>1100227.0032415127</v>
          </cell>
          <cell r="I209">
            <v>2051270.5422298328</v>
          </cell>
        </row>
        <row r="210">
          <cell r="G210">
            <v>41791</v>
          </cell>
          <cell r="H210">
            <v>1065954.0091918702</v>
          </cell>
          <cell r="I210">
            <v>1985995.5258317536</v>
          </cell>
        </row>
        <row r="211">
          <cell r="G211">
            <v>41821</v>
          </cell>
          <cell r="H211">
            <v>1102747.2382680541</v>
          </cell>
          <cell r="I211">
            <v>2053122.1378942551</v>
          </cell>
        </row>
        <row r="212">
          <cell r="G212">
            <v>41852</v>
          </cell>
          <cell r="H212">
            <v>1104011.2950144459</v>
          </cell>
          <cell r="I212">
            <v>2054050.8298482017</v>
          </cell>
        </row>
        <row r="213">
          <cell r="G213">
            <v>41883</v>
          </cell>
          <cell r="H213">
            <v>1069623.8566571544</v>
          </cell>
          <cell r="I213">
            <v>1988691.7321713406</v>
          </cell>
        </row>
        <row r="214">
          <cell r="G214">
            <v>41913</v>
          </cell>
          <cell r="H214">
            <v>1106547.314348252</v>
          </cell>
          <cell r="I214">
            <v>2055914.0221115879</v>
          </cell>
        </row>
        <row r="215">
          <cell r="G215">
            <v>41944</v>
          </cell>
          <cell r="H215">
            <v>1072083.1818578816</v>
          </cell>
          <cell r="I215">
            <v>1990498.5778945035</v>
          </cell>
        </row>
        <row r="216">
          <cell r="G216">
            <v>41974</v>
          </cell>
          <cell r="H216">
            <v>1109093.9114363105</v>
          </cell>
          <cell r="I216">
            <v>2057784.9857628432</v>
          </cell>
        </row>
        <row r="217">
          <cell r="G217">
            <v>42005</v>
          </cell>
          <cell r="H217">
            <v>1110371.1904184695</v>
          </cell>
          <cell r="I217">
            <v>2058723.3919831826</v>
          </cell>
        </row>
        <row r="218">
          <cell r="G218">
            <v>42036</v>
          </cell>
          <cell r="H218">
            <v>1004071.9887470396</v>
          </cell>
          <cell r="I218">
            <v>1860341.4545181114</v>
          </cell>
        </row>
        <row r="219">
          <cell r="G219">
            <v>42064</v>
          </cell>
          <cell r="H219">
            <v>1112933.7369201719</v>
          </cell>
          <cell r="I219">
            <v>2060606.0735356819</v>
          </cell>
        </row>
        <row r="220">
          <cell r="G220">
            <v>42095</v>
          </cell>
          <cell r="H220">
            <v>1078276.4666504085</v>
          </cell>
          <cell r="I220">
            <v>1995048.7326021432</v>
          </cell>
        </row>
        <row r="221">
          <cell r="G221">
            <v>42125</v>
          </cell>
          <cell r="H221">
            <v>1115506.9718211279</v>
          </cell>
          <cell r="I221">
            <v>2062496.6077660108</v>
          </cell>
        </row>
        <row r="222">
          <cell r="G222">
            <v>42156</v>
          </cell>
          <cell r="H222">
            <v>1080771.8819475053</v>
          </cell>
          <cell r="I222">
            <v>1996882.0934182485</v>
          </cell>
        </row>
        <row r="223">
          <cell r="G223">
            <v>42186</v>
          </cell>
          <cell r="H223">
            <v>1118090.9397027257</v>
          </cell>
          <cell r="I223">
            <v>2064395.0274277437</v>
          </cell>
        </row>
        <row r="224">
          <cell r="G224">
            <v>42217</v>
          </cell>
          <cell r="H224">
            <v>1119386.9624937733</v>
          </cell>
          <cell r="I224">
            <v>2065347.2045682182</v>
          </cell>
        </row>
        <row r="225">
          <cell r="G225">
            <v>42248</v>
          </cell>
          <cell r="H225">
            <v>1084534.5341925502</v>
          </cell>
          <cell r="I225">
            <v>1999646.4826558726</v>
          </cell>
        </row>
        <row r="226">
          <cell r="G226">
            <v>42278</v>
          </cell>
          <cell r="H226">
            <v>1121987.113843411</v>
          </cell>
          <cell r="I226">
            <v>2067257.5140890081</v>
          </cell>
        </row>
        <row r="227">
          <cell r="G227">
            <v>42309</v>
          </cell>
          <cell r="H227">
            <v>1087056.0519328238</v>
          </cell>
          <cell r="I227">
            <v>2001499.020719381</v>
          </cell>
        </row>
        <row r="228">
          <cell r="G228">
            <v>42339</v>
          </cell>
          <cell r="H228">
            <v>1124598.1104423848</v>
          </cell>
          <cell r="I228">
            <v>2069175.7915240757</v>
          </cell>
        </row>
        <row r="229">
          <cell r="G229">
            <v>42370</v>
          </cell>
          <cell r="H229">
            <v>1125907.6898391398</v>
          </cell>
          <cell r="I229">
            <v>2070137.9285897508</v>
          </cell>
        </row>
        <row r="230">
          <cell r="G230">
            <v>42401</v>
          </cell>
          <cell r="H230">
            <v>1054496.126718156</v>
          </cell>
          <cell r="I230">
            <v>1937482.5817136045</v>
          </cell>
        </row>
        <row r="231">
          <cell r="G231">
            <v>42430</v>
          </cell>
          <cell r="H231">
            <v>1128535.0391878181</v>
          </cell>
          <cell r="I231">
            <v>2072068.2202537039</v>
          </cell>
        </row>
        <row r="232">
          <cell r="G232">
            <v>42461</v>
          </cell>
          <cell r="H232">
            <v>1093405.9553414122</v>
          </cell>
          <cell r="I232">
            <v>2006164.241818612</v>
          </cell>
        </row>
        <row r="233">
          <cell r="G233">
            <v>42491</v>
          </cell>
          <cell r="H233">
            <v>1131173.3472288749</v>
          </cell>
          <cell r="I233">
            <v>2074006.5631775919</v>
          </cell>
        </row>
        <row r="234">
          <cell r="G234">
            <v>42522</v>
          </cell>
          <cell r="H234">
            <v>1095964.475840905</v>
          </cell>
          <cell r="I234">
            <v>2008043.9655008502</v>
          </cell>
        </row>
        <row r="235">
          <cell r="G235">
            <v>42552</v>
          </cell>
          <cell r="H235">
            <v>1133822.6596710924</v>
          </cell>
          <cell r="I235">
            <v>2075952.9909432763</v>
          </cell>
        </row>
        <row r="236">
          <cell r="G236">
            <v>42583</v>
          </cell>
          <cell r="H236">
            <v>1135151.4568787408</v>
          </cell>
          <cell r="I236">
            <v>2076929.2471744083</v>
          </cell>
        </row>
        <row r="237">
          <cell r="G237">
            <v>42614</v>
          </cell>
          <cell r="H237">
            <v>1099822.2797553919</v>
          </cell>
          <cell r="I237">
            <v>2010878.2618767952</v>
          </cell>
        </row>
        <row r="238">
          <cell r="G238">
            <v>42644</v>
          </cell>
          <cell r="H238">
            <v>1137817.3620439339</v>
          </cell>
          <cell r="I238">
            <v>2078887.8654753396</v>
          </cell>
        </row>
        <row r="239">
          <cell r="G239">
            <v>42675</v>
          </cell>
          <cell r="H239">
            <v>1102407.5627885731</v>
          </cell>
          <cell r="I239">
            <v>2012777.6477694323</v>
          </cell>
        </row>
        <row r="240">
          <cell r="G240">
            <v>42705</v>
          </cell>
          <cell r="H240">
            <v>1140494.3867180843</v>
          </cell>
          <cell r="I240">
            <v>2080854.6531868058</v>
          </cell>
        </row>
        <row r="241">
          <cell r="G241">
            <v>42736</v>
          </cell>
          <cell r="H241">
            <v>1141837.0833570804</v>
          </cell>
          <cell r="I241">
            <v>2081841.1212142785</v>
          </cell>
        </row>
        <row r="242">
          <cell r="G242">
            <v>42767</v>
          </cell>
          <cell r="H242">
            <v>1032552.0052858306</v>
          </cell>
          <cell r="I242">
            <v>1881265.4852495906</v>
          </cell>
        </row>
        <row r="243">
          <cell r="G243">
            <v>42795</v>
          </cell>
          <cell r="H243">
            <v>1144530.8743167426</v>
          </cell>
          <cell r="I243">
            <v>2083820.2269759409</v>
          </cell>
        </row>
        <row r="244">
          <cell r="G244">
            <v>42826</v>
          </cell>
          <cell r="H244">
            <v>1108918.0454563573</v>
          </cell>
          <cell r="I244">
            <v>2017560.8451117487</v>
          </cell>
        </row>
        <row r="245">
          <cell r="G245">
            <v>42856</v>
          </cell>
          <cell r="H245">
            <v>1147235.9010972045</v>
          </cell>
          <cell r="I245">
            <v>2085807.5876014782</v>
          </cell>
        </row>
        <row r="246">
          <cell r="G246">
            <v>42887</v>
          </cell>
          <cell r="H246">
            <v>1111541.2669914423</v>
          </cell>
          <cell r="I246">
            <v>2019488.1041054658</v>
          </cell>
        </row>
        <row r="247">
          <cell r="G247">
            <v>42917</v>
          </cell>
          <cell r="H247">
            <v>1149952.2105631526</v>
          </cell>
          <cell r="I247">
            <v>2087803.2375219865</v>
          </cell>
        </row>
        <row r="248">
          <cell r="G248">
            <v>42948</v>
          </cell>
          <cell r="H248">
            <v>1151314.6110018257</v>
          </cell>
          <cell r="I248">
            <v>2088804.1817668239</v>
          </cell>
        </row>
        <row r="249">
          <cell r="G249">
            <v>42979</v>
          </cell>
          <cell r="H249">
            <v>1115496.6288142705</v>
          </cell>
          <cell r="I249">
            <v>2022394.0754633918</v>
          </cell>
        </row>
        <row r="250">
          <cell r="G250">
            <v>43009</v>
          </cell>
          <cell r="H250">
            <v>1154047.9327951104</v>
          </cell>
          <cell r="I250">
            <v>2090812.3305024051</v>
          </cell>
        </row>
        <row r="251">
          <cell r="G251">
            <v>43040</v>
          </cell>
          <cell r="H251">
            <v>1118147.2896662259</v>
          </cell>
          <cell r="I251">
            <v>2024341.4938944699</v>
          </cell>
        </row>
        <row r="252">
          <cell r="G252">
            <v>43070</v>
          </cell>
          <cell r="H252">
            <v>1156792.6552925762</v>
          </cell>
          <cell r="I252">
            <v>2092828.8552403084</v>
          </cell>
        </row>
        <row r="253">
          <cell r="G253">
            <v>43101</v>
          </cell>
          <cell r="H253">
            <v>0</v>
          </cell>
          <cell r="I253">
            <v>2093840.269522059</v>
          </cell>
        </row>
        <row r="254">
          <cell r="G254">
            <v>43132</v>
          </cell>
          <cell r="H254">
            <v>0</v>
          </cell>
          <cell r="I254">
            <v>1892126.0046991324</v>
          </cell>
        </row>
        <row r="255">
          <cell r="G255">
            <v>43160</v>
          </cell>
          <cell r="H255">
            <v>0</v>
          </cell>
          <cell r="I255">
            <v>2095869.4238146404</v>
          </cell>
        </row>
        <row r="256">
          <cell r="G256">
            <v>43191</v>
          </cell>
          <cell r="H256">
            <v>0</v>
          </cell>
          <cell r="I256">
            <v>2029245.6509170199</v>
          </cell>
        </row>
        <row r="257">
          <cell r="G257">
            <v>43221</v>
          </cell>
          <cell r="H257">
            <v>0</v>
          </cell>
          <cell r="I257">
            <v>2097907.0417238669</v>
          </cell>
        </row>
        <row r="258">
          <cell r="G258">
            <v>43252</v>
          </cell>
          <cell r="H258">
            <v>0</v>
          </cell>
          <cell r="I258">
            <v>2031221.6473168952</v>
          </cell>
        </row>
        <row r="259">
          <cell r="G259">
            <v>43282</v>
          </cell>
          <cell r="H259">
            <v>0</v>
          </cell>
          <cell r="I259">
            <v>2099953.1585515435</v>
          </cell>
        </row>
        <row r="260">
          <cell r="G260">
            <v>43313</v>
          </cell>
          <cell r="H260">
            <v>0</v>
          </cell>
          <cell r="I260">
            <v>2100979.4151318595</v>
          </cell>
        </row>
        <row r="261">
          <cell r="G261">
            <v>43344</v>
          </cell>
          <cell r="H261">
            <v>0</v>
          </cell>
          <cell r="I261">
            <v>2034201.1062065009</v>
          </cell>
        </row>
        <row r="262">
          <cell r="G262">
            <v>43374</v>
          </cell>
          <cell r="H262">
            <v>0</v>
          </cell>
          <cell r="I262">
            <v>2103038.3468503566</v>
          </cell>
        </row>
        <row r="263">
          <cell r="G263">
            <v>43405</v>
          </cell>
          <cell r="H263">
            <v>0</v>
          </cell>
          <cell r="I263">
            <v>2036197.7718448015</v>
          </cell>
        </row>
        <row r="264">
          <cell r="G264">
            <v>43435</v>
          </cell>
          <cell r="H264">
            <v>0</v>
          </cell>
          <cell r="I264">
            <v>2105105.86638735</v>
          </cell>
        </row>
        <row r="265">
          <cell r="G265">
            <v>43466</v>
          </cell>
          <cell r="H265">
            <v>0</v>
          </cell>
          <cell r="I265">
            <v>2106142.8577756565</v>
          </cell>
        </row>
        <row r="266">
          <cell r="G266">
            <v>43497</v>
          </cell>
          <cell r="H266">
            <v>0</v>
          </cell>
          <cell r="I266">
            <v>1903261.1699275905</v>
          </cell>
        </row>
        <row r="267">
          <cell r="G267">
            <v>43525</v>
          </cell>
          <cell r="H267">
            <v>0</v>
          </cell>
          <cell r="I267">
            <v>2108223.3262492782</v>
          </cell>
        </row>
        <row r="268">
          <cell r="G268">
            <v>43556</v>
          </cell>
          <cell r="H268">
            <v>0</v>
          </cell>
          <cell r="I268">
            <v>2041225.9474312558</v>
          </cell>
        </row>
        <row r="269">
          <cell r="G269">
            <v>43586</v>
          </cell>
          <cell r="H269">
            <v>0</v>
          </cell>
          <cell r="I269">
            <v>2110312.4723713514</v>
          </cell>
        </row>
        <row r="270">
          <cell r="G270">
            <v>43617</v>
          </cell>
          <cell r="H270">
            <v>0</v>
          </cell>
          <cell r="I270">
            <v>2043251.9137310889</v>
          </cell>
        </row>
        <row r="271">
          <cell r="G271">
            <v>43647</v>
          </cell>
          <cell r="H271">
            <v>0</v>
          </cell>
          <cell r="I271">
            <v>2112410.3323364072</v>
          </cell>
        </row>
        <row r="272">
          <cell r="G272">
            <v>43678</v>
          </cell>
          <cell r="H272">
            <v>0</v>
          </cell>
          <cell r="I272">
            <v>2113462.5413621082</v>
          </cell>
        </row>
        <row r="273">
          <cell r="G273">
            <v>43709</v>
          </cell>
          <cell r="H273">
            <v>0</v>
          </cell>
          <cell r="I273">
            <v>2046306.7185386571</v>
          </cell>
        </row>
        <row r="274">
          <cell r="G274">
            <v>43739</v>
          </cell>
          <cell r="H274">
            <v>0</v>
          </cell>
          <cell r="I274">
            <v>2115573.5402867999</v>
          </cell>
        </row>
        <row r="275">
          <cell r="G275">
            <v>43770</v>
          </cell>
          <cell r="H275">
            <v>0</v>
          </cell>
          <cell r="I275">
            <v>2048353.8767700621</v>
          </cell>
        </row>
        <row r="276">
          <cell r="G276">
            <v>43800</v>
          </cell>
          <cell r="H276">
            <v>0</v>
          </cell>
          <cell r="I276">
            <v>2117693.3442026665</v>
          </cell>
        </row>
        <row r="277">
          <cell r="G277">
            <v>43831</v>
          </cell>
          <cell r="H277">
            <v>0</v>
          </cell>
          <cell r="I277">
            <v>2118756.5595030887</v>
          </cell>
        </row>
        <row r="278">
          <cell r="G278">
            <v>43862</v>
          </cell>
          <cell r="H278">
            <v>0</v>
          </cell>
          <cell r="I278">
            <v>1983059.2808137489</v>
          </cell>
        </row>
        <row r="279">
          <cell r="G279">
            <v>43891</v>
          </cell>
          <cell r="H279">
            <v>0</v>
          </cell>
          <cell r="I279">
            <v>2120889.6398142106</v>
          </cell>
        </row>
        <row r="280">
          <cell r="G280">
            <v>43922</v>
          </cell>
          <cell r="H280">
            <v>0</v>
          </cell>
          <cell r="I280">
            <v>2053509.2071585392</v>
          </cell>
        </row>
        <row r="281">
          <cell r="G281">
            <v>43952</v>
          </cell>
          <cell r="H281">
            <v>0</v>
          </cell>
          <cell r="I281">
            <v>2123031.6172181233</v>
          </cell>
        </row>
        <row r="282">
          <cell r="G282">
            <v>43983</v>
          </cell>
          <cell r="H282">
            <v>0</v>
          </cell>
          <cell r="I282">
            <v>2055586.4070199947</v>
          </cell>
        </row>
        <row r="283">
          <cell r="G283">
            <v>44013</v>
          </cell>
          <cell r="H283">
            <v>0</v>
          </cell>
          <cell r="I283">
            <v>2125182.5288246628</v>
          </cell>
        </row>
        <row r="284">
          <cell r="G284">
            <v>44044</v>
          </cell>
          <cell r="H284">
            <v>0</v>
          </cell>
          <cell r="I284">
            <v>2126261.3465930475</v>
          </cell>
        </row>
        <row r="285">
          <cell r="G285">
            <v>44075</v>
          </cell>
          <cell r="H285">
            <v>0</v>
          </cell>
          <cell r="I285">
            <v>2058718.463127532</v>
          </cell>
        </row>
        <row r="286">
          <cell r="G286">
            <v>44105</v>
          </cell>
          <cell r="H286">
            <v>0</v>
          </cell>
          <cell r="I286">
            <v>2128425.729423238</v>
          </cell>
        </row>
        <row r="287">
          <cell r="G287">
            <v>44136</v>
          </cell>
          <cell r="H287">
            <v>0</v>
          </cell>
          <cell r="I287">
            <v>2060817.3908318095</v>
          </cell>
        </row>
        <row r="288">
          <cell r="G288">
            <v>44166</v>
          </cell>
          <cell r="H288">
            <v>0</v>
          </cell>
          <cell r="I288">
            <v>2130599.1399092441</v>
          </cell>
        </row>
        <row r="289">
          <cell r="G289">
            <v>44197</v>
          </cell>
          <cell r="H289">
            <v>0</v>
          </cell>
          <cell r="I289">
            <v>2131689.2422840553</v>
          </cell>
        </row>
        <row r="290">
          <cell r="G290">
            <v>44228</v>
          </cell>
          <cell r="H290">
            <v>0</v>
          </cell>
          <cell r="I290">
            <v>1926383.3948307566</v>
          </cell>
        </row>
        <row r="291">
          <cell r="G291">
            <v>44256</v>
          </cell>
          <cell r="H291">
            <v>0</v>
          </cell>
          <cell r="I291">
            <v>2133876.2649048665</v>
          </cell>
        </row>
        <row r="292">
          <cell r="G292">
            <v>44287</v>
          </cell>
          <cell r="H292">
            <v>0</v>
          </cell>
          <cell r="I292">
            <v>2066103.0915710502</v>
          </cell>
        </row>
        <row r="293">
          <cell r="G293">
            <v>44317</v>
          </cell>
          <cell r="H293">
            <v>0</v>
          </cell>
          <cell r="I293">
            <v>2136072.4096122175</v>
          </cell>
        </row>
        <row r="294">
          <cell r="G294">
            <v>44348</v>
          </cell>
          <cell r="H294">
            <v>0</v>
          </cell>
          <cell r="I294">
            <v>2068232.8206118478</v>
          </cell>
        </row>
        <row r="295">
          <cell r="G295">
            <v>44378</v>
          </cell>
          <cell r="H295">
            <v>0</v>
          </cell>
          <cell r="I295">
            <v>2138277.7144543938</v>
          </cell>
        </row>
        <row r="296">
          <cell r="G296">
            <v>44409</v>
          </cell>
          <cell r="H296">
            <v>0</v>
          </cell>
          <cell r="I296">
            <v>2139383.813859507</v>
          </cell>
        </row>
        <row r="297">
          <cell r="G297">
            <v>44440</v>
          </cell>
          <cell r="H297">
            <v>0</v>
          </cell>
          <cell r="I297">
            <v>2071444.08158553</v>
          </cell>
        </row>
        <row r="298">
          <cell r="G298">
            <v>44470</v>
          </cell>
          <cell r="H298">
            <v>0</v>
          </cell>
          <cell r="I298">
            <v>2141602.9305917942</v>
          </cell>
        </row>
        <row r="299">
          <cell r="G299">
            <v>44501</v>
          </cell>
          <cell r="H299">
            <v>0</v>
          </cell>
          <cell r="I299">
            <v>2073596.087932768</v>
          </cell>
        </row>
        <row r="300">
          <cell r="G300">
            <v>44531</v>
          </cell>
          <cell r="H300">
            <v>0</v>
          </cell>
          <cell r="I300">
            <v>2143831.3032753826</v>
          </cell>
        </row>
        <row r="301">
          <cell r="G301">
            <v>44562</v>
          </cell>
          <cell r="H301">
            <v>0</v>
          </cell>
          <cell r="I301">
            <v>2144948.9726572065</v>
          </cell>
        </row>
        <row r="302">
          <cell r="G302">
            <v>44593</v>
          </cell>
          <cell r="H302">
            <v>0</v>
          </cell>
          <cell r="I302">
            <v>1938384.8765959176</v>
          </cell>
        </row>
        <row r="303">
          <cell r="G303">
            <v>44621</v>
          </cell>
          <cell r="H303">
            <v>0</v>
          </cell>
          <cell r="I303">
            <v>2147191.3017054857</v>
          </cell>
        </row>
        <row r="304">
          <cell r="G304">
            <v>44652</v>
          </cell>
          <cell r="H304">
            <v>0</v>
          </cell>
          <cell r="I304">
            <v>2079015.4558877796</v>
          </cell>
        </row>
        <row r="305">
          <cell r="G305">
            <v>44682</v>
          </cell>
          <cell r="H305">
            <v>0</v>
          </cell>
          <cell r="I305">
            <v>2149442.9835237972</v>
          </cell>
        </row>
        <row r="306">
          <cell r="G306">
            <v>44713</v>
          </cell>
          <cell r="H306">
            <v>0</v>
          </cell>
          <cell r="I306">
            <v>2081199.0424898118</v>
          </cell>
        </row>
        <row r="307">
          <cell r="G307">
            <v>44743</v>
          </cell>
          <cell r="H307">
            <v>0</v>
          </cell>
          <cell r="I307">
            <v>2151704.05712261</v>
          </cell>
        </row>
        <row r="308">
          <cell r="G308">
            <v>44774</v>
          </cell>
          <cell r="H308">
            <v>0</v>
          </cell>
          <cell r="I308">
            <v>2152838.1280749487</v>
          </cell>
        </row>
        <row r="309">
          <cell r="G309">
            <v>44805</v>
          </cell>
          <cell r="H309">
            <v>0</v>
          </cell>
          <cell r="I309">
            <v>2084491.5112984886</v>
          </cell>
        </row>
        <row r="310">
          <cell r="G310">
            <v>44835</v>
          </cell>
          <cell r="H310">
            <v>0</v>
          </cell>
          <cell r="I310">
            <v>2155113.3628452616</v>
          </cell>
        </row>
        <row r="311">
          <cell r="G311">
            <v>44866</v>
          </cell>
          <cell r="H311">
            <v>0</v>
          </cell>
          <cell r="I311">
            <v>2086697.9385656668</v>
          </cell>
        </row>
        <row r="312">
          <cell r="G312">
            <v>44896</v>
          </cell>
          <cell r="H312">
            <v>0</v>
          </cell>
          <cell r="I312">
            <v>2157398.0876356019</v>
          </cell>
        </row>
        <row r="313">
          <cell r="G313">
            <v>44927</v>
          </cell>
          <cell r="H313">
            <v>0</v>
          </cell>
          <cell r="I313">
            <v>2158544.0211515091</v>
          </cell>
        </row>
        <row r="314">
          <cell r="G314">
            <v>44958</v>
          </cell>
          <cell r="H314">
            <v>0</v>
          </cell>
          <cell r="I314">
            <v>1950689.857316433</v>
          </cell>
        </row>
        <row r="315">
          <cell r="G315">
            <v>44986</v>
          </cell>
          <cell r="H315">
            <v>0</v>
          </cell>
          <cell r="I315">
            <v>2160843.0552414684</v>
          </cell>
        </row>
        <row r="316">
          <cell r="G316">
            <v>45017</v>
          </cell>
          <cell r="H316">
            <v>0</v>
          </cell>
          <cell r="I316">
            <v>2092254.3539740853</v>
          </cell>
        </row>
        <row r="317">
          <cell r="G317">
            <v>45047</v>
          </cell>
          <cell r="H317">
            <v>0</v>
          </cell>
          <cell r="I317">
            <v>2163151.6786185824</v>
          </cell>
        </row>
        <row r="318">
          <cell r="G318">
            <v>45078</v>
          </cell>
          <cell r="H318">
            <v>0</v>
          </cell>
        </row>
        <row r="319">
          <cell r="G319">
            <v>45108</v>
          </cell>
          <cell r="H319">
            <v>0</v>
          </cell>
        </row>
        <row r="320">
          <cell r="G320">
            <v>45139</v>
          </cell>
          <cell r="H320">
            <v>0</v>
          </cell>
        </row>
        <row r="321">
          <cell r="G321">
            <v>45170</v>
          </cell>
          <cell r="H321">
            <v>0</v>
          </cell>
        </row>
        <row r="322">
          <cell r="G322">
            <v>45200</v>
          </cell>
          <cell r="H322">
            <v>0</v>
          </cell>
        </row>
        <row r="323">
          <cell r="G323">
            <v>45231</v>
          </cell>
          <cell r="H323">
            <v>0</v>
          </cell>
        </row>
        <row r="324">
          <cell r="G324">
            <v>45261</v>
          </cell>
          <cell r="H324">
            <v>0</v>
          </cell>
        </row>
        <row r="325">
          <cell r="G325">
            <v>45292</v>
          </cell>
          <cell r="H325">
            <v>0</v>
          </cell>
        </row>
        <row r="326">
          <cell r="G326">
            <v>45323</v>
          </cell>
          <cell r="H326">
            <v>0</v>
          </cell>
        </row>
        <row r="327">
          <cell r="G327">
            <v>45352</v>
          </cell>
          <cell r="H327">
            <v>0</v>
          </cell>
        </row>
        <row r="328">
          <cell r="G328">
            <v>45383</v>
          </cell>
          <cell r="H328">
            <v>0</v>
          </cell>
        </row>
        <row r="329">
          <cell r="G329">
            <v>45413</v>
          </cell>
          <cell r="H329">
            <v>0</v>
          </cell>
        </row>
        <row r="330">
          <cell r="G330">
            <v>45444</v>
          </cell>
          <cell r="H330">
            <v>0</v>
          </cell>
        </row>
        <row r="331">
          <cell r="G331">
            <v>45474</v>
          </cell>
          <cell r="H331">
            <v>0</v>
          </cell>
        </row>
        <row r="332">
          <cell r="G332">
            <v>45505</v>
          </cell>
          <cell r="H332">
            <v>0</v>
          </cell>
        </row>
        <row r="333">
          <cell r="G333">
            <v>45536</v>
          </cell>
          <cell r="H333">
            <v>0</v>
          </cell>
        </row>
        <row r="334">
          <cell r="G334">
            <v>45566</v>
          </cell>
          <cell r="H334">
            <v>0</v>
          </cell>
        </row>
        <row r="335">
          <cell r="G335">
            <v>45597</v>
          </cell>
          <cell r="H335">
            <v>0</v>
          </cell>
        </row>
        <row r="336">
          <cell r="G336">
            <v>45627</v>
          </cell>
          <cell r="H336">
            <v>0</v>
          </cell>
        </row>
        <row r="337">
          <cell r="G337">
            <v>45658</v>
          </cell>
          <cell r="H337">
            <v>0</v>
          </cell>
        </row>
        <row r="338">
          <cell r="G338">
            <v>45689</v>
          </cell>
          <cell r="H338">
            <v>0</v>
          </cell>
        </row>
        <row r="339">
          <cell r="G339">
            <v>45717</v>
          </cell>
          <cell r="H339">
            <v>0</v>
          </cell>
        </row>
        <row r="340">
          <cell r="G340">
            <v>45748</v>
          </cell>
          <cell r="H340">
            <v>0</v>
          </cell>
        </row>
        <row r="341">
          <cell r="G341">
            <v>45778</v>
          </cell>
          <cell r="H341">
            <v>0</v>
          </cell>
        </row>
        <row r="342">
          <cell r="G342">
            <v>45809</v>
          </cell>
          <cell r="H342">
            <v>0</v>
          </cell>
        </row>
        <row r="343">
          <cell r="G343">
            <v>45839</v>
          </cell>
          <cell r="H343">
            <v>0</v>
          </cell>
        </row>
        <row r="344">
          <cell r="G344">
            <v>45870</v>
          </cell>
          <cell r="H344">
            <v>0</v>
          </cell>
        </row>
        <row r="345">
          <cell r="G345">
            <v>45901</v>
          </cell>
          <cell r="H345">
            <v>0</v>
          </cell>
        </row>
        <row r="346">
          <cell r="G346">
            <v>45931</v>
          </cell>
          <cell r="H346">
            <v>0</v>
          </cell>
        </row>
        <row r="347">
          <cell r="G347">
            <v>45962</v>
          </cell>
          <cell r="H347">
            <v>0</v>
          </cell>
        </row>
        <row r="348">
          <cell r="G348">
            <v>45992</v>
          </cell>
          <cell r="H348">
            <v>0</v>
          </cell>
        </row>
        <row r="349">
          <cell r="G349">
            <v>46023</v>
          </cell>
        </row>
      </sheetData>
      <sheetData sheetId="9">
        <row r="5">
          <cell r="A5" t="str">
            <v>SHIP</v>
          </cell>
          <cell r="B5" t="str">
            <v>HG</v>
          </cell>
          <cell r="C5" t="str">
            <v>EXMAR</v>
          </cell>
          <cell r="D5" t="str">
            <v>EXMAR</v>
          </cell>
        </row>
        <row r="6">
          <cell r="A6" t="str">
            <v>SOURCE</v>
          </cell>
          <cell r="B6" t="str">
            <v>ALGERIA</v>
          </cell>
          <cell r="C6" t="str">
            <v>ALGERIA</v>
          </cell>
          <cell r="D6" t="str">
            <v>VENEZUELA</v>
          </cell>
        </row>
        <row r="7">
          <cell r="A7" t="str">
            <v>DEST.</v>
          </cell>
          <cell r="B7" t="str">
            <v>ELBA</v>
          </cell>
          <cell r="C7" t="str">
            <v>ELBA</v>
          </cell>
          <cell r="D7" t="str">
            <v>ELBA</v>
          </cell>
        </row>
        <row r="8">
          <cell r="A8" t="str">
            <v>ROUTE</v>
          </cell>
          <cell r="B8" t="str">
            <v/>
          </cell>
          <cell r="C8" t="str">
            <v/>
          </cell>
          <cell r="D8" t="str">
            <v/>
          </cell>
          <cell r="E8" t="str">
            <v>HG</v>
          </cell>
          <cell r="F8" t="str">
            <v>EXMAR</v>
          </cell>
        </row>
        <row r="9">
          <cell r="A9">
            <v>2000</v>
          </cell>
          <cell r="B9">
            <v>365</v>
          </cell>
          <cell r="C9">
            <v>365</v>
          </cell>
          <cell r="D9">
            <v>365</v>
          </cell>
          <cell r="E9">
            <v>365</v>
          </cell>
          <cell r="F9">
            <v>365</v>
          </cell>
        </row>
        <row r="10">
          <cell r="A10">
            <v>2001</v>
          </cell>
          <cell r="B10">
            <v>365</v>
          </cell>
          <cell r="C10">
            <v>365</v>
          </cell>
          <cell r="D10">
            <v>365</v>
          </cell>
          <cell r="E10">
            <v>365</v>
          </cell>
          <cell r="F10">
            <v>365</v>
          </cell>
        </row>
        <row r="11">
          <cell r="A11">
            <v>2002</v>
          </cell>
          <cell r="B11">
            <v>90.18822724161528</v>
          </cell>
          <cell r="C11">
            <v>365</v>
          </cell>
          <cell r="D11">
            <v>365</v>
          </cell>
          <cell r="E11">
            <v>90</v>
          </cell>
          <cell r="F11">
            <v>365</v>
          </cell>
        </row>
        <row r="12">
          <cell r="A12">
            <v>2003</v>
          </cell>
          <cell r="B12">
            <v>0.24982888432576067</v>
          </cell>
          <cell r="C12">
            <v>164.85011050721087</v>
          </cell>
          <cell r="D12">
            <v>365</v>
          </cell>
          <cell r="E12">
            <v>0</v>
          </cell>
          <cell r="F12">
            <v>165</v>
          </cell>
        </row>
        <row r="13">
          <cell r="A13">
            <v>2004</v>
          </cell>
          <cell r="B13">
            <v>365</v>
          </cell>
          <cell r="C13">
            <v>365</v>
          </cell>
          <cell r="D13">
            <v>127.41390841499089</v>
          </cell>
          <cell r="E13">
            <v>365</v>
          </cell>
          <cell r="F13">
            <v>127</v>
          </cell>
        </row>
        <row r="14">
          <cell r="A14">
            <v>2005</v>
          </cell>
          <cell r="B14">
            <v>365</v>
          </cell>
          <cell r="C14">
            <v>365</v>
          </cell>
          <cell r="D14">
            <v>128.06305074172587</v>
          </cell>
          <cell r="E14">
            <v>365</v>
          </cell>
          <cell r="F14">
            <v>128</v>
          </cell>
        </row>
        <row r="15">
          <cell r="A15">
            <v>2006</v>
          </cell>
          <cell r="B15">
            <v>365</v>
          </cell>
          <cell r="C15">
            <v>365</v>
          </cell>
          <cell r="D15">
            <v>128.06305074172587</v>
          </cell>
          <cell r="E15">
            <v>365</v>
          </cell>
          <cell r="F15">
            <v>128</v>
          </cell>
        </row>
        <row r="16">
          <cell r="A16">
            <v>2007</v>
          </cell>
          <cell r="B16">
            <v>365</v>
          </cell>
          <cell r="C16">
            <v>365</v>
          </cell>
          <cell r="D16">
            <v>128.06305074172587</v>
          </cell>
          <cell r="E16">
            <v>365</v>
          </cell>
          <cell r="F16">
            <v>128</v>
          </cell>
        </row>
        <row r="17">
          <cell r="A17">
            <v>2008</v>
          </cell>
          <cell r="B17">
            <v>365</v>
          </cell>
          <cell r="C17">
            <v>365</v>
          </cell>
          <cell r="D17">
            <v>127.41390841499089</v>
          </cell>
          <cell r="E17">
            <v>365</v>
          </cell>
          <cell r="F17">
            <v>127</v>
          </cell>
        </row>
        <row r="18">
          <cell r="A18">
            <v>2009</v>
          </cell>
          <cell r="B18">
            <v>365</v>
          </cell>
          <cell r="C18">
            <v>365</v>
          </cell>
          <cell r="D18">
            <v>128.06305074172587</v>
          </cell>
          <cell r="E18">
            <v>365</v>
          </cell>
          <cell r="F18">
            <v>128</v>
          </cell>
        </row>
        <row r="19">
          <cell r="A19">
            <v>2010</v>
          </cell>
          <cell r="B19">
            <v>365</v>
          </cell>
          <cell r="C19">
            <v>365</v>
          </cell>
          <cell r="D19">
            <v>128.06305074172587</v>
          </cell>
          <cell r="E19">
            <v>365</v>
          </cell>
          <cell r="F19">
            <v>128</v>
          </cell>
        </row>
        <row r="20">
          <cell r="A20">
            <v>2011</v>
          </cell>
          <cell r="B20">
            <v>365</v>
          </cell>
          <cell r="C20">
            <v>365</v>
          </cell>
          <cell r="D20">
            <v>128.06305074172587</v>
          </cell>
          <cell r="E20">
            <v>365</v>
          </cell>
          <cell r="F20">
            <v>128</v>
          </cell>
        </row>
        <row r="21">
          <cell r="A21">
            <v>2012</v>
          </cell>
          <cell r="B21">
            <v>365</v>
          </cell>
          <cell r="C21">
            <v>365</v>
          </cell>
          <cell r="D21">
            <v>127.41390841499089</v>
          </cell>
          <cell r="E21">
            <v>365</v>
          </cell>
          <cell r="F21">
            <v>127</v>
          </cell>
        </row>
        <row r="22">
          <cell r="A22">
            <v>2013</v>
          </cell>
          <cell r="B22">
            <v>365</v>
          </cell>
          <cell r="C22">
            <v>365</v>
          </cell>
          <cell r="D22">
            <v>128.06305074172587</v>
          </cell>
          <cell r="E22">
            <v>365</v>
          </cell>
          <cell r="F22">
            <v>128</v>
          </cell>
        </row>
        <row r="23">
          <cell r="A23">
            <v>2014</v>
          </cell>
          <cell r="B23">
            <v>365</v>
          </cell>
          <cell r="C23">
            <v>365</v>
          </cell>
          <cell r="D23">
            <v>128.06305074172587</v>
          </cell>
          <cell r="E23">
            <v>365</v>
          </cell>
          <cell r="F23">
            <v>128</v>
          </cell>
        </row>
        <row r="24">
          <cell r="A24">
            <v>2015</v>
          </cell>
          <cell r="B24">
            <v>365</v>
          </cell>
          <cell r="C24">
            <v>365</v>
          </cell>
          <cell r="D24">
            <v>128.06305074172587</v>
          </cell>
          <cell r="E24">
            <v>365</v>
          </cell>
          <cell r="F24">
            <v>128</v>
          </cell>
        </row>
        <row r="25">
          <cell r="A25">
            <v>2016</v>
          </cell>
          <cell r="B25">
            <v>365</v>
          </cell>
          <cell r="C25">
            <v>365</v>
          </cell>
          <cell r="D25">
            <v>127.41390841499089</v>
          </cell>
          <cell r="E25">
            <v>365</v>
          </cell>
          <cell r="F25">
            <v>127</v>
          </cell>
        </row>
        <row r="26">
          <cell r="A26">
            <v>2017</v>
          </cell>
          <cell r="B26">
            <v>365</v>
          </cell>
          <cell r="C26">
            <v>365</v>
          </cell>
          <cell r="D26">
            <v>128.06305074172587</v>
          </cell>
          <cell r="E26">
            <v>365</v>
          </cell>
          <cell r="F26">
            <v>128</v>
          </cell>
        </row>
        <row r="27">
          <cell r="A27">
            <v>2018</v>
          </cell>
          <cell r="B27">
            <v>365</v>
          </cell>
          <cell r="C27">
            <v>365</v>
          </cell>
          <cell r="D27">
            <v>128.06305074172587</v>
          </cell>
          <cell r="E27">
            <v>365</v>
          </cell>
          <cell r="F27">
            <v>128</v>
          </cell>
        </row>
        <row r="28">
          <cell r="A28">
            <v>2019</v>
          </cell>
          <cell r="B28">
            <v>365</v>
          </cell>
          <cell r="C28">
            <v>365</v>
          </cell>
          <cell r="D28">
            <v>306.57719059385022</v>
          </cell>
          <cell r="E28">
            <v>365</v>
          </cell>
          <cell r="F28">
            <v>306</v>
          </cell>
        </row>
        <row r="29">
          <cell r="A29">
            <v>2020</v>
          </cell>
          <cell r="B29">
            <v>365</v>
          </cell>
          <cell r="C29">
            <v>365</v>
          </cell>
          <cell r="D29">
            <v>365</v>
          </cell>
          <cell r="E29">
            <v>365</v>
          </cell>
          <cell r="F29">
            <v>365</v>
          </cell>
        </row>
        <row r="30">
          <cell r="A30">
            <v>2021</v>
          </cell>
          <cell r="B30">
            <v>365</v>
          </cell>
          <cell r="C30">
            <v>365</v>
          </cell>
          <cell r="D30">
            <v>365</v>
          </cell>
          <cell r="E30">
            <v>365</v>
          </cell>
          <cell r="F30">
            <v>365</v>
          </cell>
        </row>
        <row r="31">
          <cell r="A31">
            <v>2022</v>
          </cell>
          <cell r="B31">
            <v>365</v>
          </cell>
          <cell r="C31">
            <v>365</v>
          </cell>
          <cell r="D31">
            <v>365</v>
          </cell>
          <cell r="E31">
            <v>365</v>
          </cell>
          <cell r="F31">
            <v>365</v>
          </cell>
        </row>
        <row r="32">
          <cell r="A32">
            <v>2023</v>
          </cell>
          <cell r="B32">
            <v>365</v>
          </cell>
          <cell r="C32">
            <v>365</v>
          </cell>
          <cell r="D32">
            <v>365</v>
          </cell>
          <cell r="E32">
            <v>365</v>
          </cell>
          <cell r="F32">
            <v>365</v>
          </cell>
        </row>
        <row r="33">
          <cell r="A33">
            <v>2024</v>
          </cell>
          <cell r="B33">
            <v>365</v>
          </cell>
          <cell r="C33">
            <v>365</v>
          </cell>
          <cell r="D33">
            <v>365</v>
          </cell>
          <cell r="E33">
            <v>365</v>
          </cell>
          <cell r="F33">
            <v>365</v>
          </cell>
        </row>
        <row r="34">
          <cell r="A34">
            <v>2025</v>
          </cell>
          <cell r="B34">
            <v>365</v>
          </cell>
          <cell r="C34">
            <v>365</v>
          </cell>
          <cell r="D34">
            <v>365</v>
          </cell>
          <cell r="E34">
            <v>365</v>
          </cell>
          <cell r="F34">
            <v>365</v>
          </cell>
        </row>
      </sheetData>
      <sheetData sheetId="10">
        <row r="4">
          <cell r="A4" t="str">
            <v>Curve Date</v>
          </cell>
          <cell r="B4">
            <v>36731</v>
          </cell>
        </row>
        <row r="5">
          <cell r="A5" t="str">
            <v>First Month</v>
          </cell>
          <cell r="B5">
            <v>36707</v>
          </cell>
        </row>
        <row r="7">
          <cell r="A7" t="str">
            <v>Curve Code</v>
          </cell>
          <cell r="B7" t="str">
            <v>INT</v>
          </cell>
          <cell r="C7" t="str">
            <v>NG</v>
          </cell>
          <cell r="D7" t="str">
            <v>NG</v>
          </cell>
          <cell r="E7" t="str">
            <v>IF-HEHUB</v>
          </cell>
          <cell r="F7" t="str">
            <v>IF-HEHUB</v>
          </cell>
          <cell r="G7" t="str">
            <v>HSNF</v>
          </cell>
        </row>
        <row r="8">
          <cell r="A8" t="str">
            <v>Curve Type</v>
          </cell>
          <cell r="B8" t="str">
            <v>AA</v>
          </cell>
          <cell r="C8" t="str">
            <v>PR</v>
          </cell>
          <cell r="D8" t="str">
            <v>VO</v>
          </cell>
          <cell r="E8" t="str">
            <v>PR</v>
          </cell>
          <cell r="F8" t="str">
            <v>PR</v>
          </cell>
          <cell r="G8" t="str">
            <v>PR</v>
          </cell>
        </row>
        <row r="9">
          <cell r="A9" t="str">
            <v>Book Type</v>
          </cell>
          <cell r="B9" t="str">
            <v>R</v>
          </cell>
          <cell r="C9" t="str">
            <v>P</v>
          </cell>
          <cell r="D9" t="str">
            <v>P</v>
          </cell>
          <cell r="E9" t="str">
            <v>D</v>
          </cell>
          <cell r="F9" t="str">
            <v>I</v>
          </cell>
          <cell r="G9" t="str">
            <v>P</v>
          </cell>
        </row>
        <row r="10">
          <cell r="A10">
            <v>36707</v>
          </cell>
        </row>
        <row r="11">
          <cell r="A11">
            <v>36708</v>
          </cell>
          <cell r="B11">
            <v>1</v>
          </cell>
          <cell r="C11">
            <v>4.3690000000000007</v>
          </cell>
          <cell r="D11">
            <v>0.6</v>
          </cell>
          <cell r="E11">
            <v>-9.0000000000000011E-3</v>
          </cell>
          <cell r="F11">
            <v>5.0000000000000001E-3</v>
          </cell>
          <cell r="G11">
            <v>122.5</v>
          </cell>
        </row>
        <row r="12">
          <cell r="A12">
            <v>36739</v>
          </cell>
          <cell r="B12">
            <v>6.774134807203501E-2</v>
          </cell>
          <cell r="C12">
            <v>3.7149999999999999</v>
          </cell>
          <cell r="D12">
            <v>0.57999999999999996</v>
          </cell>
          <cell r="E12">
            <v>0</v>
          </cell>
          <cell r="F12">
            <v>0</v>
          </cell>
          <cell r="G12">
            <v>123</v>
          </cell>
        </row>
        <row r="13">
          <cell r="A13">
            <v>36770</v>
          </cell>
          <cell r="B13">
            <v>6.804881271445401E-2</v>
          </cell>
          <cell r="C13">
            <v>3.7250000000000001</v>
          </cell>
          <cell r="D13">
            <v>0.63</v>
          </cell>
          <cell r="E13">
            <v>0</v>
          </cell>
          <cell r="F13">
            <v>0</v>
          </cell>
          <cell r="G13">
            <v>122.75</v>
          </cell>
        </row>
        <row r="14">
          <cell r="A14">
            <v>36800</v>
          </cell>
          <cell r="B14">
            <v>6.8307378972657012E-2</v>
          </cell>
          <cell r="C14">
            <v>3.7319999999999998</v>
          </cell>
          <cell r="D14">
            <v>0.63</v>
          </cell>
          <cell r="E14">
            <v>0</v>
          </cell>
          <cell r="F14">
            <v>0</v>
          </cell>
          <cell r="G14">
            <v>123.75</v>
          </cell>
        </row>
        <row r="15">
          <cell r="A15">
            <v>36831</v>
          </cell>
          <cell r="B15">
            <v>6.8694480919292006E-2</v>
          </cell>
          <cell r="C15">
            <v>3.81</v>
          </cell>
          <cell r="D15">
            <v>0.64249999999999996</v>
          </cell>
          <cell r="E15">
            <v>5.0000000000000001E-3</v>
          </cell>
          <cell r="F15">
            <v>0</v>
          </cell>
          <cell r="G15">
            <v>123.75</v>
          </cell>
        </row>
        <row r="16">
          <cell r="A16">
            <v>36861</v>
          </cell>
          <cell r="B16">
            <v>6.8881816359694009E-2</v>
          </cell>
          <cell r="C16">
            <v>3.8919999999999999</v>
          </cell>
          <cell r="D16">
            <v>0.65249999999999997</v>
          </cell>
          <cell r="E16">
            <v>5.0000000000000001E-3</v>
          </cell>
          <cell r="F16">
            <v>0</v>
          </cell>
          <cell r="G16">
            <v>123.75</v>
          </cell>
        </row>
        <row r="17">
          <cell r="A17">
            <v>36892</v>
          </cell>
          <cell r="B17">
            <v>6.9111166945366023E-2</v>
          </cell>
          <cell r="C17">
            <v>3.89</v>
          </cell>
          <cell r="D17">
            <v>0.66</v>
          </cell>
          <cell r="E17">
            <v>5.0000000000000001E-3</v>
          </cell>
          <cell r="F17">
            <v>0</v>
          </cell>
          <cell r="G17">
            <v>123.31700000000001</v>
          </cell>
        </row>
        <row r="18">
          <cell r="A18">
            <v>36923</v>
          </cell>
          <cell r="B18">
            <v>6.9397154366051012E-2</v>
          </cell>
          <cell r="C18">
            <v>3.7349999999999999</v>
          </cell>
          <cell r="D18">
            <v>0.63500000000000001</v>
          </cell>
          <cell r="E18">
            <v>5.0000000000000001E-3</v>
          </cell>
          <cell r="F18">
            <v>0</v>
          </cell>
          <cell r="G18">
            <v>121.18300000000001</v>
          </cell>
        </row>
        <row r="19">
          <cell r="A19">
            <v>36951</v>
          </cell>
          <cell r="B19">
            <v>6.9655465607987008E-2</v>
          </cell>
          <cell r="C19">
            <v>3.585</v>
          </cell>
          <cell r="D19">
            <v>0.5675</v>
          </cell>
          <cell r="E19">
            <v>5.0000000000000001E-3</v>
          </cell>
          <cell r="F19">
            <v>0</v>
          </cell>
          <cell r="G19">
            <v>119.444</v>
          </cell>
        </row>
        <row r="20">
          <cell r="A20">
            <v>36982</v>
          </cell>
          <cell r="B20">
            <v>6.988007102226701E-2</v>
          </cell>
          <cell r="C20">
            <v>3.44</v>
          </cell>
          <cell r="D20">
            <v>0.48</v>
          </cell>
          <cell r="E20">
            <v>5.0000000000000001E-3</v>
          </cell>
          <cell r="F20">
            <v>0</v>
          </cell>
          <cell r="G20">
            <v>116.33499999999999</v>
          </cell>
        </row>
        <row r="21">
          <cell r="A21">
            <v>37012</v>
          </cell>
          <cell r="B21">
            <v>6.9993204989047014E-2</v>
          </cell>
          <cell r="C21">
            <v>3.4090000000000003</v>
          </cell>
          <cell r="D21">
            <v>0.42499999999999999</v>
          </cell>
          <cell r="E21">
            <v>5.0000000000000001E-3</v>
          </cell>
          <cell r="F21">
            <v>0</v>
          </cell>
          <cell r="G21">
            <v>114.67300000000002</v>
          </cell>
        </row>
        <row r="22">
          <cell r="A22">
            <v>37043</v>
          </cell>
          <cell r="B22">
            <v>7.0110110092498013E-2</v>
          </cell>
          <cell r="C22">
            <v>3.3990000000000005</v>
          </cell>
          <cell r="D22">
            <v>0.42</v>
          </cell>
          <cell r="E22">
            <v>5.0000000000000001E-3</v>
          </cell>
          <cell r="F22">
            <v>0</v>
          </cell>
          <cell r="G22">
            <v>113.02700000000002</v>
          </cell>
        </row>
        <row r="23">
          <cell r="A23">
            <v>37073</v>
          </cell>
          <cell r="B23">
            <v>7.0214788903499997E-2</v>
          </cell>
          <cell r="C23">
            <v>3.3890000000000002</v>
          </cell>
          <cell r="D23">
            <v>0.41749999999999998</v>
          </cell>
          <cell r="E23">
            <v>5.0000000000000001E-3</v>
          </cell>
          <cell r="F23">
            <v>0</v>
          </cell>
          <cell r="G23">
            <v>112.48700000000001</v>
          </cell>
        </row>
        <row r="24">
          <cell r="A24">
            <v>37104</v>
          </cell>
          <cell r="B24">
            <v>7.0307065970443006E-2</v>
          </cell>
          <cell r="C24">
            <v>3.3890000000000002</v>
          </cell>
          <cell r="D24">
            <v>0.41749999999999998</v>
          </cell>
          <cell r="E24">
            <v>5.0000000000000001E-3</v>
          </cell>
          <cell r="F24">
            <v>0</v>
          </cell>
          <cell r="G24">
            <v>111.32700000000001</v>
          </cell>
        </row>
        <row r="25">
          <cell r="A25">
            <v>37135</v>
          </cell>
          <cell r="B25">
            <v>7.0399343040201026E-2</v>
          </cell>
          <cell r="C25">
            <v>3.3790000000000004</v>
          </cell>
          <cell r="D25">
            <v>0.41749999999999998</v>
          </cell>
          <cell r="E25">
            <v>5.0000000000000001E-3</v>
          </cell>
          <cell r="F25">
            <v>0</v>
          </cell>
          <cell r="G25">
            <v>110.3</v>
          </cell>
        </row>
        <row r="26">
          <cell r="A26">
            <v>37165</v>
          </cell>
          <cell r="B26">
            <v>7.047840408317102E-2</v>
          </cell>
          <cell r="C26">
            <v>3.4040000000000004</v>
          </cell>
          <cell r="D26">
            <v>0.42</v>
          </cell>
          <cell r="E26">
            <v>5.0000000000000001E-3</v>
          </cell>
          <cell r="F26">
            <v>0</v>
          </cell>
          <cell r="G26">
            <v>112.97800000000001</v>
          </cell>
        </row>
        <row r="27">
          <cell r="A27">
            <v>37196</v>
          </cell>
          <cell r="B27">
            <v>7.0543334070211017E-2</v>
          </cell>
          <cell r="C27">
            <v>3.52</v>
          </cell>
          <cell r="D27">
            <v>0.45</v>
          </cell>
          <cell r="E27">
            <v>5.0000000000000001E-3</v>
          </cell>
          <cell r="F27">
            <v>0</v>
          </cell>
          <cell r="G27">
            <v>111.864</v>
          </cell>
        </row>
        <row r="28">
          <cell r="A28">
            <v>37226</v>
          </cell>
          <cell r="B28">
            <v>7.0606169542866026E-2</v>
          </cell>
          <cell r="C28">
            <v>3.63</v>
          </cell>
          <cell r="D28">
            <v>0.45250000000000001</v>
          </cell>
          <cell r="E28">
            <v>5.0000000000000001E-3</v>
          </cell>
          <cell r="F28">
            <v>0</v>
          </cell>
          <cell r="G28">
            <v>110.59200000000001</v>
          </cell>
        </row>
        <row r="29">
          <cell r="A29">
            <v>37257</v>
          </cell>
          <cell r="B29">
            <v>7.0674686513092028E-2</v>
          </cell>
          <cell r="C29">
            <v>3.65</v>
          </cell>
          <cell r="D29">
            <v>0.45500000000000002</v>
          </cell>
          <cell r="E29">
            <v>5.0000000000000001E-3</v>
          </cell>
          <cell r="F29">
            <v>0</v>
          </cell>
          <cell r="G29">
            <v>120.881</v>
          </cell>
        </row>
        <row r="30">
          <cell r="A30">
            <v>37288</v>
          </cell>
          <cell r="B30">
            <v>7.0748170073293024E-2</v>
          </cell>
          <cell r="C30">
            <v>3.5150000000000001</v>
          </cell>
          <cell r="D30">
            <v>0.44500000000000001</v>
          </cell>
          <cell r="E30">
            <v>5.0000000000000001E-3</v>
          </cell>
          <cell r="F30">
            <v>0</v>
          </cell>
          <cell r="G30">
            <v>119.60899999999999</v>
          </cell>
        </row>
        <row r="31">
          <cell r="A31">
            <v>37316</v>
          </cell>
          <cell r="B31">
            <v>7.0814542322751015E-2</v>
          </cell>
          <cell r="C31">
            <v>3.38</v>
          </cell>
          <cell r="D31">
            <v>0.41749999999999998</v>
          </cell>
          <cell r="E31">
            <v>5.0000000000000001E-3</v>
          </cell>
          <cell r="F31">
            <v>0</v>
          </cell>
          <cell r="G31">
            <v>118.43700000000001</v>
          </cell>
        </row>
        <row r="32">
          <cell r="A32">
            <v>37347</v>
          </cell>
          <cell r="B32">
            <v>7.0867490101350017E-2</v>
          </cell>
          <cell r="C32">
            <v>3.24</v>
          </cell>
          <cell r="D32">
            <v>0.35</v>
          </cell>
          <cell r="E32">
            <v>6.0000000000000001E-3</v>
          </cell>
          <cell r="F32">
            <v>0</v>
          </cell>
          <cell r="G32">
            <v>117.26100000000001</v>
          </cell>
        </row>
        <row r="33">
          <cell r="A33">
            <v>37377</v>
          </cell>
          <cell r="B33">
            <v>7.0888552750499018E-2</v>
          </cell>
          <cell r="C33">
            <v>3.2050000000000001</v>
          </cell>
          <cell r="D33">
            <v>0.33500000000000002</v>
          </cell>
          <cell r="E33">
            <v>6.0000000000000001E-3</v>
          </cell>
          <cell r="F33">
            <v>0</v>
          </cell>
          <cell r="G33">
            <v>116.32600000000001</v>
          </cell>
        </row>
        <row r="34">
          <cell r="A34">
            <v>37408</v>
          </cell>
          <cell r="B34">
            <v>7.0910317488107999E-2</v>
          </cell>
          <cell r="C34">
            <v>3.1949999999999998</v>
          </cell>
          <cell r="D34">
            <v>0.33250000000000002</v>
          </cell>
          <cell r="E34">
            <v>6.0000000000000001E-3</v>
          </cell>
          <cell r="F34">
            <v>0</v>
          </cell>
          <cell r="G34">
            <v>115.52800000000002</v>
          </cell>
        </row>
        <row r="35">
          <cell r="A35">
            <v>37438</v>
          </cell>
          <cell r="B35">
            <v>7.092964762038001E-2</v>
          </cell>
          <cell r="C35">
            <v>3.1949999999999998</v>
          </cell>
          <cell r="D35">
            <v>0.33</v>
          </cell>
          <cell r="E35">
            <v>6.0000000000000001E-3</v>
          </cell>
          <cell r="F35">
            <v>0</v>
          </cell>
          <cell r="G35">
            <v>114.845</v>
          </cell>
        </row>
        <row r="36">
          <cell r="A36">
            <v>37469</v>
          </cell>
          <cell r="B36">
            <v>7.0946770197311007E-2</v>
          </cell>
          <cell r="C36">
            <v>3.1949999999999998</v>
          </cell>
          <cell r="D36">
            <v>0.33</v>
          </cell>
          <cell r="E36">
            <v>6.0000000000000001E-3</v>
          </cell>
          <cell r="F36">
            <v>0</v>
          </cell>
          <cell r="G36">
            <v>114.12</v>
          </cell>
        </row>
        <row r="37">
          <cell r="A37">
            <v>37500</v>
          </cell>
          <cell r="B37">
            <v>7.0963892774338011E-2</v>
          </cell>
          <cell r="C37">
            <v>3.1850000000000001</v>
          </cell>
          <cell r="D37">
            <v>0.33</v>
          </cell>
          <cell r="E37">
            <v>6.0000000000000001E-3</v>
          </cell>
          <cell r="F37">
            <v>0</v>
          </cell>
          <cell r="G37">
            <v>113.29100000000001</v>
          </cell>
        </row>
        <row r="38">
          <cell r="A38">
            <v>37530</v>
          </cell>
          <cell r="B38">
            <v>7.0978377180669017E-2</v>
          </cell>
          <cell r="C38">
            <v>3.2050000000000001</v>
          </cell>
          <cell r="D38">
            <v>0.33500000000000002</v>
          </cell>
          <cell r="E38">
            <v>6.0000000000000001E-3</v>
          </cell>
          <cell r="F38">
            <v>0</v>
          </cell>
          <cell r="G38">
            <v>112.62200000000001</v>
          </cell>
        </row>
        <row r="39">
          <cell r="A39">
            <v>37561</v>
          </cell>
          <cell r="B39">
            <v>7.0990350597544008E-2</v>
          </cell>
          <cell r="C39">
            <v>3.3140000000000005</v>
          </cell>
          <cell r="D39">
            <v>0.34</v>
          </cell>
          <cell r="E39">
            <v>6.0000000000000001E-3</v>
          </cell>
          <cell r="F39">
            <v>0</v>
          </cell>
          <cell r="G39">
            <v>111.92399999999999</v>
          </cell>
        </row>
        <row r="40">
          <cell r="A40">
            <v>37591</v>
          </cell>
          <cell r="B40">
            <v>7.1001937775211021E-2</v>
          </cell>
          <cell r="C40">
            <v>3.4190000000000005</v>
          </cell>
          <cell r="D40">
            <v>0.34250000000000003</v>
          </cell>
          <cell r="E40">
            <v>6.0000000000000001E-3</v>
          </cell>
          <cell r="F40">
            <v>0</v>
          </cell>
          <cell r="G40">
            <v>111.26800000000001</v>
          </cell>
        </row>
        <row r="41">
          <cell r="A41">
            <v>37622</v>
          </cell>
          <cell r="B41">
            <v>7.1018838879749996E-2</v>
          </cell>
          <cell r="C41">
            <v>3.44</v>
          </cell>
          <cell r="D41">
            <v>0.33500000000000002</v>
          </cell>
          <cell r="E41">
            <v>5.0000000000000001E-3</v>
          </cell>
          <cell r="F41">
            <v>0</v>
          </cell>
          <cell r="G41">
            <v>113.74300000000001</v>
          </cell>
        </row>
        <row r="42">
          <cell r="A42">
            <v>37653</v>
          </cell>
          <cell r="B42">
            <v>7.1041723605048013E-2</v>
          </cell>
          <cell r="C42">
            <v>3.31</v>
          </cell>
          <cell r="D42">
            <v>0.33500000000000002</v>
          </cell>
          <cell r="E42">
            <v>5.0000000000000001E-3</v>
          </cell>
          <cell r="F42">
            <v>0</v>
          </cell>
          <cell r="G42">
            <v>113.146</v>
          </cell>
        </row>
        <row r="43">
          <cell r="A43">
            <v>37681</v>
          </cell>
          <cell r="B43">
            <v>7.1062393679659011E-2</v>
          </cell>
          <cell r="C43">
            <v>3.17</v>
          </cell>
          <cell r="D43">
            <v>0.32750000000000001</v>
          </cell>
          <cell r="E43">
            <v>5.0000000000000001E-3</v>
          </cell>
          <cell r="F43">
            <v>0</v>
          </cell>
          <cell r="G43">
            <v>112.47499999999999</v>
          </cell>
        </row>
        <row r="44">
          <cell r="A44">
            <v>37712</v>
          </cell>
          <cell r="B44">
            <v>7.1076451505119001E-2</v>
          </cell>
          <cell r="C44">
            <v>3.03</v>
          </cell>
          <cell r="D44">
            <v>0.315</v>
          </cell>
          <cell r="E44">
            <v>5.0000000000000001E-3</v>
          </cell>
          <cell r="F44">
            <v>0</v>
          </cell>
          <cell r="G44">
            <v>111.804</v>
          </cell>
        </row>
        <row r="45">
          <cell r="A45">
            <v>37742</v>
          </cell>
          <cell r="B45">
            <v>7.1078281380432026E-2</v>
          </cell>
          <cell r="C45">
            <v>3.0150000000000001</v>
          </cell>
          <cell r="D45">
            <v>0.31</v>
          </cell>
          <cell r="E45">
            <v>5.0000000000000001E-3</v>
          </cell>
          <cell r="F45">
            <v>0</v>
          </cell>
          <cell r="G45">
            <v>107.46800000000002</v>
          </cell>
        </row>
        <row r="46">
          <cell r="A46">
            <v>37773</v>
          </cell>
          <cell r="B46">
            <v>7.108017225159001E-2</v>
          </cell>
          <cell r="C46">
            <v>3.0449999999999999</v>
          </cell>
          <cell r="D46">
            <v>0.3075</v>
          </cell>
          <cell r="E46">
            <v>5.0000000000000001E-3</v>
          </cell>
          <cell r="F46">
            <v>0</v>
          </cell>
          <cell r="G46">
            <v>106.697</v>
          </cell>
        </row>
        <row r="47">
          <cell r="A47">
            <v>37803</v>
          </cell>
          <cell r="B47">
            <v>7.1082674655184017E-2</v>
          </cell>
          <cell r="C47">
            <v>3.0449999999999999</v>
          </cell>
          <cell r="D47">
            <v>0.3075</v>
          </cell>
          <cell r="E47">
            <v>5.0000000000000001E-3</v>
          </cell>
          <cell r="F47">
            <v>0</v>
          </cell>
          <cell r="G47">
            <v>105.905</v>
          </cell>
        </row>
        <row r="48">
          <cell r="A48">
            <v>37834</v>
          </cell>
          <cell r="B48">
            <v>7.1086227545837016E-2</v>
          </cell>
          <cell r="C48">
            <v>3.105</v>
          </cell>
          <cell r="D48">
            <v>0.3075</v>
          </cell>
          <cell r="E48">
            <v>5.0000000000000001E-3</v>
          </cell>
          <cell r="F48">
            <v>0</v>
          </cell>
          <cell r="G48">
            <v>105.13300000000001</v>
          </cell>
        </row>
        <row r="49">
          <cell r="A49">
            <v>37865</v>
          </cell>
          <cell r="B49">
            <v>7.1089780436495012E-2</v>
          </cell>
          <cell r="C49">
            <v>3.0950000000000002</v>
          </cell>
          <cell r="D49">
            <v>0.3075</v>
          </cell>
          <cell r="E49">
            <v>5.0000000000000001E-3</v>
          </cell>
          <cell r="F49">
            <v>0</v>
          </cell>
          <cell r="G49">
            <v>104.309</v>
          </cell>
        </row>
        <row r="50">
          <cell r="A50">
            <v>37895</v>
          </cell>
          <cell r="B50">
            <v>7.1093404512285019E-2</v>
          </cell>
          <cell r="C50">
            <v>3.1150000000000002</v>
          </cell>
          <cell r="D50">
            <v>0.3075</v>
          </cell>
          <cell r="E50">
            <v>5.0000000000000001E-3</v>
          </cell>
          <cell r="F50">
            <v>0</v>
          </cell>
          <cell r="G50">
            <v>103.854</v>
          </cell>
        </row>
        <row r="51">
          <cell r="A51">
            <v>37926</v>
          </cell>
          <cell r="B51">
            <v>7.1097382802968026E-2</v>
          </cell>
          <cell r="C51">
            <v>3.2240000000000002</v>
          </cell>
          <cell r="D51">
            <v>0.3175</v>
          </cell>
          <cell r="E51">
            <v>5.0000000000000001E-3</v>
          </cell>
          <cell r="F51">
            <v>0</v>
          </cell>
          <cell r="G51">
            <v>103.242</v>
          </cell>
        </row>
        <row r="52">
          <cell r="A52">
            <v>37956</v>
          </cell>
          <cell r="B52">
            <v>7.1101232761700009E-2</v>
          </cell>
          <cell r="C52">
            <v>3.3290000000000006</v>
          </cell>
          <cell r="D52">
            <v>0.32</v>
          </cell>
          <cell r="E52">
            <v>5.0000000000000001E-3</v>
          </cell>
          <cell r="F52">
            <v>0</v>
          </cell>
          <cell r="G52">
            <v>102.89200000000001</v>
          </cell>
        </row>
        <row r="53">
          <cell r="A53">
            <v>37987</v>
          </cell>
          <cell r="B53">
            <v>7.1110992920143015E-2</v>
          </cell>
          <cell r="C53">
            <v>3.407</v>
          </cell>
          <cell r="D53">
            <v>0.34</v>
          </cell>
          <cell r="E53">
            <v>5.0000000000000001E-3</v>
          </cell>
          <cell r="F53">
            <v>0</v>
          </cell>
          <cell r="G53">
            <v>108.07100000000001</v>
          </cell>
        </row>
        <row r="54">
          <cell r="A54">
            <v>38018</v>
          </cell>
          <cell r="B54">
            <v>7.112692040424802E-2</v>
          </cell>
          <cell r="C54">
            <v>3.2810000000000001</v>
          </cell>
          <cell r="D54">
            <v>0.33</v>
          </cell>
          <cell r="E54">
            <v>5.0000000000000001E-3</v>
          </cell>
          <cell r="F54">
            <v>0</v>
          </cell>
          <cell r="G54">
            <v>107.77200000000001</v>
          </cell>
        </row>
        <row r="55">
          <cell r="A55">
            <v>38047</v>
          </cell>
          <cell r="B55">
            <v>7.114182030881E-2</v>
          </cell>
          <cell r="C55">
            <v>3.1440000000000006</v>
          </cell>
          <cell r="D55">
            <v>0.32500000000000001</v>
          </cell>
          <cell r="E55">
            <v>5.0000000000000001E-3</v>
          </cell>
          <cell r="F55">
            <v>0</v>
          </cell>
          <cell r="G55">
            <v>107.39400000000001</v>
          </cell>
        </row>
        <row r="56">
          <cell r="A56">
            <v>38078</v>
          </cell>
          <cell r="B56">
            <v>7.1151464422330002E-2</v>
          </cell>
          <cell r="C56">
            <v>3.0070000000000001</v>
          </cell>
          <cell r="D56">
            <v>0.30499999999999999</v>
          </cell>
          <cell r="E56">
            <v>5.0000000000000001E-3</v>
          </cell>
          <cell r="F56">
            <v>0</v>
          </cell>
          <cell r="G56">
            <v>106.30800000000001</v>
          </cell>
        </row>
        <row r="57">
          <cell r="A57">
            <v>38108</v>
          </cell>
          <cell r="B57">
            <v>7.1154311375311016E-2</v>
          </cell>
          <cell r="C57">
            <v>2.9930000000000003</v>
          </cell>
          <cell r="D57">
            <v>0.30499999999999999</v>
          </cell>
          <cell r="E57">
            <v>5.0000000000000001E-3</v>
          </cell>
          <cell r="F57">
            <v>0</v>
          </cell>
          <cell r="G57">
            <v>105.97499999999999</v>
          </cell>
        </row>
        <row r="58">
          <cell r="A58">
            <v>38139</v>
          </cell>
          <cell r="B58">
            <v>7.1157253226729E-2</v>
          </cell>
          <cell r="C58">
            <v>3.0240000000000005</v>
          </cell>
          <cell r="D58">
            <v>0.30499999999999999</v>
          </cell>
          <cell r="E58">
            <v>5.0000000000000001E-3</v>
          </cell>
          <cell r="F58">
            <v>0</v>
          </cell>
          <cell r="G58">
            <v>105.62</v>
          </cell>
        </row>
        <row r="59">
          <cell r="A59">
            <v>38169</v>
          </cell>
          <cell r="B59">
            <v>7.1171966017142027E-2</v>
          </cell>
          <cell r="C59">
            <v>3.0240000000000005</v>
          </cell>
          <cell r="D59">
            <v>0.30249999999999999</v>
          </cell>
          <cell r="E59">
            <v>5.0000000000000001E-3</v>
          </cell>
          <cell r="F59">
            <v>0</v>
          </cell>
          <cell r="G59">
            <v>105.42399999999999</v>
          </cell>
        </row>
        <row r="60">
          <cell r="A60">
            <v>38200</v>
          </cell>
          <cell r="B60">
            <v>7.1201182223066997E-2</v>
          </cell>
          <cell r="C60">
            <v>3.0840000000000005</v>
          </cell>
          <cell r="D60">
            <v>0.30249999999999999</v>
          </cell>
          <cell r="E60">
            <v>5.0000000000000001E-3</v>
          </cell>
          <cell r="F60">
            <v>0</v>
          </cell>
          <cell r="G60">
            <v>105.095</v>
          </cell>
        </row>
        <row r="61">
          <cell r="A61">
            <v>38231</v>
          </cell>
          <cell r="B61">
            <v>7.1230398429276004E-2</v>
          </cell>
          <cell r="C61">
            <v>3.0730000000000004</v>
          </cell>
          <cell r="D61">
            <v>0.30249999999999999</v>
          </cell>
          <cell r="E61">
            <v>5.0000000000000001E-3</v>
          </cell>
          <cell r="F61">
            <v>0</v>
          </cell>
          <cell r="G61">
            <v>104.736</v>
          </cell>
        </row>
        <row r="62">
          <cell r="A62">
            <v>38261</v>
          </cell>
          <cell r="B62">
            <v>7.1258672177487006E-2</v>
          </cell>
          <cell r="C62">
            <v>3.0920000000000001</v>
          </cell>
          <cell r="D62">
            <v>0.30249999999999999</v>
          </cell>
          <cell r="E62">
            <v>5.0000000000000001E-3</v>
          </cell>
          <cell r="F62">
            <v>0</v>
          </cell>
          <cell r="G62">
            <v>104.84399999999999</v>
          </cell>
        </row>
        <row r="63">
          <cell r="A63">
            <v>38292</v>
          </cell>
          <cell r="B63">
            <v>7.1287888384250014E-2</v>
          </cell>
          <cell r="C63">
            <v>3.1960000000000002</v>
          </cell>
          <cell r="D63">
            <v>0.30499999999999999</v>
          </cell>
          <cell r="E63">
            <v>5.0000000000000001E-3</v>
          </cell>
          <cell r="F63">
            <v>0</v>
          </cell>
          <cell r="G63">
            <v>104.539</v>
          </cell>
        </row>
        <row r="64">
          <cell r="A64">
            <v>38322</v>
          </cell>
          <cell r="B64">
            <v>7.1316162133000016E-2</v>
          </cell>
          <cell r="C64">
            <v>3.298</v>
          </cell>
          <cell r="D64">
            <v>0.3075</v>
          </cell>
          <cell r="E64">
            <v>5.0000000000000001E-3</v>
          </cell>
          <cell r="F64">
            <v>0</v>
          </cell>
          <cell r="G64">
            <v>104.28399999999999</v>
          </cell>
        </row>
        <row r="65">
          <cell r="A65">
            <v>38353</v>
          </cell>
          <cell r="B65">
            <v>7.1345378340317012E-2</v>
          </cell>
          <cell r="C65">
            <v>3.4090000000000003</v>
          </cell>
          <cell r="D65">
            <v>0.3125</v>
          </cell>
          <cell r="E65">
            <v>5.0000000000000001E-3</v>
          </cell>
          <cell r="F65">
            <v>0</v>
          </cell>
          <cell r="G65">
            <v>104.146</v>
          </cell>
        </row>
        <row r="66">
          <cell r="A66">
            <v>38384</v>
          </cell>
          <cell r="B66">
            <v>7.1374594547918016E-2</v>
          </cell>
          <cell r="C66">
            <v>3.2869999999999999</v>
          </cell>
          <cell r="D66">
            <v>0.29749999999999999</v>
          </cell>
          <cell r="E66">
            <v>5.0000000000000001E-3</v>
          </cell>
          <cell r="F66">
            <v>0</v>
          </cell>
          <cell r="G66">
            <v>103.91600000000001</v>
          </cell>
        </row>
        <row r="67">
          <cell r="A67">
            <v>38412</v>
          </cell>
          <cell r="B67">
            <v>7.1400983380831021E-2</v>
          </cell>
          <cell r="C67">
            <v>3.153</v>
          </cell>
          <cell r="D67">
            <v>0.29249999999999998</v>
          </cell>
          <cell r="E67">
            <v>5.0000000000000001E-3</v>
          </cell>
          <cell r="F67">
            <v>0</v>
          </cell>
          <cell r="G67">
            <v>103.65600000000001</v>
          </cell>
        </row>
        <row r="68">
          <cell r="A68">
            <v>38443</v>
          </cell>
          <cell r="B68">
            <v>7.1430199588968013E-2</v>
          </cell>
          <cell r="C68">
            <v>3.0190000000000006</v>
          </cell>
          <cell r="D68">
            <v>0.27</v>
          </cell>
          <cell r="E68">
            <v>5.0000000000000001E-3</v>
          </cell>
          <cell r="F68">
            <v>0</v>
          </cell>
          <cell r="G68">
            <v>102.68899999999999</v>
          </cell>
        </row>
        <row r="69">
          <cell r="A69">
            <v>38473</v>
          </cell>
          <cell r="B69">
            <v>7.1458473339046008E-2</v>
          </cell>
          <cell r="C69">
            <v>3.0060000000000002</v>
          </cell>
          <cell r="D69">
            <v>0.27</v>
          </cell>
          <cell r="E69">
            <v>5.0000000000000001E-3</v>
          </cell>
          <cell r="F69">
            <v>0</v>
          </cell>
          <cell r="G69">
            <v>102.455</v>
          </cell>
        </row>
        <row r="70">
          <cell r="A70">
            <v>38504</v>
          </cell>
          <cell r="B70">
            <v>7.1487689547738001E-2</v>
          </cell>
          <cell r="C70">
            <v>3.0380000000000003</v>
          </cell>
          <cell r="D70">
            <v>0.27</v>
          </cell>
          <cell r="E70">
            <v>5.0000000000000001E-3</v>
          </cell>
          <cell r="F70">
            <v>0</v>
          </cell>
          <cell r="G70">
            <v>102.206</v>
          </cell>
        </row>
        <row r="71">
          <cell r="A71">
            <v>38534</v>
          </cell>
          <cell r="B71">
            <v>7.151596329835401E-2</v>
          </cell>
          <cell r="C71">
            <v>3.0380000000000003</v>
          </cell>
          <cell r="D71">
            <v>0.27</v>
          </cell>
          <cell r="E71">
            <v>5.0000000000000001E-3</v>
          </cell>
          <cell r="F71">
            <v>0</v>
          </cell>
          <cell r="G71">
            <v>102.119</v>
          </cell>
        </row>
        <row r="72">
          <cell r="A72">
            <v>38565</v>
          </cell>
          <cell r="B72">
            <v>7.1546853272663996E-2</v>
          </cell>
          <cell r="C72">
            <v>3.0980000000000003</v>
          </cell>
          <cell r="D72">
            <v>0.27</v>
          </cell>
          <cell r="E72">
            <v>5.0000000000000001E-3</v>
          </cell>
          <cell r="F72">
            <v>0</v>
          </cell>
          <cell r="G72">
            <v>101.88200000000001</v>
          </cell>
        </row>
        <row r="73">
          <cell r="A73">
            <v>38596</v>
          </cell>
          <cell r="B73">
            <v>7.1584717268468004E-2</v>
          </cell>
          <cell r="C73">
            <v>3.0860000000000003</v>
          </cell>
          <cell r="D73">
            <v>0.27</v>
          </cell>
          <cell r="E73">
            <v>5.0000000000000001E-3</v>
          </cell>
          <cell r="F73">
            <v>0</v>
          </cell>
          <cell r="G73">
            <v>101.64</v>
          </cell>
        </row>
        <row r="74">
          <cell r="A74">
            <v>38626</v>
          </cell>
          <cell r="B74">
            <v>7.1621359845503024E-2</v>
          </cell>
          <cell r="C74">
            <v>3.1040000000000005</v>
          </cell>
          <cell r="D74">
            <v>0.27</v>
          </cell>
          <cell r="E74">
            <v>5.0000000000000001E-3</v>
          </cell>
          <cell r="F74">
            <v>0</v>
          </cell>
          <cell r="G74">
            <v>101.855</v>
          </cell>
        </row>
        <row r="75">
          <cell r="A75">
            <v>38657</v>
          </cell>
          <cell r="B75">
            <v>7.1659223842238995E-2</v>
          </cell>
          <cell r="C75">
            <v>3.2030000000000003</v>
          </cell>
          <cell r="D75">
            <v>0.27</v>
          </cell>
          <cell r="E75">
            <v>5.0000000000000001E-3</v>
          </cell>
          <cell r="F75">
            <v>0</v>
          </cell>
          <cell r="G75">
            <v>101.63800000000002</v>
          </cell>
        </row>
        <row r="76">
          <cell r="A76">
            <v>38687</v>
          </cell>
          <cell r="B76">
            <v>7.1695866420177015E-2</v>
          </cell>
          <cell r="C76">
            <v>3.302</v>
          </cell>
          <cell r="D76">
            <v>0.27250000000000002</v>
          </cell>
          <cell r="E76">
            <v>5.0000000000000001E-3</v>
          </cell>
          <cell r="F76">
            <v>0</v>
          </cell>
          <cell r="G76">
            <v>101.479</v>
          </cell>
        </row>
        <row r="77">
          <cell r="A77">
            <v>38718</v>
          </cell>
          <cell r="B77">
            <v>7.1733730417844019E-2</v>
          </cell>
          <cell r="C77">
            <v>3.4260000000000002</v>
          </cell>
          <cell r="D77">
            <v>0.27250000000000002</v>
          </cell>
          <cell r="E77">
            <v>5.0000000000000001E-3</v>
          </cell>
          <cell r="F77">
            <v>0</v>
          </cell>
          <cell r="G77">
            <v>101.73399999999999</v>
          </cell>
        </row>
        <row r="78">
          <cell r="A78">
            <v>38749</v>
          </cell>
          <cell r="B78">
            <v>7.1771594415986031E-2</v>
          </cell>
          <cell r="C78">
            <v>3.3080000000000003</v>
          </cell>
          <cell r="D78">
            <v>0.26750000000000002</v>
          </cell>
          <cell r="E78">
            <v>5.0000000000000001E-3</v>
          </cell>
          <cell r="F78">
            <v>0</v>
          </cell>
          <cell r="G78">
            <v>101.57800000000002</v>
          </cell>
        </row>
        <row r="79">
          <cell r="A79">
            <v>38777</v>
          </cell>
          <cell r="B79">
            <v>7.1805794156650005E-2</v>
          </cell>
          <cell r="C79">
            <v>3.177</v>
          </cell>
          <cell r="D79">
            <v>0.26</v>
          </cell>
          <cell r="E79">
            <v>5.0000000000000001E-3</v>
          </cell>
          <cell r="F79">
            <v>0</v>
          </cell>
          <cell r="G79">
            <v>101.405</v>
          </cell>
        </row>
        <row r="80">
          <cell r="A80">
            <v>38808</v>
          </cell>
          <cell r="B80">
            <v>7.1843658155693005E-2</v>
          </cell>
          <cell r="C80">
            <v>3.0460000000000003</v>
          </cell>
          <cell r="D80">
            <v>0.1575</v>
          </cell>
          <cell r="E80">
            <v>5.0000000000000001E-3</v>
          </cell>
          <cell r="F80">
            <v>0</v>
          </cell>
          <cell r="G80">
            <v>100.51100000000001</v>
          </cell>
        </row>
        <row r="81">
          <cell r="A81">
            <v>38838</v>
          </cell>
          <cell r="B81">
            <v>7.1880300735863017E-2</v>
          </cell>
          <cell r="C81">
            <v>3.0340000000000003</v>
          </cell>
          <cell r="D81">
            <v>0.1575</v>
          </cell>
          <cell r="E81">
            <v>5.0000000000000001E-3</v>
          </cell>
          <cell r="F81">
            <v>0</v>
          </cell>
          <cell r="G81">
            <v>100.345</v>
          </cell>
        </row>
        <row r="82">
          <cell r="A82">
            <v>38869</v>
          </cell>
          <cell r="B82">
            <v>7.1918164735837994E-2</v>
          </cell>
          <cell r="C82">
            <v>3.0670000000000002</v>
          </cell>
          <cell r="D82">
            <v>0.1575</v>
          </cell>
          <cell r="E82">
            <v>5.0000000000000001E-3</v>
          </cell>
          <cell r="F82">
            <v>0</v>
          </cell>
          <cell r="G82">
            <v>100.18300000000001</v>
          </cell>
        </row>
        <row r="83">
          <cell r="A83">
            <v>38899</v>
          </cell>
          <cell r="B83">
            <v>7.1954807316910008E-2</v>
          </cell>
          <cell r="C83">
            <v>3.0670000000000002</v>
          </cell>
          <cell r="D83">
            <v>0.1575</v>
          </cell>
          <cell r="E83">
            <v>5.0000000000000001E-3</v>
          </cell>
          <cell r="F83">
            <v>0</v>
          </cell>
          <cell r="G83">
            <v>100.17700000000001</v>
          </cell>
        </row>
        <row r="84">
          <cell r="A84">
            <v>38930</v>
          </cell>
          <cell r="B84">
            <v>7.1992671317817017E-2</v>
          </cell>
          <cell r="C84">
            <v>3.1269999999999998</v>
          </cell>
          <cell r="D84">
            <v>0.1575</v>
          </cell>
          <cell r="E84">
            <v>5.0000000000000001E-3</v>
          </cell>
          <cell r="F84">
            <v>0</v>
          </cell>
          <cell r="G84">
            <v>100.01100000000001</v>
          </cell>
        </row>
        <row r="85">
          <cell r="A85">
            <v>38961</v>
          </cell>
          <cell r="B85">
            <v>7.2030535319197994E-2</v>
          </cell>
          <cell r="C85">
            <v>3.1140000000000003</v>
          </cell>
          <cell r="D85">
            <v>0.1575</v>
          </cell>
          <cell r="E85">
            <v>5.0000000000000001E-3</v>
          </cell>
          <cell r="F85">
            <v>0</v>
          </cell>
          <cell r="G85">
            <v>99.862000000000009</v>
          </cell>
        </row>
        <row r="86">
          <cell r="A86">
            <v>38991</v>
          </cell>
          <cell r="B86">
            <v>7.2067177901630017E-2</v>
          </cell>
          <cell r="C86">
            <v>3.1310000000000002</v>
          </cell>
          <cell r="D86">
            <v>0.1575</v>
          </cell>
          <cell r="E86">
            <v>5.0000000000000001E-3</v>
          </cell>
          <cell r="F86">
            <v>0</v>
          </cell>
          <cell r="G86">
            <v>100.155</v>
          </cell>
        </row>
        <row r="87">
          <cell r="A87">
            <v>39022</v>
          </cell>
          <cell r="B87">
            <v>7.2105041903943012E-2</v>
          </cell>
          <cell r="C87">
            <v>3.2250000000000001</v>
          </cell>
          <cell r="D87">
            <v>0.1575</v>
          </cell>
          <cell r="E87">
            <v>5.0000000000000001E-3</v>
          </cell>
          <cell r="F87">
            <v>0</v>
          </cell>
          <cell r="G87">
            <v>100.13300000000001</v>
          </cell>
        </row>
        <row r="88">
          <cell r="A88">
            <v>39052</v>
          </cell>
          <cell r="B88">
            <v>7.2141684487275995E-2</v>
          </cell>
          <cell r="C88">
            <v>3.3210000000000002</v>
          </cell>
          <cell r="D88">
            <v>0.1575</v>
          </cell>
          <cell r="E88">
            <v>5.0000000000000001E-3</v>
          </cell>
          <cell r="F88">
            <v>0</v>
          </cell>
          <cell r="G88">
            <v>100.35600000000001</v>
          </cell>
        </row>
        <row r="89">
          <cell r="A89">
            <v>39083</v>
          </cell>
          <cell r="B89">
            <v>7.2179548490521023E-2</v>
          </cell>
          <cell r="C89">
            <v>3.4530000000000003</v>
          </cell>
          <cell r="D89">
            <v>0.1575</v>
          </cell>
          <cell r="E89">
            <v>5.0000000000000001E-3</v>
          </cell>
          <cell r="F89">
            <v>5.0000000000000001E-3</v>
          </cell>
          <cell r="G89">
            <v>100.699</v>
          </cell>
        </row>
        <row r="90">
          <cell r="A90">
            <v>39114</v>
          </cell>
          <cell r="B90">
            <v>7.2217412494239006E-2</v>
          </cell>
          <cell r="C90">
            <v>3.3390000000000004</v>
          </cell>
          <cell r="D90">
            <v>0.1575</v>
          </cell>
          <cell r="E90">
            <v>5.0000000000000001E-3</v>
          </cell>
          <cell r="F90">
            <v>5.0000000000000001E-3</v>
          </cell>
          <cell r="G90">
            <v>100.92200000000001</v>
          </cell>
        </row>
        <row r="91">
          <cell r="A91">
            <v>39142</v>
          </cell>
          <cell r="B91">
            <v>7.2251612239940005E-2</v>
          </cell>
          <cell r="C91">
            <v>3.2110000000000003</v>
          </cell>
          <cell r="D91">
            <v>0.1575</v>
          </cell>
          <cell r="E91">
            <v>5.0000000000000001E-3</v>
          </cell>
          <cell r="F91">
            <v>5.0000000000000001E-3</v>
          </cell>
          <cell r="G91">
            <v>101.175</v>
          </cell>
        </row>
        <row r="92">
          <cell r="A92">
            <v>39173</v>
          </cell>
          <cell r="B92">
            <v>7.2289476244559003E-2</v>
          </cell>
          <cell r="C92">
            <v>3.0830000000000002</v>
          </cell>
          <cell r="D92">
            <v>0.1575</v>
          </cell>
          <cell r="E92">
            <v>5.0000000000000001E-3</v>
          </cell>
          <cell r="F92">
            <v>5.0000000000000001E-3</v>
          </cell>
          <cell r="G92">
            <v>100.639</v>
          </cell>
        </row>
        <row r="93">
          <cell r="A93">
            <v>39203</v>
          </cell>
          <cell r="B93">
            <v>7.2326118830125005E-2</v>
          </cell>
          <cell r="C93">
            <v>3.0720000000000001</v>
          </cell>
          <cell r="D93">
            <v>0.1575</v>
          </cell>
          <cell r="E93">
            <v>5.0000000000000001E-3</v>
          </cell>
          <cell r="F93">
            <v>5.0000000000000001E-3</v>
          </cell>
          <cell r="G93">
            <v>100.90300000000002</v>
          </cell>
        </row>
        <row r="94">
          <cell r="A94">
            <v>39234</v>
          </cell>
          <cell r="B94">
            <v>7.2363982835676022E-2</v>
          </cell>
          <cell r="C94">
            <v>3.1060000000000003</v>
          </cell>
          <cell r="D94">
            <v>0.1575</v>
          </cell>
          <cell r="E94">
            <v>5.0000000000000001E-3</v>
          </cell>
          <cell r="F94">
            <v>5.0000000000000001E-3</v>
          </cell>
          <cell r="G94">
            <v>101.12700000000001</v>
          </cell>
        </row>
        <row r="95">
          <cell r="A95">
            <v>39264</v>
          </cell>
          <cell r="B95">
            <v>7.240062542214401E-2</v>
          </cell>
          <cell r="C95">
            <v>3.1060000000000003</v>
          </cell>
          <cell r="D95">
            <v>0.1575</v>
          </cell>
          <cell r="E95">
            <v>5.0000000000000001E-3</v>
          </cell>
          <cell r="F95">
            <v>5.0000000000000001E-3</v>
          </cell>
          <cell r="G95">
            <v>101.51600000000001</v>
          </cell>
        </row>
        <row r="96">
          <cell r="A96">
            <v>39295</v>
          </cell>
          <cell r="B96">
            <v>7.2430391560766999E-2</v>
          </cell>
          <cell r="C96">
            <v>3.1660000000000004</v>
          </cell>
          <cell r="D96">
            <v>0.1575</v>
          </cell>
          <cell r="E96">
            <v>5.0000000000000001E-3</v>
          </cell>
          <cell r="F96">
            <v>5.0000000000000001E-3</v>
          </cell>
          <cell r="G96">
            <v>101.76800000000001</v>
          </cell>
        </row>
        <row r="97">
          <cell r="A97">
            <v>39326</v>
          </cell>
          <cell r="B97">
            <v>7.2426416583505016E-2</v>
          </cell>
          <cell r="C97">
            <v>3.1520000000000001</v>
          </cell>
          <cell r="D97">
            <v>0.1575</v>
          </cell>
          <cell r="E97">
            <v>5.0000000000000001E-3</v>
          </cell>
          <cell r="F97">
            <v>5.0000000000000001E-3</v>
          </cell>
          <cell r="G97">
            <v>101.98399999999999</v>
          </cell>
        </row>
        <row r="98">
          <cell r="A98">
            <v>39356</v>
          </cell>
          <cell r="B98">
            <v>7.2422569831320019E-2</v>
          </cell>
          <cell r="C98">
            <v>3.1680000000000001</v>
          </cell>
          <cell r="D98">
            <v>0.1575</v>
          </cell>
          <cell r="E98">
            <v>5.0000000000000001E-3</v>
          </cell>
          <cell r="F98">
            <v>5.0000000000000001E-3</v>
          </cell>
          <cell r="G98">
            <v>102.68700000000001</v>
          </cell>
        </row>
        <row r="99">
          <cell r="A99">
            <v>39387</v>
          </cell>
          <cell r="B99">
            <v>7.2418594854068E-2</v>
          </cell>
          <cell r="C99">
            <v>3.2570000000000001</v>
          </cell>
          <cell r="D99">
            <v>0.1575</v>
          </cell>
          <cell r="E99">
            <v>5.0000000000000001E-3</v>
          </cell>
          <cell r="F99">
            <v>5.0000000000000001E-3</v>
          </cell>
          <cell r="G99">
            <v>102.929</v>
          </cell>
        </row>
        <row r="100">
          <cell r="A100">
            <v>39417</v>
          </cell>
          <cell r="B100">
            <v>7.2414748101893009E-2</v>
          </cell>
          <cell r="C100">
            <v>3.35</v>
          </cell>
          <cell r="D100">
            <v>0.1575</v>
          </cell>
          <cell r="E100">
            <v>5.0000000000000001E-3</v>
          </cell>
          <cell r="F100">
            <v>5.0000000000000001E-3</v>
          </cell>
          <cell r="G100">
            <v>103.15200000000002</v>
          </cell>
        </row>
        <row r="101">
          <cell r="A101">
            <v>39448</v>
          </cell>
          <cell r="B101">
            <v>7.2410773124651009E-2</v>
          </cell>
          <cell r="C101">
            <v>3.4950000000000001</v>
          </cell>
          <cell r="D101">
            <v>0.1575</v>
          </cell>
          <cell r="E101">
            <v>5.0000000000000001E-3</v>
          </cell>
          <cell r="F101">
            <v>5.0000000000000001E-3</v>
          </cell>
          <cell r="G101">
            <v>103.70399999999999</v>
          </cell>
        </row>
        <row r="102">
          <cell r="A102">
            <v>39479</v>
          </cell>
          <cell r="B102">
            <v>7.2406798147414006E-2</v>
          </cell>
          <cell r="C102">
            <v>3.3849999999999998</v>
          </cell>
          <cell r="D102">
            <v>0.1575</v>
          </cell>
          <cell r="E102">
            <v>5.0000000000000001E-3</v>
          </cell>
          <cell r="F102">
            <v>5.0000000000000001E-3</v>
          </cell>
          <cell r="G102">
            <v>103.92399999999999</v>
          </cell>
        </row>
        <row r="103">
          <cell r="A103">
            <v>39508</v>
          </cell>
          <cell r="B103">
            <v>7.2403079620327007E-2</v>
          </cell>
          <cell r="C103">
            <v>3.26</v>
          </cell>
          <cell r="D103">
            <v>0.1575</v>
          </cell>
          <cell r="E103">
            <v>5.0000000000000001E-3</v>
          </cell>
          <cell r="F103">
            <v>5.0000000000000001E-3</v>
          </cell>
          <cell r="G103">
            <v>104.16200000000001</v>
          </cell>
        </row>
        <row r="104">
          <cell r="A104">
            <v>39539</v>
          </cell>
          <cell r="B104">
            <v>7.2399104643100023E-2</v>
          </cell>
          <cell r="C104">
            <v>3.1349999999999998</v>
          </cell>
          <cell r="D104">
            <v>0.1575</v>
          </cell>
          <cell r="E104">
            <v>5.0000000000000001E-3</v>
          </cell>
          <cell r="F104">
            <v>5.0000000000000001E-3</v>
          </cell>
          <cell r="G104">
            <v>103.63300000000001</v>
          </cell>
        </row>
        <row r="105">
          <cell r="A105">
            <v>39569</v>
          </cell>
          <cell r="B105">
            <v>7.2395257890950013E-2</v>
          </cell>
          <cell r="C105">
            <v>3.125</v>
          </cell>
          <cell r="D105">
            <v>0.1575</v>
          </cell>
          <cell r="E105">
            <v>5.0000000000000001E-3</v>
          </cell>
          <cell r="F105">
            <v>5.0000000000000001E-3</v>
          </cell>
          <cell r="G105">
            <v>103.87100000000001</v>
          </cell>
        </row>
        <row r="106">
          <cell r="A106">
            <v>39600</v>
          </cell>
          <cell r="B106">
            <v>7.239128291373402E-2</v>
          </cell>
          <cell r="C106">
            <v>3.16</v>
          </cell>
          <cell r="D106">
            <v>0.1575</v>
          </cell>
          <cell r="E106">
            <v>5.0000000000000001E-3</v>
          </cell>
          <cell r="F106">
            <v>5.0000000000000001E-3</v>
          </cell>
          <cell r="G106">
            <v>104.09100000000001</v>
          </cell>
        </row>
        <row r="107">
          <cell r="A107">
            <v>39630</v>
          </cell>
          <cell r="B107">
            <v>7.2387436161594029E-2</v>
          </cell>
          <cell r="C107">
            <v>3.16</v>
          </cell>
          <cell r="D107">
            <v>0.1575</v>
          </cell>
          <cell r="E107">
            <v>5.0000000000000001E-3</v>
          </cell>
          <cell r="F107">
            <v>5.0000000000000001E-3</v>
          </cell>
          <cell r="G107">
            <v>104.51300000000002</v>
          </cell>
        </row>
        <row r="108">
          <cell r="A108">
            <v>39661</v>
          </cell>
          <cell r="B108">
            <v>7.2383461184387016E-2</v>
          </cell>
          <cell r="C108">
            <v>3.22</v>
          </cell>
          <cell r="D108">
            <v>0.1575</v>
          </cell>
          <cell r="E108">
            <v>5.0000000000000001E-3</v>
          </cell>
          <cell r="F108">
            <v>5.0000000000000001E-3</v>
          </cell>
          <cell r="G108">
            <v>104.73300000000002</v>
          </cell>
        </row>
        <row r="109">
          <cell r="A109">
            <v>39692</v>
          </cell>
          <cell r="B109">
            <v>7.237948620718701E-2</v>
          </cell>
          <cell r="C109">
            <v>3.2050000000000001</v>
          </cell>
          <cell r="D109">
            <v>0.1575</v>
          </cell>
          <cell r="E109">
            <v>5.0000000000000001E-3</v>
          </cell>
          <cell r="F109">
            <v>5.0000000000000001E-3</v>
          </cell>
          <cell r="G109">
            <v>104.96800000000002</v>
          </cell>
        </row>
        <row r="110">
          <cell r="A110">
            <v>39722</v>
          </cell>
          <cell r="B110">
            <v>7.2375639455062007E-2</v>
          </cell>
          <cell r="C110">
            <v>3.22</v>
          </cell>
          <cell r="D110">
            <v>0.1575</v>
          </cell>
          <cell r="E110">
            <v>5.0000000000000001E-3</v>
          </cell>
          <cell r="F110">
            <v>5.0000000000000001E-3</v>
          </cell>
          <cell r="G110">
            <v>105.68800000000002</v>
          </cell>
        </row>
        <row r="111">
          <cell r="A111">
            <v>39753</v>
          </cell>
          <cell r="B111">
            <v>7.2371664477871009E-2</v>
          </cell>
          <cell r="C111">
            <v>3.3040000000000003</v>
          </cell>
          <cell r="D111">
            <v>0.1575</v>
          </cell>
          <cell r="E111">
            <v>5.0000000000000001E-3</v>
          </cell>
          <cell r="F111">
            <v>5.0000000000000001E-3</v>
          </cell>
          <cell r="G111">
            <v>105.904</v>
          </cell>
        </row>
        <row r="112">
          <cell r="A112">
            <v>39783</v>
          </cell>
          <cell r="B112">
            <v>7.2367817725756012E-2</v>
          </cell>
          <cell r="C112">
            <v>3.3940000000000006</v>
          </cell>
          <cell r="D112">
            <v>0.1575</v>
          </cell>
          <cell r="E112">
            <v>5.0000000000000001E-3</v>
          </cell>
          <cell r="F112">
            <v>5.0000000000000001E-3</v>
          </cell>
          <cell r="G112">
            <v>106.14700000000001</v>
          </cell>
        </row>
        <row r="113">
          <cell r="A113">
            <v>39814</v>
          </cell>
          <cell r="B113">
            <v>7.2363842748576018E-2</v>
          </cell>
          <cell r="C113">
            <v>3.5470000000000002</v>
          </cell>
          <cell r="D113">
            <v>0.1575</v>
          </cell>
          <cell r="E113">
            <v>5.0000000000000001E-3</v>
          </cell>
          <cell r="F113">
            <v>5.0000000000000001E-3</v>
          </cell>
          <cell r="G113">
            <v>106.494</v>
          </cell>
        </row>
        <row r="114">
          <cell r="A114">
            <v>39845</v>
          </cell>
          <cell r="B114">
            <v>7.2359867771401007E-2</v>
          </cell>
          <cell r="C114">
            <v>3.4410000000000003</v>
          </cell>
          <cell r="D114">
            <v>0.1575</v>
          </cell>
          <cell r="E114">
            <v>5.0000000000000001E-3</v>
          </cell>
          <cell r="F114">
            <v>5.0000000000000001E-3</v>
          </cell>
          <cell r="G114">
            <v>106.70100000000001</v>
          </cell>
        </row>
        <row r="115">
          <cell r="A115">
            <v>39873</v>
          </cell>
          <cell r="B115">
            <v>7.235627746944101E-2</v>
          </cell>
          <cell r="C115">
            <v>3.3190000000000004</v>
          </cell>
          <cell r="D115">
            <v>0.1575</v>
          </cell>
          <cell r="E115">
            <v>5.0000000000000001E-3</v>
          </cell>
          <cell r="F115">
            <v>5.0000000000000001E-3</v>
          </cell>
          <cell r="G115">
            <v>106.956</v>
          </cell>
        </row>
        <row r="116">
          <cell r="A116">
            <v>39904</v>
          </cell>
          <cell r="B116">
            <v>7.235230249227502E-2</v>
          </cell>
          <cell r="C116">
            <v>3.1970000000000001</v>
          </cell>
          <cell r="D116">
            <v>0.1575</v>
          </cell>
          <cell r="E116">
            <v>5.0000000000000001E-3</v>
          </cell>
          <cell r="F116">
            <v>5.0000000000000001E-3</v>
          </cell>
          <cell r="G116">
            <v>106.42399999999999</v>
          </cell>
        </row>
        <row r="117">
          <cell r="A117">
            <v>39934</v>
          </cell>
          <cell r="B117">
            <v>7.2348455740185003E-2</v>
          </cell>
          <cell r="C117">
            <v>3.1880000000000002</v>
          </cell>
          <cell r="D117">
            <v>0.1575</v>
          </cell>
          <cell r="E117">
            <v>5.0000000000000001E-3</v>
          </cell>
          <cell r="F117">
            <v>5.0000000000000001E-3</v>
          </cell>
          <cell r="G117">
            <v>106.655</v>
          </cell>
        </row>
        <row r="118">
          <cell r="A118">
            <v>39965</v>
          </cell>
          <cell r="B118">
            <v>7.2344480763029018E-2</v>
          </cell>
          <cell r="C118">
            <v>3.2240000000000002</v>
          </cell>
          <cell r="D118">
            <v>0.1575</v>
          </cell>
          <cell r="E118">
            <v>5.0000000000000001E-3</v>
          </cell>
          <cell r="F118">
            <v>5.0000000000000001E-3</v>
          </cell>
          <cell r="G118">
            <v>106.889</v>
          </cell>
        </row>
        <row r="119">
          <cell r="A119">
            <v>39995</v>
          </cell>
          <cell r="B119">
            <v>7.2340634010949992E-2</v>
          </cell>
          <cell r="C119">
            <v>3.2240000000000002</v>
          </cell>
          <cell r="D119">
            <v>0.1575</v>
          </cell>
          <cell r="E119">
            <v>5.0000000000000001E-3</v>
          </cell>
          <cell r="F119">
            <v>5.0000000000000001E-3</v>
          </cell>
          <cell r="G119">
            <v>107.301</v>
          </cell>
        </row>
        <row r="120">
          <cell r="A120">
            <v>40026</v>
          </cell>
          <cell r="B120">
            <v>7.2336659033804027E-2</v>
          </cell>
          <cell r="C120">
            <v>3.2840000000000003</v>
          </cell>
          <cell r="D120">
            <v>0.1575</v>
          </cell>
          <cell r="E120">
            <v>5.0000000000000001E-3</v>
          </cell>
          <cell r="F120">
            <v>5.0000000000000001E-3</v>
          </cell>
          <cell r="G120">
            <v>107.52500000000001</v>
          </cell>
        </row>
        <row r="121">
          <cell r="A121">
            <v>40057</v>
          </cell>
          <cell r="B121">
            <v>7.2332684056665028E-2</v>
          </cell>
          <cell r="C121">
            <v>3.2680000000000002</v>
          </cell>
          <cell r="D121">
            <v>0.1575</v>
          </cell>
          <cell r="E121">
            <v>5.0000000000000001E-3</v>
          </cell>
          <cell r="F121">
            <v>5.0000000000000001E-3</v>
          </cell>
          <cell r="G121">
            <v>107.771</v>
          </cell>
        </row>
        <row r="122">
          <cell r="A122">
            <v>40087</v>
          </cell>
          <cell r="B122">
            <v>7.2328837304600019E-2</v>
          </cell>
          <cell r="C122">
            <v>3.282</v>
          </cell>
          <cell r="D122">
            <v>0.1575</v>
          </cell>
          <cell r="E122">
            <v>5.0000000000000001E-3</v>
          </cell>
          <cell r="F122">
            <v>5.0000000000000001E-3</v>
          </cell>
          <cell r="G122">
            <v>108.477</v>
          </cell>
        </row>
        <row r="123">
          <cell r="A123">
            <v>40118</v>
          </cell>
          <cell r="B123">
            <v>7.2324862327470013E-2</v>
          </cell>
          <cell r="C123">
            <v>3.3610000000000002</v>
          </cell>
          <cell r="D123">
            <v>0.1575</v>
          </cell>
          <cell r="E123">
            <v>5.0000000000000001E-3</v>
          </cell>
          <cell r="F123">
            <v>5.0000000000000001E-3</v>
          </cell>
          <cell r="G123">
            <v>108.697</v>
          </cell>
        </row>
        <row r="124">
          <cell r="A124">
            <v>40148</v>
          </cell>
          <cell r="B124">
            <v>7.2321015575415024E-2</v>
          </cell>
          <cell r="C124">
            <v>3.4480000000000004</v>
          </cell>
          <cell r="D124">
            <v>0.155</v>
          </cell>
          <cell r="E124">
            <v>5.0000000000000001E-3</v>
          </cell>
          <cell r="F124">
            <v>5.0000000000000001E-3</v>
          </cell>
          <cell r="G124">
            <v>108.95399999999999</v>
          </cell>
        </row>
        <row r="125">
          <cell r="A125">
            <v>40179</v>
          </cell>
          <cell r="B125">
            <v>7.2317040598296009E-2</v>
          </cell>
          <cell r="C125">
            <v>3.6090000000000004</v>
          </cell>
          <cell r="D125">
            <v>0.15</v>
          </cell>
          <cell r="E125">
            <v>5.0000000000000001E-3</v>
          </cell>
          <cell r="F125">
            <v>5.0000000000000001E-3</v>
          </cell>
          <cell r="G125">
            <v>109.66200000000001</v>
          </cell>
        </row>
        <row r="126">
          <cell r="A126">
            <v>40210</v>
          </cell>
          <cell r="B126">
            <v>7.2313065621182032E-2</v>
          </cell>
          <cell r="C126">
            <v>3.5070000000000001</v>
          </cell>
          <cell r="D126">
            <v>0.15</v>
          </cell>
          <cell r="E126">
            <v>5.0000000000000001E-3</v>
          </cell>
          <cell r="F126">
            <v>5.0000000000000001E-3</v>
          </cell>
          <cell r="G126">
            <v>109.876</v>
          </cell>
        </row>
        <row r="127">
          <cell r="A127">
            <v>40238</v>
          </cell>
          <cell r="B127">
            <v>7.230947531927702E-2</v>
          </cell>
          <cell r="C127">
            <v>3.3880000000000003</v>
          </cell>
          <cell r="D127">
            <v>0.15</v>
          </cell>
          <cell r="E127">
            <v>5.0000000000000001E-3</v>
          </cell>
          <cell r="F127">
            <v>5.0000000000000001E-3</v>
          </cell>
          <cell r="G127">
            <v>110.13800000000002</v>
          </cell>
        </row>
        <row r="128">
          <cell r="A128">
            <v>40269</v>
          </cell>
          <cell r="B128">
            <v>7.230550034217402E-2</v>
          </cell>
          <cell r="C128">
            <v>3.2690000000000006</v>
          </cell>
          <cell r="D128">
            <v>0.15</v>
          </cell>
          <cell r="E128">
            <v>5.0000000000000001E-3</v>
          </cell>
          <cell r="F128">
            <v>5.0000000000000001E-3</v>
          </cell>
          <cell r="G128">
            <v>109.599</v>
          </cell>
        </row>
        <row r="129">
          <cell r="A129">
            <v>40299</v>
          </cell>
          <cell r="B129">
            <v>7.2301653590143011E-2</v>
          </cell>
          <cell r="C129">
            <v>3.2610000000000001</v>
          </cell>
          <cell r="D129">
            <v>0.15</v>
          </cell>
          <cell r="E129">
            <v>5.0000000000000001E-3</v>
          </cell>
          <cell r="F129">
            <v>5.0000000000000001E-3</v>
          </cell>
          <cell r="G129">
            <v>109.83</v>
          </cell>
        </row>
        <row r="130">
          <cell r="A130">
            <v>40330</v>
          </cell>
          <cell r="B130">
            <v>7.2297678613049032E-2</v>
          </cell>
          <cell r="C130">
            <v>3.298</v>
          </cell>
          <cell r="D130">
            <v>0.15</v>
          </cell>
          <cell r="E130">
            <v>5.0000000000000001E-3</v>
          </cell>
          <cell r="F130">
            <v>5.0000000000000001E-3</v>
          </cell>
          <cell r="G130">
            <v>110.075</v>
          </cell>
        </row>
        <row r="131">
          <cell r="A131">
            <v>40360</v>
          </cell>
          <cell r="B131">
            <v>7.2293831861028002E-2</v>
          </cell>
          <cell r="C131">
            <v>3.298</v>
          </cell>
          <cell r="D131">
            <v>0.15</v>
          </cell>
          <cell r="E131">
            <v>5.0000000000000001E-3</v>
          </cell>
          <cell r="F131">
            <v>5.0000000000000001E-3</v>
          </cell>
          <cell r="G131">
            <v>110.46899999999999</v>
          </cell>
        </row>
        <row r="132">
          <cell r="A132">
            <v>40391</v>
          </cell>
          <cell r="B132">
            <v>7.2290562622285018E-2</v>
          </cell>
          <cell r="C132">
            <v>3.3580000000000001</v>
          </cell>
          <cell r="D132">
            <v>0.15</v>
          </cell>
          <cell r="E132">
            <v>5.0000000000000001E-3</v>
          </cell>
          <cell r="F132">
            <v>5.0000000000000001E-3</v>
          </cell>
          <cell r="G132">
            <v>110.697</v>
          </cell>
        </row>
        <row r="133">
          <cell r="A133">
            <v>40422</v>
          </cell>
          <cell r="B133">
            <v>7.229023395995901E-2</v>
          </cell>
          <cell r="C133">
            <v>3.3410000000000002</v>
          </cell>
          <cell r="D133">
            <v>0.15</v>
          </cell>
          <cell r="E133">
            <v>5.0000000000000001E-3</v>
          </cell>
          <cell r="F133">
            <v>5.0000000000000001E-3</v>
          </cell>
          <cell r="G133">
            <v>110.94600000000001</v>
          </cell>
        </row>
        <row r="134">
          <cell r="A134">
            <v>40452</v>
          </cell>
          <cell r="B134">
            <v>7.2289915899645021E-2</v>
          </cell>
          <cell r="C134">
            <v>3.3540000000000005</v>
          </cell>
          <cell r="D134">
            <v>0.15</v>
          </cell>
          <cell r="E134">
            <v>5.0000000000000001E-3</v>
          </cell>
          <cell r="F134">
            <v>5.0000000000000001E-3</v>
          </cell>
          <cell r="G134">
            <v>111.645</v>
          </cell>
        </row>
        <row r="135">
          <cell r="A135">
            <v>40483</v>
          </cell>
          <cell r="B135">
            <v>7.2289587237320027E-2</v>
          </cell>
          <cell r="C135">
            <v>3.4280000000000004</v>
          </cell>
          <cell r="D135">
            <v>0.15</v>
          </cell>
          <cell r="E135">
            <v>5.0000000000000001E-3</v>
          </cell>
          <cell r="F135">
            <v>5.0000000000000001E-3</v>
          </cell>
          <cell r="G135">
            <v>111.88</v>
          </cell>
        </row>
        <row r="136">
          <cell r="A136">
            <v>40513</v>
          </cell>
          <cell r="B136">
            <v>7.2289269177006024E-2</v>
          </cell>
          <cell r="C136">
            <v>3.512</v>
          </cell>
          <cell r="D136">
            <v>0.15</v>
          </cell>
          <cell r="E136">
            <v>5.0000000000000001E-3</v>
          </cell>
          <cell r="F136">
            <v>5.0000000000000001E-3</v>
          </cell>
          <cell r="G136">
            <v>112.13500000000001</v>
          </cell>
        </row>
        <row r="137">
          <cell r="A137">
            <v>40544</v>
          </cell>
          <cell r="B137">
            <v>7.2288940514681016E-2</v>
          </cell>
          <cell r="C137">
            <v>3.6810000000000005</v>
          </cell>
          <cell r="D137">
            <v>0.15</v>
          </cell>
          <cell r="E137">
            <v>5.0000000000000001E-3</v>
          </cell>
          <cell r="F137">
            <v>5.0000000000000001E-3</v>
          </cell>
          <cell r="G137">
            <v>0</v>
          </cell>
        </row>
        <row r="138">
          <cell r="A138">
            <v>40575</v>
          </cell>
          <cell r="B138">
            <v>7.2288611852357007E-2</v>
          </cell>
          <cell r="C138">
            <v>3.5830000000000002</v>
          </cell>
          <cell r="D138">
            <v>0.15</v>
          </cell>
          <cell r="E138">
            <v>5.0000000000000001E-3</v>
          </cell>
          <cell r="F138">
            <v>5.0000000000000001E-3</v>
          </cell>
          <cell r="G138">
            <v>0</v>
          </cell>
        </row>
        <row r="139">
          <cell r="A139">
            <v>40603</v>
          </cell>
          <cell r="B139">
            <v>7.2288314996063016E-2</v>
          </cell>
          <cell r="C139">
            <v>3.4670000000000001</v>
          </cell>
          <cell r="D139">
            <v>0.15</v>
          </cell>
          <cell r="E139">
            <v>5.0000000000000001E-3</v>
          </cell>
          <cell r="F139">
            <v>5.0000000000000001E-3</v>
          </cell>
          <cell r="G139">
            <v>0</v>
          </cell>
        </row>
        <row r="140">
          <cell r="A140">
            <v>40634</v>
          </cell>
          <cell r="B140">
            <v>7.2287986333738022E-2</v>
          </cell>
          <cell r="C140">
            <v>3.3510000000000004</v>
          </cell>
          <cell r="D140">
            <v>0.15</v>
          </cell>
          <cell r="E140">
            <v>5.0000000000000001E-3</v>
          </cell>
          <cell r="F140">
            <v>5.0000000000000001E-3</v>
          </cell>
          <cell r="G140">
            <v>0</v>
          </cell>
        </row>
        <row r="141">
          <cell r="A141">
            <v>40664</v>
          </cell>
          <cell r="B141">
            <v>7.2287668273424019E-2</v>
          </cell>
          <cell r="C141">
            <v>3.3440000000000003</v>
          </cell>
          <cell r="D141">
            <v>0.15</v>
          </cell>
          <cell r="E141">
            <v>5.0000000000000001E-3</v>
          </cell>
          <cell r="F141">
            <v>5.0000000000000001E-3</v>
          </cell>
          <cell r="G141">
            <v>0</v>
          </cell>
        </row>
        <row r="142">
          <cell r="A142">
            <v>40695</v>
          </cell>
          <cell r="B142">
            <v>7.2287339611099025E-2</v>
          </cell>
          <cell r="C142">
            <v>3.3820000000000001</v>
          </cell>
          <cell r="D142">
            <v>0.15</v>
          </cell>
          <cell r="E142">
            <v>5.0000000000000001E-3</v>
          </cell>
          <cell r="F142">
            <v>5.0000000000000001E-3</v>
          </cell>
          <cell r="G142">
            <v>0</v>
          </cell>
        </row>
        <row r="143">
          <cell r="A143">
            <v>40725</v>
          </cell>
          <cell r="B143">
            <v>7.2287021550785008E-2</v>
          </cell>
          <cell r="C143">
            <v>3.3820000000000001</v>
          </cell>
          <cell r="D143">
            <v>0.15</v>
          </cell>
          <cell r="E143">
            <v>5.0000000000000001E-3</v>
          </cell>
          <cell r="F143">
            <v>5.0000000000000001E-3</v>
          </cell>
          <cell r="G143">
            <v>0</v>
          </cell>
        </row>
        <row r="144">
          <cell r="A144">
            <v>40756</v>
          </cell>
          <cell r="B144">
            <v>7.228669288846E-2</v>
          </cell>
          <cell r="C144">
            <v>3.4420000000000002</v>
          </cell>
          <cell r="D144">
            <v>0.15</v>
          </cell>
          <cell r="E144">
            <v>5.0000000000000001E-3</v>
          </cell>
          <cell r="F144">
            <v>5.0000000000000001E-3</v>
          </cell>
          <cell r="G144">
            <v>0</v>
          </cell>
        </row>
        <row r="145">
          <cell r="A145">
            <v>40787</v>
          </cell>
          <cell r="B145">
            <v>7.2286364226136005E-2</v>
          </cell>
          <cell r="C145">
            <v>3.4240000000000004</v>
          </cell>
          <cell r="D145">
            <v>0.15</v>
          </cell>
          <cell r="E145">
            <v>5.0000000000000001E-3</v>
          </cell>
          <cell r="F145">
            <v>5.0000000000000001E-3</v>
          </cell>
          <cell r="G145">
            <v>0</v>
          </cell>
        </row>
        <row r="146">
          <cell r="A146">
            <v>40817</v>
          </cell>
          <cell r="B146">
            <v>7.2286046165822015E-2</v>
          </cell>
          <cell r="C146">
            <v>3.4360000000000004</v>
          </cell>
          <cell r="D146">
            <v>0.15</v>
          </cell>
          <cell r="E146">
            <v>5.0000000000000001E-3</v>
          </cell>
          <cell r="F146">
            <v>5.0000000000000001E-3</v>
          </cell>
          <cell r="G146">
            <v>0</v>
          </cell>
        </row>
        <row r="147">
          <cell r="A147">
            <v>40848</v>
          </cell>
          <cell r="B147">
            <v>7.228571750349802E-2</v>
          </cell>
          <cell r="C147">
            <v>3.5049999999999999</v>
          </cell>
          <cell r="D147">
            <v>0.15</v>
          </cell>
          <cell r="E147">
            <v>5.0000000000000001E-3</v>
          </cell>
          <cell r="F147">
            <v>5.0000000000000001E-3</v>
          </cell>
          <cell r="G147">
            <v>0</v>
          </cell>
        </row>
        <row r="148">
          <cell r="A148">
            <v>40878</v>
          </cell>
          <cell r="B148">
            <v>7.2285399443184004E-2</v>
          </cell>
          <cell r="C148">
            <v>3.5860000000000003</v>
          </cell>
          <cell r="D148">
            <v>0.15</v>
          </cell>
          <cell r="E148">
            <v>5.0000000000000001E-3</v>
          </cell>
          <cell r="F148">
            <v>5.0000000000000001E-3</v>
          </cell>
          <cell r="G148">
            <v>0</v>
          </cell>
        </row>
        <row r="149">
          <cell r="A149">
            <v>40909</v>
          </cell>
          <cell r="B149">
            <v>7.2285070780859009E-2</v>
          </cell>
          <cell r="C149">
            <v>3.7630000000000003</v>
          </cell>
          <cell r="D149">
            <v>0.15</v>
          </cell>
          <cell r="E149">
            <v>5.0000000000000001E-3</v>
          </cell>
          <cell r="F149">
            <v>5.0000000000000001E-3</v>
          </cell>
          <cell r="G149">
            <v>0</v>
          </cell>
        </row>
        <row r="150">
          <cell r="A150">
            <v>40940</v>
          </cell>
          <cell r="B150">
            <v>7.2284742118535014E-2</v>
          </cell>
          <cell r="C150">
            <v>3.6690000000000005</v>
          </cell>
          <cell r="D150">
            <v>0.15</v>
          </cell>
          <cell r="E150">
            <v>5.0000000000000001E-3</v>
          </cell>
          <cell r="F150">
            <v>5.0000000000000001E-3</v>
          </cell>
          <cell r="G150">
            <v>0</v>
          </cell>
        </row>
        <row r="151">
          <cell r="A151">
            <v>40969</v>
          </cell>
          <cell r="B151">
            <v>7.2284434660232016E-2</v>
          </cell>
          <cell r="C151">
            <v>3.5560000000000005</v>
          </cell>
          <cell r="D151">
            <v>0.15</v>
          </cell>
          <cell r="E151">
            <v>5.0000000000000001E-3</v>
          </cell>
          <cell r="F151">
            <v>5.0000000000000001E-3</v>
          </cell>
          <cell r="G151">
            <v>0</v>
          </cell>
        </row>
        <row r="152">
          <cell r="A152">
            <v>41000</v>
          </cell>
          <cell r="B152">
            <v>7.2284105997907008E-2</v>
          </cell>
          <cell r="C152">
            <v>3.4430000000000001</v>
          </cell>
          <cell r="D152">
            <v>0.15</v>
          </cell>
          <cell r="E152">
            <v>5.0000000000000001E-3</v>
          </cell>
          <cell r="F152">
            <v>5.0000000000000001E-3</v>
          </cell>
          <cell r="G152">
            <v>0</v>
          </cell>
        </row>
        <row r="153">
          <cell r="A153">
            <v>41030</v>
          </cell>
          <cell r="B153">
            <v>7.2283787937593033E-2</v>
          </cell>
          <cell r="C153">
            <v>3.4369999999999998</v>
          </cell>
          <cell r="D153">
            <v>0.15</v>
          </cell>
          <cell r="E153">
            <v>5.0000000000000001E-3</v>
          </cell>
          <cell r="F153">
            <v>5.0000000000000001E-3</v>
          </cell>
          <cell r="G153">
            <v>0</v>
          </cell>
        </row>
        <row r="154">
          <cell r="A154">
            <v>41061</v>
          </cell>
          <cell r="B154">
            <v>7.2283459275269024E-2</v>
          </cell>
          <cell r="C154">
            <v>3.4760000000000004</v>
          </cell>
          <cell r="D154">
            <v>0.15</v>
          </cell>
          <cell r="E154">
            <v>5.0000000000000001E-3</v>
          </cell>
          <cell r="F154">
            <v>5.0000000000000001E-3</v>
          </cell>
          <cell r="G154">
            <v>0</v>
          </cell>
        </row>
        <row r="155">
          <cell r="A155">
            <v>41091</v>
          </cell>
          <cell r="B155">
            <v>7.2283141214955021E-2</v>
          </cell>
          <cell r="C155">
            <v>3.4760000000000004</v>
          </cell>
          <cell r="D155">
            <v>0.15</v>
          </cell>
          <cell r="E155">
            <v>5.0000000000000001E-3</v>
          </cell>
          <cell r="F155">
            <v>5.0000000000000001E-3</v>
          </cell>
          <cell r="G155">
            <v>0</v>
          </cell>
        </row>
        <row r="156">
          <cell r="A156">
            <v>41122</v>
          </cell>
          <cell r="B156">
            <v>7.2282812552631012E-2</v>
          </cell>
          <cell r="C156">
            <v>3.5360000000000005</v>
          </cell>
          <cell r="D156">
            <v>0.15</v>
          </cell>
          <cell r="E156">
            <v>5.0000000000000001E-3</v>
          </cell>
          <cell r="F156">
            <v>5.0000000000000001E-3</v>
          </cell>
          <cell r="G156">
            <v>0</v>
          </cell>
        </row>
        <row r="157">
          <cell r="A157">
            <v>41153</v>
          </cell>
          <cell r="B157">
            <v>7.2282483890307031E-2</v>
          </cell>
          <cell r="C157">
            <v>3.5169999999999999</v>
          </cell>
          <cell r="D157">
            <v>0.15</v>
          </cell>
          <cell r="E157">
            <v>5.0000000000000001E-3</v>
          </cell>
          <cell r="F157">
            <v>5.0000000000000001E-3</v>
          </cell>
          <cell r="G157">
            <v>0</v>
          </cell>
        </row>
        <row r="158">
          <cell r="A158">
            <v>41183</v>
          </cell>
          <cell r="B158">
            <v>7.2282165830000022E-2</v>
          </cell>
          <cell r="C158">
            <v>3.528</v>
          </cell>
          <cell r="D158">
            <v>0.15</v>
          </cell>
          <cell r="E158">
            <v>5.0000000000000001E-3</v>
          </cell>
          <cell r="F158">
            <v>5.0000000000000001E-3</v>
          </cell>
          <cell r="G158">
            <v>0</v>
          </cell>
        </row>
        <row r="159">
          <cell r="A159">
            <v>41214</v>
          </cell>
          <cell r="B159">
            <v>7.2281837167669019E-2</v>
          </cell>
          <cell r="C159">
            <v>3.5920000000000001</v>
          </cell>
          <cell r="D159">
            <v>0.15</v>
          </cell>
          <cell r="E159">
            <v>5.0000000000000001E-3</v>
          </cell>
          <cell r="F159">
            <v>5.0000000000000001E-3</v>
          </cell>
          <cell r="G159">
            <v>0</v>
          </cell>
        </row>
        <row r="160">
          <cell r="A160">
            <v>41244</v>
          </cell>
          <cell r="B160">
            <v>7.2281519107356001E-2</v>
          </cell>
          <cell r="C160">
            <v>3.67</v>
          </cell>
          <cell r="D160">
            <v>0.15</v>
          </cell>
          <cell r="E160">
            <v>5.0000000000000001E-3</v>
          </cell>
          <cell r="F160">
            <v>5.0000000000000001E-3</v>
          </cell>
          <cell r="G160">
            <v>0</v>
          </cell>
        </row>
        <row r="161">
          <cell r="A161">
            <v>41275</v>
          </cell>
          <cell r="B161">
            <v>7.2281190445031993E-2</v>
          </cell>
          <cell r="C161">
            <v>3.85</v>
          </cell>
          <cell r="D161">
            <v>0.15</v>
          </cell>
          <cell r="E161">
            <v>5.0000000000000001E-3</v>
          </cell>
          <cell r="F161">
            <v>5.0000000000000001E-3</v>
          </cell>
          <cell r="G161">
            <v>0</v>
          </cell>
        </row>
        <row r="162">
          <cell r="A162">
            <v>41306</v>
          </cell>
          <cell r="B162">
            <v>7.2280861782707984E-2</v>
          </cell>
          <cell r="C162">
            <v>3.76</v>
          </cell>
          <cell r="D162">
            <v>0.15</v>
          </cell>
          <cell r="E162">
            <v>5.0000000000000001E-3</v>
          </cell>
          <cell r="F162">
            <v>5.0000000000000001E-3</v>
          </cell>
          <cell r="G162">
            <v>0</v>
          </cell>
        </row>
        <row r="163">
          <cell r="A163">
            <v>41334</v>
          </cell>
          <cell r="B163">
            <v>7.228056492641502E-2</v>
          </cell>
          <cell r="C163">
            <v>3.65</v>
          </cell>
          <cell r="D163">
            <v>0.15</v>
          </cell>
          <cell r="E163">
            <v>5.0000000000000001E-3</v>
          </cell>
          <cell r="F163">
            <v>5.0000000000000001E-3</v>
          </cell>
          <cell r="G163">
            <v>0</v>
          </cell>
        </row>
        <row r="164">
          <cell r="A164">
            <v>41365</v>
          </cell>
          <cell r="B164">
            <v>7.2280236264090997E-2</v>
          </cell>
          <cell r="C164">
            <v>3.54</v>
          </cell>
          <cell r="D164">
            <v>0.15</v>
          </cell>
          <cell r="E164">
            <v>5.0000000000000001E-3</v>
          </cell>
          <cell r="F164">
            <v>5.0000000000000001E-3</v>
          </cell>
          <cell r="G164">
            <v>0</v>
          </cell>
        </row>
        <row r="165">
          <cell r="A165">
            <v>41395</v>
          </cell>
          <cell r="B165">
            <v>7.2279918203778021E-2</v>
          </cell>
          <cell r="C165">
            <v>3.5350000000000001</v>
          </cell>
          <cell r="D165">
            <v>0.15</v>
          </cell>
          <cell r="E165">
            <v>5.0000000000000001E-3</v>
          </cell>
          <cell r="F165">
            <v>5.0000000000000001E-3</v>
          </cell>
          <cell r="G165">
            <v>0</v>
          </cell>
        </row>
        <row r="166">
          <cell r="A166">
            <v>41426</v>
          </cell>
          <cell r="B166">
            <v>7.2279589541454026E-2</v>
          </cell>
          <cell r="C166">
            <v>3.5750000000000002</v>
          </cell>
          <cell r="D166">
            <v>0.15</v>
          </cell>
          <cell r="E166">
            <v>5.0000000000000001E-3</v>
          </cell>
          <cell r="F166">
            <v>5.0000000000000001E-3</v>
          </cell>
          <cell r="G166">
            <v>0</v>
          </cell>
        </row>
        <row r="167">
          <cell r="B167">
            <v>7.2279271481141022E-2</v>
          </cell>
          <cell r="C167">
            <v>3.5750000000000002</v>
          </cell>
          <cell r="D167">
            <v>0.15</v>
          </cell>
          <cell r="E167">
            <v>5.0000000000000001E-3</v>
          </cell>
          <cell r="F167">
            <v>5.0000000000000001E-3</v>
          </cell>
          <cell r="G167">
            <v>0</v>
          </cell>
        </row>
        <row r="168">
          <cell r="B168">
            <v>7.2278942818817027E-2</v>
          </cell>
          <cell r="C168">
            <v>3.6349999999999998</v>
          </cell>
          <cell r="D168">
            <v>0.15</v>
          </cell>
          <cell r="E168">
            <v>5.0000000000000001E-3</v>
          </cell>
          <cell r="F168">
            <v>5.0000000000000001E-3</v>
          </cell>
          <cell r="G168">
            <v>0</v>
          </cell>
        </row>
        <row r="169">
          <cell r="B169">
            <v>7.2278614156494017E-2</v>
          </cell>
          <cell r="C169">
            <v>3.6150000000000002</v>
          </cell>
          <cell r="D169">
            <v>0.15</v>
          </cell>
          <cell r="E169">
            <v>5.0000000000000001E-3</v>
          </cell>
          <cell r="F169">
            <v>5.0000000000000001E-3</v>
          </cell>
          <cell r="G169">
            <v>0</v>
          </cell>
        </row>
        <row r="170">
          <cell r="B170">
            <v>7.2278296096180014E-2</v>
          </cell>
          <cell r="C170">
            <v>3.625</v>
          </cell>
          <cell r="D170">
            <v>0.15</v>
          </cell>
          <cell r="E170">
            <v>5.0000000000000001E-3</v>
          </cell>
          <cell r="F170">
            <v>5.0000000000000001E-3</v>
          </cell>
          <cell r="G170">
            <v>0</v>
          </cell>
        </row>
        <row r="171">
          <cell r="B171">
            <v>7.2277967433856005E-2</v>
          </cell>
          <cell r="C171">
            <v>3.6840000000000006</v>
          </cell>
          <cell r="D171">
            <v>0.15</v>
          </cell>
          <cell r="E171">
            <v>5.0000000000000001E-3</v>
          </cell>
          <cell r="F171">
            <v>5.0000000000000001E-3</v>
          </cell>
          <cell r="G171">
            <v>0</v>
          </cell>
        </row>
        <row r="172">
          <cell r="B172">
            <v>7.2277649373543001E-2</v>
          </cell>
          <cell r="C172">
            <v>3.7590000000000003</v>
          </cell>
          <cell r="D172">
            <v>0.15</v>
          </cell>
          <cell r="E172">
            <v>5.0000000000000001E-3</v>
          </cell>
          <cell r="F172">
            <v>5.0000000000000001E-3</v>
          </cell>
          <cell r="G172">
            <v>0</v>
          </cell>
        </row>
        <row r="173">
          <cell r="B173">
            <v>7.2277320711220006E-2</v>
          </cell>
          <cell r="C173">
            <v>3.9470000000000001</v>
          </cell>
          <cell r="D173">
            <v>0.15</v>
          </cell>
          <cell r="E173">
            <v>5.0000000000000001E-3</v>
          </cell>
          <cell r="F173">
            <v>5.0000000000000001E-3</v>
          </cell>
          <cell r="G173">
            <v>0</v>
          </cell>
        </row>
        <row r="174">
          <cell r="B174">
            <v>7.2276992048896024E-2</v>
          </cell>
          <cell r="C174">
            <v>3.8610000000000002</v>
          </cell>
          <cell r="D174">
            <v>0.15</v>
          </cell>
          <cell r="E174">
            <v>5.0000000000000001E-3</v>
          </cell>
          <cell r="F174">
            <v>5.0000000000000001E-3</v>
          </cell>
          <cell r="G174">
            <v>0</v>
          </cell>
        </row>
        <row r="175">
          <cell r="B175">
            <v>7.2276695192604004E-2</v>
          </cell>
          <cell r="C175">
            <v>3.7540000000000004</v>
          </cell>
          <cell r="D175">
            <v>0.15</v>
          </cell>
          <cell r="E175">
            <v>5.0000000000000001E-3</v>
          </cell>
          <cell r="F175">
            <v>5.0000000000000001E-3</v>
          </cell>
          <cell r="G175">
            <v>0</v>
          </cell>
        </row>
        <row r="176">
          <cell r="B176">
            <v>7.2276366530281022E-2</v>
          </cell>
          <cell r="C176">
            <v>3.6469999999999998</v>
          </cell>
          <cell r="D176">
            <v>0.15</v>
          </cell>
          <cell r="E176">
            <v>5.0000000000000001E-3</v>
          </cell>
          <cell r="F176">
            <v>5.0000000000000001E-3</v>
          </cell>
          <cell r="G176">
            <v>0</v>
          </cell>
        </row>
        <row r="177">
          <cell r="B177">
            <v>7.2276048469968018E-2</v>
          </cell>
          <cell r="C177">
            <v>3.6430000000000002</v>
          </cell>
          <cell r="D177">
            <v>0.15</v>
          </cell>
          <cell r="E177">
            <v>5.0000000000000001E-3</v>
          </cell>
          <cell r="F177">
            <v>5.0000000000000001E-3</v>
          </cell>
          <cell r="G177">
            <v>0</v>
          </cell>
        </row>
        <row r="178">
          <cell r="B178">
            <v>7.2275719807644009E-2</v>
          </cell>
          <cell r="C178">
            <v>3.6840000000000006</v>
          </cell>
          <cell r="D178">
            <v>0.15</v>
          </cell>
          <cell r="E178">
            <v>5.0000000000000001E-3</v>
          </cell>
          <cell r="F178">
            <v>5.0000000000000001E-3</v>
          </cell>
          <cell r="G178">
            <v>0</v>
          </cell>
        </row>
        <row r="179">
          <cell r="B179">
            <v>7.227540174733102E-2</v>
          </cell>
          <cell r="C179">
            <v>3.6840000000000006</v>
          </cell>
          <cell r="D179">
            <v>0.15</v>
          </cell>
          <cell r="E179">
            <v>5.0000000000000001E-3</v>
          </cell>
          <cell r="F179">
            <v>5.0000000000000001E-3</v>
          </cell>
          <cell r="G179">
            <v>0</v>
          </cell>
        </row>
        <row r="180">
          <cell r="B180">
            <v>7.227507308500801E-2</v>
          </cell>
          <cell r="C180">
            <v>3.7440000000000002</v>
          </cell>
          <cell r="D180">
            <v>0.15</v>
          </cell>
          <cell r="E180">
            <v>5.0000000000000001E-3</v>
          </cell>
          <cell r="F180">
            <v>5.0000000000000001E-3</v>
          </cell>
          <cell r="G180">
            <v>0</v>
          </cell>
        </row>
        <row r="181">
          <cell r="B181">
            <v>7.2274744422684001E-2</v>
          </cell>
          <cell r="C181">
            <v>3.7230000000000003</v>
          </cell>
          <cell r="D181">
            <v>0.15</v>
          </cell>
          <cell r="E181">
            <v>5.0000000000000001E-3</v>
          </cell>
          <cell r="F181">
            <v>5.0000000000000001E-3</v>
          </cell>
          <cell r="G181">
            <v>0</v>
          </cell>
        </row>
        <row r="182">
          <cell r="B182">
            <v>7.2274426362371011E-2</v>
          </cell>
          <cell r="C182">
            <v>3.7319999999999998</v>
          </cell>
          <cell r="D182">
            <v>0.15</v>
          </cell>
          <cell r="E182">
            <v>5.0000000000000001E-3</v>
          </cell>
          <cell r="F182">
            <v>5.0000000000000001E-3</v>
          </cell>
          <cell r="G182">
            <v>0</v>
          </cell>
        </row>
        <row r="183">
          <cell r="B183">
            <v>7.2274097700049014E-2</v>
          </cell>
          <cell r="C183">
            <v>3.7860000000000005</v>
          </cell>
          <cell r="D183">
            <v>0.15</v>
          </cell>
          <cell r="E183">
            <v>5.0000000000000001E-3</v>
          </cell>
          <cell r="F183">
            <v>5.0000000000000001E-3</v>
          </cell>
          <cell r="G183">
            <v>0</v>
          </cell>
        </row>
        <row r="184">
          <cell r="B184">
            <v>7.2273779639736024E-2</v>
          </cell>
          <cell r="C184">
            <v>3.8580000000000001</v>
          </cell>
          <cell r="D184">
            <v>0.15</v>
          </cell>
          <cell r="E184">
            <v>5.0000000000000001E-3</v>
          </cell>
          <cell r="F184">
            <v>5.0000000000000001E-3</v>
          </cell>
          <cell r="G184">
            <v>0</v>
          </cell>
        </row>
        <row r="185">
          <cell r="B185">
            <v>7.2273450977412987E-2</v>
          </cell>
          <cell r="C185">
            <v>4.0490000000000004</v>
          </cell>
          <cell r="D185">
            <v>0.15</v>
          </cell>
          <cell r="E185">
            <v>5.0000000000000001E-3</v>
          </cell>
          <cell r="F185">
            <v>5.0000000000000001E-3</v>
          </cell>
          <cell r="G185">
            <v>0</v>
          </cell>
        </row>
        <row r="186">
          <cell r="B186">
            <v>7.2273122315090005E-2</v>
          </cell>
          <cell r="C186">
            <v>3.9670000000000001</v>
          </cell>
          <cell r="D186">
            <v>0.15</v>
          </cell>
          <cell r="E186">
            <v>5.0000000000000001E-3</v>
          </cell>
          <cell r="F186">
            <v>5.0000000000000001E-3</v>
          </cell>
          <cell r="G186">
            <v>0</v>
          </cell>
        </row>
        <row r="187">
          <cell r="B187">
            <v>7.2272825458798012E-2</v>
          </cell>
          <cell r="C187">
            <v>3.863</v>
          </cell>
          <cell r="D187">
            <v>0.15</v>
          </cell>
          <cell r="E187">
            <v>5.0000000000000001E-3</v>
          </cell>
          <cell r="F187">
            <v>5.0000000000000001E-3</v>
          </cell>
          <cell r="G187">
            <v>0</v>
          </cell>
        </row>
        <row r="188">
          <cell r="B188">
            <v>7.2272496796475016E-2</v>
          </cell>
          <cell r="C188">
            <v>3.7590000000000003</v>
          </cell>
          <cell r="D188">
            <v>0.15</v>
          </cell>
          <cell r="E188">
            <v>5.0000000000000001E-3</v>
          </cell>
          <cell r="F188">
            <v>5.0000000000000001E-3</v>
          </cell>
          <cell r="G188">
            <v>0</v>
          </cell>
        </row>
        <row r="189">
          <cell r="B189">
            <v>7.2272178736161999E-2</v>
          </cell>
          <cell r="C189">
            <v>3.7560000000000002</v>
          </cell>
          <cell r="D189">
            <v>0.15</v>
          </cell>
          <cell r="E189">
            <v>5.0000000000000001E-3</v>
          </cell>
          <cell r="F189">
            <v>5.0000000000000001E-3</v>
          </cell>
          <cell r="G189">
            <v>0</v>
          </cell>
        </row>
        <row r="190">
          <cell r="B190">
            <v>7.2271850073839017E-2</v>
          </cell>
          <cell r="C190">
            <v>3.798</v>
          </cell>
          <cell r="D190">
            <v>0.15</v>
          </cell>
          <cell r="E190">
            <v>5.0000000000000001E-3</v>
          </cell>
          <cell r="F190">
            <v>5.0000000000000001E-3</v>
          </cell>
          <cell r="G190">
            <v>0</v>
          </cell>
        </row>
        <row r="191">
          <cell r="B191">
            <v>7.2271532013525999E-2</v>
          </cell>
          <cell r="C191">
            <v>3.798</v>
          </cell>
          <cell r="D191">
            <v>0.15</v>
          </cell>
          <cell r="E191">
            <v>5.0000000000000001E-3</v>
          </cell>
          <cell r="F191">
            <v>5.0000000000000001E-3</v>
          </cell>
          <cell r="G191">
            <v>0</v>
          </cell>
        </row>
        <row r="192">
          <cell r="B192">
            <v>7.2271203351204016E-2</v>
          </cell>
          <cell r="C192">
            <v>3.8580000000000001</v>
          </cell>
          <cell r="D192">
            <v>0.15</v>
          </cell>
          <cell r="E192">
            <v>5.0000000000000001E-3</v>
          </cell>
          <cell r="F192">
            <v>5.0000000000000001E-3</v>
          </cell>
          <cell r="G192">
            <v>0</v>
          </cell>
        </row>
        <row r="193">
          <cell r="B193">
            <v>7.2270874688881034E-2</v>
          </cell>
          <cell r="C193">
            <v>3.8360000000000003</v>
          </cell>
          <cell r="D193">
            <v>0.15</v>
          </cell>
          <cell r="E193">
            <v>5.0000000000000001E-3</v>
          </cell>
          <cell r="F193">
            <v>5.0000000000000001E-3</v>
          </cell>
          <cell r="G193">
            <v>0</v>
          </cell>
        </row>
        <row r="194">
          <cell r="B194">
            <v>7.2270556628569016E-2</v>
          </cell>
          <cell r="C194">
            <v>3.8440000000000003</v>
          </cell>
          <cell r="D194">
            <v>0.15</v>
          </cell>
          <cell r="E194">
            <v>5.0000000000000001E-3</v>
          </cell>
          <cell r="F194">
            <v>5.0000000000000001E-3</v>
          </cell>
          <cell r="G194">
            <v>0</v>
          </cell>
        </row>
        <row r="195">
          <cell r="B195">
            <v>7.2270227966245007E-2</v>
          </cell>
          <cell r="C195">
            <v>3.8930000000000002</v>
          </cell>
          <cell r="D195">
            <v>0.15</v>
          </cell>
          <cell r="E195">
            <v>5.0000000000000001E-3</v>
          </cell>
          <cell r="F195">
            <v>5.0000000000000001E-3</v>
          </cell>
          <cell r="G195">
            <v>0</v>
          </cell>
        </row>
        <row r="196">
          <cell r="B196">
            <v>7.2269909905933002E-2</v>
          </cell>
          <cell r="C196">
            <v>3.9620000000000002</v>
          </cell>
          <cell r="D196">
            <v>0.15</v>
          </cell>
          <cell r="E196">
            <v>5.0000000000000001E-3</v>
          </cell>
          <cell r="F196">
            <v>5.0000000000000001E-3</v>
          </cell>
          <cell r="G196">
            <v>0</v>
          </cell>
        </row>
        <row r="197">
          <cell r="B197">
            <v>7.2269581243609993E-2</v>
          </cell>
          <cell r="C197">
            <v>4.1560000000000006</v>
          </cell>
          <cell r="D197">
            <v>0.15</v>
          </cell>
          <cell r="E197">
            <v>5.0000000000000001E-3</v>
          </cell>
          <cell r="F197">
            <v>5.0000000000000001E-3</v>
          </cell>
          <cell r="G197">
            <v>0</v>
          </cell>
        </row>
        <row r="198">
          <cell r="B198">
            <v>7.2269252581287996E-2</v>
          </cell>
          <cell r="C198">
            <v>4.0780000000000003</v>
          </cell>
          <cell r="D198">
            <v>0.15</v>
          </cell>
          <cell r="E198">
            <v>5.0000000000000001E-3</v>
          </cell>
          <cell r="F198">
            <v>5.0000000000000001E-3</v>
          </cell>
          <cell r="G198">
            <v>0</v>
          </cell>
        </row>
        <row r="199">
          <cell r="B199">
            <v>7.2268945122986025E-2</v>
          </cell>
          <cell r="C199">
            <v>3.9769999999999999</v>
          </cell>
          <cell r="D199">
            <v>0.15</v>
          </cell>
          <cell r="E199">
            <v>5.0000000000000001E-3</v>
          </cell>
          <cell r="F199">
            <v>0</v>
          </cell>
          <cell r="G199">
            <v>0</v>
          </cell>
        </row>
        <row r="200">
          <cell r="B200">
            <v>7.2268616460663015E-2</v>
          </cell>
          <cell r="C200">
            <v>3.8760000000000003</v>
          </cell>
          <cell r="D200">
            <v>0.15</v>
          </cell>
          <cell r="E200">
            <v>5.0000000000000001E-3</v>
          </cell>
          <cell r="F200">
            <v>0</v>
          </cell>
          <cell r="G200">
            <v>0</v>
          </cell>
        </row>
        <row r="201">
          <cell r="B201">
            <v>7.2268298400351025E-2</v>
          </cell>
          <cell r="C201">
            <v>3.8740000000000006</v>
          </cell>
          <cell r="D201">
            <v>0.15</v>
          </cell>
          <cell r="E201">
            <v>5.0000000000000001E-3</v>
          </cell>
          <cell r="F201">
            <v>0</v>
          </cell>
          <cell r="G201">
            <v>0</v>
          </cell>
        </row>
        <row r="202">
          <cell r="B202">
            <v>7.2267969738028001E-2</v>
          </cell>
          <cell r="C202">
            <v>3.9169999999999998</v>
          </cell>
          <cell r="D202">
            <v>0.15</v>
          </cell>
          <cell r="E202">
            <v>5.0000000000000001E-3</v>
          </cell>
          <cell r="F202">
            <v>0</v>
          </cell>
          <cell r="G202">
            <v>0</v>
          </cell>
        </row>
        <row r="203">
          <cell r="B203">
            <v>7.226765167771701E-2</v>
          </cell>
          <cell r="C203">
            <v>3.9169999999999998</v>
          </cell>
          <cell r="D203">
            <v>0.15</v>
          </cell>
          <cell r="E203">
            <v>5.0000000000000001E-3</v>
          </cell>
          <cell r="F203">
            <v>0</v>
          </cell>
          <cell r="G203">
            <v>0</v>
          </cell>
        </row>
        <row r="204">
          <cell r="B204">
            <v>7.2267323015394014E-2</v>
          </cell>
          <cell r="C204">
            <v>3.9769999999999999</v>
          </cell>
          <cell r="D204">
            <v>0.15</v>
          </cell>
          <cell r="E204">
            <v>5.0000000000000001E-3</v>
          </cell>
          <cell r="F204">
            <v>0</v>
          </cell>
          <cell r="G204">
            <v>0</v>
          </cell>
        </row>
        <row r="205">
          <cell r="B205">
            <v>7.2266994353071018E-2</v>
          </cell>
          <cell r="C205">
            <v>3.9540000000000006</v>
          </cell>
          <cell r="D205">
            <v>0.15</v>
          </cell>
          <cell r="E205">
            <v>5.0000000000000001E-3</v>
          </cell>
          <cell r="F205">
            <v>0</v>
          </cell>
          <cell r="G205">
            <v>0</v>
          </cell>
        </row>
        <row r="206">
          <cell r="B206">
            <v>7.2266676292759999E-2</v>
          </cell>
          <cell r="C206">
            <v>3.9610000000000003</v>
          </cell>
          <cell r="D206">
            <v>0.15</v>
          </cell>
          <cell r="E206">
            <v>5.0000000000000001E-3</v>
          </cell>
          <cell r="F206">
            <v>0</v>
          </cell>
          <cell r="G206">
            <v>0</v>
          </cell>
        </row>
        <row r="207">
          <cell r="B207">
            <v>7.2266347630437003E-2</v>
          </cell>
          <cell r="C207">
            <v>4.0049999999999999</v>
          </cell>
          <cell r="D207">
            <v>0.15</v>
          </cell>
          <cell r="E207">
            <v>5.0000000000000001E-3</v>
          </cell>
          <cell r="F207">
            <v>0</v>
          </cell>
          <cell r="G207">
            <v>0</v>
          </cell>
        </row>
        <row r="208">
          <cell r="B208">
            <v>7.2266029570124998E-2</v>
          </cell>
          <cell r="C208">
            <v>4.0710000000000006</v>
          </cell>
          <cell r="D208">
            <v>0.15</v>
          </cell>
          <cell r="E208">
            <v>5.0000000000000001E-3</v>
          </cell>
          <cell r="F208">
            <v>0</v>
          </cell>
          <cell r="G208">
            <v>0</v>
          </cell>
        </row>
        <row r="209">
          <cell r="B209">
            <v>7.2265700907803015E-2</v>
          </cell>
          <cell r="C209">
            <v>4.2679999999999998</v>
          </cell>
          <cell r="D209">
            <v>0.15</v>
          </cell>
          <cell r="E209">
            <v>5.0000000000000001E-3</v>
          </cell>
          <cell r="F209">
            <v>0</v>
          </cell>
          <cell r="G209">
            <v>0</v>
          </cell>
        </row>
        <row r="210">
          <cell r="B210">
            <v>7.2265372245480006E-2</v>
          </cell>
          <cell r="C210">
            <v>4.1940000000000008</v>
          </cell>
          <cell r="D210">
            <v>0.15</v>
          </cell>
          <cell r="E210">
            <v>5.0000000000000001E-3</v>
          </cell>
          <cell r="F210">
            <v>0</v>
          </cell>
          <cell r="G210">
            <v>0</v>
          </cell>
        </row>
        <row r="211">
          <cell r="B211">
            <v>7.2265075389189026E-2</v>
          </cell>
          <cell r="C211">
            <v>4.0960000000000001</v>
          </cell>
          <cell r="D211">
            <v>0.15</v>
          </cell>
          <cell r="E211">
            <v>0</v>
          </cell>
          <cell r="F211">
            <v>0</v>
          </cell>
          <cell r="G211">
            <v>0</v>
          </cell>
        </row>
        <row r="212">
          <cell r="B212">
            <v>7.2264746726868015E-2</v>
          </cell>
          <cell r="C212">
            <v>3.9980000000000002</v>
          </cell>
          <cell r="D212">
            <v>0.15</v>
          </cell>
          <cell r="E212">
            <v>0</v>
          </cell>
          <cell r="F212">
            <v>0</v>
          </cell>
          <cell r="G212">
            <v>0</v>
          </cell>
        </row>
        <row r="213">
          <cell r="B213">
            <v>7.226442866655601E-2</v>
          </cell>
          <cell r="C213">
            <v>3.9969999999999999</v>
          </cell>
          <cell r="D213">
            <v>0.15</v>
          </cell>
          <cell r="E213">
            <v>0</v>
          </cell>
          <cell r="F213">
            <v>0</v>
          </cell>
          <cell r="G213">
            <v>0</v>
          </cell>
        </row>
        <row r="214">
          <cell r="B214">
            <v>7.2264100004233001E-2</v>
          </cell>
          <cell r="C214">
            <v>4.0410000000000004</v>
          </cell>
          <cell r="D214">
            <v>0.15</v>
          </cell>
          <cell r="E214">
            <v>0</v>
          </cell>
          <cell r="F214">
            <v>0</v>
          </cell>
          <cell r="G214">
            <v>0</v>
          </cell>
        </row>
        <row r="215">
          <cell r="B215">
            <v>7.2263781943921024E-2</v>
          </cell>
          <cell r="C215">
            <v>4.0410000000000004</v>
          </cell>
          <cell r="D215">
            <v>0.15</v>
          </cell>
          <cell r="E215">
            <v>0</v>
          </cell>
          <cell r="F215">
            <v>0</v>
          </cell>
          <cell r="G215">
            <v>0</v>
          </cell>
        </row>
        <row r="216">
          <cell r="B216">
            <v>7.2263453281600012E-2</v>
          </cell>
          <cell r="C216">
            <v>4.101</v>
          </cell>
          <cell r="D216">
            <v>0.15</v>
          </cell>
          <cell r="E216">
            <v>0</v>
          </cell>
          <cell r="F216">
            <v>0</v>
          </cell>
          <cell r="G216">
            <v>0</v>
          </cell>
        </row>
        <row r="217">
          <cell r="B217">
            <v>7.2263124619278016E-2</v>
          </cell>
          <cell r="C217">
            <v>4.077</v>
          </cell>
          <cell r="D217">
            <v>0.15</v>
          </cell>
          <cell r="E217">
            <v>0</v>
          </cell>
          <cell r="F217">
            <v>0</v>
          </cell>
          <cell r="G217">
            <v>0</v>
          </cell>
        </row>
        <row r="218">
          <cell r="B218">
            <v>7.2262806558966011E-2</v>
          </cell>
          <cell r="C218">
            <v>4.0830000000000002</v>
          </cell>
          <cell r="D218">
            <v>0.15</v>
          </cell>
          <cell r="E218">
            <v>0</v>
          </cell>
          <cell r="F218">
            <v>0</v>
          </cell>
        </row>
        <row r="219">
          <cell r="B219">
            <v>7.2262477896644015E-2</v>
          </cell>
          <cell r="C219">
            <v>4.1219999999999999</v>
          </cell>
          <cell r="D219">
            <v>0.15</v>
          </cell>
          <cell r="E219">
            <v>0</v>
          </cell>
          <cell r="F219">
            <v>0</v>
          </cell>
        </row>
        <row r="220">
          <cell r="B220">
            <v>7.226215983633201E-2</v>
          </cell>
          <cell r="C220">
            <v>4.1849999999999996</v>
          </cell>
          <cell r="D220">
            <v>0.15</v>
          </cell>
          <cell r="E220">
            <v>0</v>
          </cell>
          <cell r="F220">
            <v>0</v>
          </cell>
        </row>
        <row r="221">
          <cell r="B221">
            <v>7.2261831174011013E-2</v>
          </cell>
          <cell r="C221">
            <v>4.3849999999999998</v>
          </cell>
          <cell r="E221">
            <v>0</v>
          </cell>
          <cell r="F221">
            <v>0</v>
          </cell>
        </row>
        <row r="222">
          <cell r="B222">
            <v>7.2261502511689016E-2</v>
          </cell>
          <cell r="C222">
            <v>4.3150000000000004</v>
          </cell>
          <cell r="E222">
            <v>0</v>
          </cell>
          <cell r="F222">
            <v>0</v>
          </cell>
        </row>
        <row r="223">
          <cell r="B223">
            <v>7.2261205655397995E-2</v>
          </cell>
          <cell r="C223">
            <v>4.22</v>
          </cell>
          <cell r="E223">
            <v>0</v>
          </cell>
          <cell r="F223">
            <v>0</v>
          </cell>
        </row>
        <row r="224">
          <cell r="B224">
            <v>7.2260876993075998E-2</v>
          </cell>
          <cell r="C224">
            <v>4.125</v>
          </cell>
          <cell r="E224">
            <v>0</v>
          </cell>
          <cell r="F224">
            <v>0</v>
          </cell>
        </row>
        <row r="225">
          <cell r="B225">
            <v>7.2260558932764993E-2</v>
          </cell>
          <cell r="C225">
            <v>4.125</v>
          </cell>
          <cell r="E225">
            <v>0</v>
          </cell>
          <cell r="F225">
            <v>0</v>
          </cell>
        </row>
        <row r="226">
          <cell r="B226">
            <v>7.226023027044301E-2</v>
          </cell>
          <cell r="C226">
            <v>4.17</v>
          </cell>
          <cell r="E226">
            <v>0</v>
          </cell>
          <cell r="F226">
            <v>0</v>
          </cell>
        </row>
        <row r="227">
          <cell r="B227">
            <v>7.2259912210132018E-2</v>
          </cell>
          <cell r="C227">
            <v>4.17</v>
          </cell>
          <cell r="E227">
            <v>0</v>
          </cell>
          <cell r="F227">
            <v>0</v>
          </cell>
        </row>
        <row r="228">
          <cell r="B228">
            <v>7.2259583547810008E-2</v>
          </cell>
          <cell r="C228">
            <v>4.2300000000000004</v>
          </cell>
          <cell r="E228">
            <v>0</v>
          </cell>
          <cell r="F228">
            <v>0</v>
          </cell>
        </row>
        <row r="229">
          <cell r="B229">
            <v>7.2259254885488025E-2</v>
          </cell>
          <cell r="C229">
            <v>4.2050000000000001</v>
          </cell>
          <cell r="E229">
            <v>0</v>
          </cell>
          <cell r="F229">
            <v>0</v>
          </cell>
        </row>
        <row r="230">
          <cell r="B230">
            <v>7.225893682517702E-2</v>
          </cell>
          <cell r="C230">
            <v>4.21</v>
          </cell>
          <cell r="E230">
            <v>0</v>
          </cell>
          <cell r="F230">
            <v>0</v>
          </cell>
        </row>
        <row r="231">
          <cell r="B231">
            <v>7.2258608162856022E-2</v>
          </cell>
          <cell r="C231">
            <v>4.2440000000000007</v>
          </cell>
          <cell r="E231">
            <v>0</v>
          </cell>
          <cell r="F231">
            <v>0</v>
          </cell>
        </row>
        <row r="232">
          <cell r="B232">
            <v>7.2258290102545017E-2</v>
          </cell>
          <cell r="C232">
            <v>4.3040000000000003</v>
          </cell>
          <cell r="E232">
            <v>0</v>
          </cell>
          <cell r="F232">
            <v>0</v>
          </cell>
        </row>
        <row r="233">
          <cell r="B233">
            <v>7.2257961440222992E-2</v>
          </cell>
          <cell r="C233">
            <v>4.5069999999999997</v>
          </cell>
          <cell r="E233">
            <v>0</v>
          </cell>
          <cell r="F233">
            <v>0</v>
          </cell>
        </row>
        <row r="234">
          <cell r="B234">
            <v>7.2257632777902009E-2</v>
          </cell>
          <cell r="C234">
            <v>4.4410000000000007</v>
          </cell>
          <cell r="E234">
            <v>0</v>
          </cell>
          <cell r="F234">
            <v>0</v>
          </cell>
        </row>
        <row r="235">
          <cell r="B235">
            <v>7.2257335921611016E-2</v>
          </cell>
          <cell r="C235">
            <v>4.3490000000000002</v>
          </cell>
          <cell r="E235">
            <v>0</v>
          </cell>
          <cell r="F235">
            <v>0</v>
          </cell>
        </row>
        <row r="236">
          <cell r="B236">
            <v>7.2257007259290018E-2</v>
          </cell>
          <cell r="C236">
            <v>4.2569999999999997</v>
          </cell>
          <cell r="E236">
            <v>0</v>
          </cell>
          <cell r="F236">
            <v>0</v>
          </cell>
        </row>
        <row r="237">
          <cell r="B237">
            <v>7.2256689198979013E-2</v>
          </cell>
          <cell r="C237">
            <v>4.258</v>
          </cell>
          <cell r="E237">
            <v>0</v>
          </cell>
          <cell r="F237">
            <v>0</v>
          </cell>
        </row>
        <row r="238">
          <cell r="B238">
            <v>7.2256360536658015E-2</v>
          </cell>
          <cell r="C238">
            <v>4.3040000000000003</v>
          </cell>
          <cell r="E238">
            <v>0</v>
          </cell>
          <cell r="F238">
            <v>0</v>
          </cell>
        </row>
        <row r="239">
          <cell r="B239">
            <v>7.225604247634701E-2</v>
          </cell>
          <cell r="C239">
            <v>4.3040000000000003</v>
          </cell>
          <cell r="E239">
            <v>0</v>
          </cell>
          <cell r="F239">
            <v>0</v>
          </cell>
        </row>
        <row r="240">
          <cell r="B240">
            <v>7.2255713814024999E-2</v>
          </cell>
          <cell r="C240">
            <v>4.3640000000000008</v>
          </cell>
          <cell r="E240">
            <v>0</v>
          </cell>
          <cell r="F240">
            <v>0</v>
          </cell>
        </row>
        <row r="241">
          <cell r="B241">
            <v>7.2255385151704016E-2</v>
          </cell>
          <cell r="C241">
            <v>4.3380000000000001</v>
          </cell>
          <cell r="E241">
            <v>0</v>
          </cell>
          <cell r="F241">
            <v>0</v>
          </cell>
        </row>
        <row r="242">
          <cell r="B242">
            <v>7.2255067091394024E-2</v>
          </cell>
          <cell r="C242">
            <v>4.3419999999999996</v>
          </cell>
          <cell r="E242">
            <v>0</v>
          </cell>
          <cell r="F242">
            <v>0</v>
          </cell>
        </row>
        <row r="243">
          <cell r="B243">
            <v>7.2254738429072027E-2</v>
          </cell>
          <cell r="C243">
            <v>4.3710000000000004</v>
          </cell>
          <cell r="E243">
            <v>0</v>
          </cell>
          <cell r="F243">
            <v>0</v>
          </cell>
        </row>
        <row r="244">
          <cell r="B244">
            <v>7.2254420368762007E-2</v>
          </cell>
          <cell r="C244">
            <v>4.4279999999999999</v>
          </cell>
          <cell r="E244">
            <v>0</v>
          </cell>
          <cell r="F244">
            <v>0</v>
          </cell>
        </row>
        <row r="245">
          <cell r="B245">
            <v>7.2254091706440995E-2</v>
          </cell>
          <cell r="C245">
            <v>4.6340000000000003</v>
          </cell>
          <cell r="E245">
            <v>0</v>
          </cell>
          <cell r="F245">
            <v>0</v>
          </cell>
        </row>
        <row r="246">
          <cell r="B246">
            <v>7.2253763044119998E-2</v>
          </cell>
          <cell r="C246">
            <v>4.5720000000000001</v>
          </cell>
          <cell r="E246">
            <v>0</v>
          </cell>
          <cell r="F246">
            <v>0</v>
          </cell>
        </row>
        <row r="247">
          <cell r="B247">
            <v>7.2253455585820012E-2</v>
          </cell>
          <cell r="C247">
            <v>4.4830000000000005</v>
          </cell>
          <cell r="E247">
            <v>0</v>
          </cell>
          <cell r="F247">
            <v>0</v>
          </cell>
        </row>
        <row r="248">
          <cell r="B248">
            <v>7.2253126923498001E-2</v>
          </cell>
          <cell r="C248">
            <v>4.3940000000000001</v>
          </cell>
          <cell r="E248">
            <v>0</v>
          </cell>
          <cell r="F248">
            <v>0</v>
          </cell>
        </row>
        <row r="249">
          <cell r="B249">
            <v>7.2252808863188009E-2</v>
          </cell>
          <cell r="C249">
            <v>4.3959999999999999</v>
          </cell>
          <cell r="E249">
            <v>0</v>
          </cell>
          <cell r="F249">
            <v>0</v>
          </cell>
        </row>
        <row r="250">
          <cell r="B250">
            <v>7.2252480200867025E-2</v>
          </cell>
          <cell r="C250">
            <v>4.4430000000000005</v>
          </cell>
          <cell r="E250">
            <v>0</v>
          </cell>
          <cell r="F250">
            <v>0</v>
          </cell>
        </row>
        <row r="251">
          <cell r="B251">
            <v>7.2252162140557005E-2</v>
          </cell>
          <cell r="C251">
            <v>4.4430000000000005</v>
          </cell>
          <cell r="E251">
            <v>0</v>
          </cell>
          <cell r="F251">
            <v>0</v>
          </cell>
        </row>
        <row r="252">
          <cell r="B252">
            <v>7.2251212003724016E-2</v>
          </cell>
          <cell r="C252">
            <v>4.5030000000000001</v>
          </cell>
          <cell r="E252">
            <v>0</v>
          </cell>
          <cell r="F252">
            <v>0</v>
          </cell>
        </row>
        <row r="253">
          <cell r="B253">
            <v>7.2247030199431003E-2</v>
          </cell>
          <cell r="C253">
            <v>4.476</v>
          </cell>
          <cell r="E253">
            <v>0</v>
          </cell>
          <cell r="F253">
            <v>0</v>
          </cell>
        </row>
        <row r="254">
          <cell r="B254">
            <v>7.2242983292057014E-2</v>
          </cell>
          <cell r="C254">
            <v>4.4790000000000001</v>
          </cell>
          <cell r="E254">
            <v>0</v>
          </cell>
          <cell r="F254">
            <v>0</v>
          </cell>
        </row>
        <row r="255">
          <cell r="B255">
            <v>7.2238801487776005E-2</v>
          </cell>
          <cell r="C255">
            <v>4.5030000000000001</v>
          </cell>
          <cell r="E255">
            <v>0</v>
          </cell>
          <cell r="F255">
            <v>0</v>
          </cell>
        </row>
        <row r="256">
          <cell r="B256">
            <v>7.2234754580412008E-2</v>
          </cell>
          <cell r="C256">
            <v>4.5570000000000004</v>
          </cell>
          <cell r="E256">
            <v>0</v>
          </cell>
          <cell r="F256">
            <v>0</v>
          </cell>
        </row>
        <row r="257">
          <cell r="B257">
            <v>7.2230572776142019E-2</v>
          </cell>
          <cell r="C257">
            <v>4.766</v>
          </cell>
        </row>
        <row r="258">
          <cell r="B258">
            <v>7.222639097187801E-2</v>
          </cell>
          <cell r="C258">
            <v>4.7080000000000002</v>
          </cell>
        </row>
        <row r="259">
          <cell r="B259">
            <v>7.2222613858354032E-2</v>
          </cell>
          <cell r="C259">
            <v>4.6219999999999999</v>
          </cell>
        </row>
        <row r="260">
          <cell r="B260">
            <v>7.2218432054101028E-2</v>
          </cell>
          <cell r="C260">
            <v>4.5360000000000005</v>
          </cell>
        </row>
        <row r="261">
          <cell r="B261">
            <v>7.2214385146765009E-2</v>
          </cell>
          <cell r="C261">
            <v>4.5390000000000006</v>
          </cell>
        </row>
        <row r="262">
          <cell r="B262">
            <v>7.2210203342522997E-2</v>
          </cell>
          <cell r="C262">
            <v>4.5869999999999997</v>
          </cell>
        </row>
        <row r="263">
          <cell r="B263">
            <v>7.220615643519801E-2</v>
          </cell>
          <cell r="C263">
            <v>4.5869999999999997</v>
          </cell>
        </row>
        <row r="264">
          <cell r="B264">
            <v>7.2201974630968002E-2</v>
          </cell>
          <cell r="C264">
            <v>4.6470000000000002</v>
          </cell>
        </row>
        <row r="265">
          <cell r="B265">
            <v>7.2197792826743004E-2</v>
          </cell>
          <cell r="C265">
            <v>4.6190000000000007</v>
          </cell>
        </row>
        <row r="266">
          <cell r="B266">
            <v>7.2193745919435018E-2</v>
          </cell>
          <cell r="C266">
            <v>4.6210000000000004</v>
          </cell>
        </row>
        <row r="267">
          <cell r="B267">
            <v>7.2189564115221011E-2</v>
          </cell>
          <cell r="C267">
            <v>4.6399999999999997</v>
          </cell>
        </row>
        <row r="268">
          <cell r="B268">
            <v>7.2185517207924016E-2</v>
          </cell>
          <cell r="C268">
            <v>4.6910000000000007</v>
          </cell>
        </row>
        <row r="269">
          <cell r="B269">
            <v>7.2181335403722E-2</v>
          </cell>
          <cell r="C269">
            <v>4.9030000000000005</v>
          </cell>
        </row>
        <row r="270">
          <cell r="B270">
            <v>7.2177153599526006E-2</v>
          </cell>
          <cell r="C270">
            <v>4.8490000000000002</v>
          </cell>
        </row>
        <row r="271">
          <cell r="B271">
            <v>7.2173376486063007E-2</v>
          </cell>
          <cell r="C271">
            <v>4.766</v>
          </cell>
        </row>
        <row r="272">
          <cell r="B272">
            <v>7.2169194681878018E-2</v>
          </cell>
          <cell r="C272">
            <v>4.6829999999999998</v>
          </cell>
        </row>
        <row r="273">
          <cell r="B273">
            <v>7.2165147774608016E-2</v>
          </cell>
          <cell r="C273">
            <v>4.6870000000000003</v>
          </cell>
        </row>
        <row r="274">
          <cell r="B274">
            <v>7.2160965970435018E-2</v>
          </cell>
          <cell r="C274">
            <v>4.7360000000000007</v>
          </cell>
        </row>
        <row r="275">
          <cell r="B275">
            <v>7.2156919063175007E-2</v>
          </cell>
          <cell r="C275">
            <v>4.7360000000000007</v>
          </cell>
        </row>
        <row r="276">
          <cell r="B276">
            <v>7.2152737259013E-2</v>
          </cell>
          <cell r="C276">
            <v>4.7960000000000003</v>
          </cell>
        </row>
        <row r="277">
          <cell r="B277">
            <v>7.2148555454856003E-2</v>
          </cell>
          <cell r="C277">
            <v>4.7670000000000003</v>
          </cell>
        </row>
        <row r="278">
          <cell r="B278">
            <v>7.214450854761302E-2</v>
          </cell>
          <cell r="C278">
            <v>4.7679999999999998</v>
          </cell>
        </row>
        <row r="279">
          <cell r="B279">
            <v>7.2140326743468014E-2</v>
          </cell>
          <cell r="C279">
            <v>4.782</v>
          </cell>
        </row>
        <row r="280">
          <cell r="B280">
            <v>7.2136279836236022E-2</v>
          </cell>
          <cell r="C280">
            <v>4.83</v>
          </cell>
        </row>
        <row r="281">
          <cell r="B281">
            <v>7.2132098032103006E-2</v>
          </cell>
          <cell r="C281">
            <v>5.0449999999999999</v>
          </cell>
        </row>
        <row r="282">
          <cell r="B282">
            <v>7.2127916227974001E-2</v>
          </cell>
          <cell r="C282">
            <v>4.9950000000000001</v>
          </cell>
        </row>
        <row r="283">
          <cell r="B283">
            <v>7.2124139114574007E-2</v>
          </cell>
          <cell r="C283">
            <v>4.915</v>
          </cell>
        </row>
        <row r="284">
          <cell r="B284">
            <v>7.2119957310457006E-2</v>
          </cell>
          <cell r="C284">
            <v>4.835</v>
          </cell>
        </row>
        <row r="285">
          <cell r="B285">
            <v>7.211591040325202E-2</v>
          </cell>
          <cell r="C285">
            <v>4.84</v>
          </cell>
        </row>
        <row r="286">
          <cell r="B286">
            <v>7.2111728599146011E-2</v>
          </cell>
          <cell r="C286">
            <v>4.8899999999999997</v>
          </cell>
        </row>
        <row r="287">
          <cell r="B287">
            <v>7.2107681691953016E-2</v>
          </cell>
          <cell r="C287">
            <v>4.8899999999999997</v>
          </cell>
        </row>
        <row r="288">
          <cell r="B288">
            <v>7.2103499887857997E-2</v>
          </cell>
          <cell r="C288">
            <v>4.95</v>
          </cell>
        </row>
        <row r="289">
          <cell r="B289">
            <v>7.209931808377E-2</v>
          </cell>
          <cell r="C289">
            <v>4.92</v>
          </cell>
        </row>
        <row r="290">
          <cell r="B290">
            <v>7.209527117659302E-2</v>
          </cell>
          <cell r="C290">
            <v>4.92</v>
          </cell>
        </row>
        <row r="291">
          <cell r="B291">
            <v>7.2091089372516015E-2</v>
          </cell>
          <cell r="C291">
            <v>4.9290000000000003</v>
          </cell>
        </row>
        <row r="292">
          <cell r="B292">
            <v>7.2087042465350012E-2</v>
          </cell>
          <cell r="C292">
            <v>4.9740000000000002</v>
          </cell>
        </row>
        <row r="293">
          <cell r="B293">
            <v>7.2082860661284012E-2</v>
          </cell>
          <cell r="C293">
            <v>5.1920000000000002</v>
          </cell>
        </row>
        <row r="294">
          <cell r="B294">
            <v>7.2078678857224007E-2</v>
          </cell>
          <cell r="C294">
            <v>5.1459999999999999</v>
          </cell>
        </row>
        <row r="295">
          <cell r="B295">
            <v>7.2074766846979013E-2</v>
          </cell>
          <cell r="C295">
            <v>5.0690000000000008</v>
          </cell>
        </row>
        <row r="296">
          <cell r="B296">
            <v>7.2070585042931012E-2</v>
          </cell>
          <cell r="C296">
            <v>4.992</v>
          </cell>
        </row>
        <row r="297">
          <cell r="B297">
            <v>7.2066538135792016E-2</v>
          </cell>
          <cell r="C297">
            <v>4.9980000000000002</v>
          </cell>
        </row>
        <row r="298">
          <cell r="B298">
            <v>7.2062356331754007E-2</v>
          </cell>
        </row>
        <row r="299">
          <cell r="B299">
            <v>7.2058309424627015E-2</v>
          </cell>
        </row>
        <row r="300">
          <cell r="B300">
            <v>7.2054127620601011E-2</v>
          </cell>
        </row>
        <row r="301">
          <cell r="B301">
            <v>7.2049945816581029E-2</v>
          </cell>
        </row>
        <row r="302">
          <cell r="B302">
            <v>7.204589890947001E-2</v>
          </cell>
        </row>
        <row r="303">
          <cell r="B303">
            <v>7.2041717105460021E-2</v>
          </cell>
        </row>
        <row r="304">
          <cell r="B304">
            <v>7.203767019836102E-2</v>
          </cell>
        </row>
        <row r="305">
          <cell r="B305">
            <v>7.2033488394363021E-2</v>
          </cell>
        </row>
        <row r="306">
          <cell r="B306">
            <v>7.2029306590371003E-2</v>
          </cell>
        </row>
        <row r="307">
          <cell r="B307">
            <v>7.2025529477093009E-2</v>
          </cell>
        </row>
        <row r="308">
          <cell r="B308">
            <v>7.202134767311201E-2</v>
          </cell>
        </row>
        <row r="309">
          <cell r="B309">
            <v>7.2017300766040029E-2</v>
          </cell>
        </row>
        <row r="310">
          <cell r="B310">
            <v>7.2013118962070022E-2</v>
          </cell>
        </row>
        <row r="311">
          <cell r="B311">
            <v>7.2009072055009005E-2</v>
          </cell>
        </row>
        <row r="312">
          <cell r="B312">
            <v>7.2004890251050016E-2</v>
          </cell>
        </row>
        <row r="313">
          <cell r="B313">
            <v>7.2000708447098008E-2</v>
          </cell>
        </row>
        <row r="314">
          <cell r="B314">
            <v>7.1996661540053006E-2</v>
          </cell>
        </row>
        <row r="315">
          <cell r="B315">
            <v>7.1992479736112003E-2</v>
          </cell>
        </row>
        <row r="316">
          <cell r="B316">
            <v>7.198843282907802E-2</v>
          </cell>
        </row>
        <row r="317">
          <cell r="B317">
            <v>7.1984251025148008E-2</v>
          </cell>
        </row>
        <row r="318">
          <cell r="B318">
            <v>7.1980069221225018E-2</v>
          </cell>
        </row>
        <row r="319">
          <cell r="B319">
            <v>7.1976292108008003E-2</v>
          </cell>
        </row>
        <row r="320">
          <cell r="B320">
            <v>7.1972110304095005E-2</v>
          </cell>
        </row>
        <row r="321">
          <cell r="B321">
            <v>7.1968063397088E-2</v>
          </cell>
        </row>
        <row r="322">
          <cell r="B322">
            <v>7.1963881593187007E-2</v>
          </cell>
        </row>
        <row r="323">
          <cell r="B323">
            <v>7.1959834686191021E-2</v>
          </cell>
        </row>
        <row r="324">
          <cell r="B324">
            <v>7.1955652882301005E-2</v>
          </cell>
        </row>
        <row r="325">
          <cell r="B325">
            <v>7.1951471078416013E-2</v>
          </cell>
        </row>
        <row r="326">
          <cell r="B326">
            <v>7.1947424171437013E-2</v>
          </cell>
        </row>
        <row r="327">
          <cell r="B327">
            <v>7.1943242367564025E-2</v>
          </cell>
        </row>
        <row r="328">
          <cell r="B328">
            <v>7.1939195460596017E-2</v>
          </cell>
        </row>
        <row r="329">
          <cell r="B329">
            <v>7.193501365673402E-2</v>
          </cell>
        </row>
        <row r="330">
          <cell r="B330">
            <v>7.1930831852879018E-2</v>
          </cell>
        </row>
        <row r="331">
          <cell r="B331">
            <v>7.1927054739722995E-2</v>
          </cell>
        </row>
        <row r="332">
          <cell r="B332">
            <v>7.1922872935879026E-2</v>
          </cell>
        </row>
        <row r="333">
          <cell r="B333">
            <v>7.1918826028936997E-2</v>
          </cell>
        </row>
        <row r="334">
          <cell r="B334">
            <v>7.1914644225104019E-2</v>
          </cell>
        </row>
        <row r="335">
          <cell r="B335">
            <v>7.1910597318174035E-2</v>
          </cell>
        </row>
        <row r="336">
          <cell r="B336">
            <v>7.1906415514352034E-2</v>
          </cell>
        </row>
        <row r="337">
          <cell r="B337">
            <v>7.1902233710535002E-2</v>
          </cell>
        </row>
        <row r="338">
          <cell r="B338">
            <v>7.1898186803622019E-2</v>
          </cell>
        </row>
        <row r="339">
          <cell r="B339">
            <v>7.1894004999817004E-2</v>
          </cell>
        </row>
        <row r="340">
          <cell r="B340">
            <v>7.1889958092915013E-2</v>
          </cell>
        </row>
        <row r="341">
          <cell r="B341">
            <v>7.1885776289121003E-2</v>
          </cell>
        </row>
        <row r="342">
          <cell r="B342">
            <v>7.1881594485333017E-2</v>
          </cell>
        </row>
        <row r="343">
          <cell r="B343">
            <v>7.1877682475344026E-2</v>
          </cell>
        </row>
        <row r="344">
          <cell r="B344">
            <v>7.1873500671567003E-2</v>
          </cell>
        </row>
        <row r="345">
          <cell r="B345">
            <v>7.1869453764692032E-2</v>
          </cell>
        </row>
        <row r="346">
          <cell r="B346">
            <v>7.1865271960926999E-2</v>
          </cell>
        </row>
        <row r="347">
          <cell r="B347">
            <v>7.1861225054063019E-2</v>
          </cell>
        </row>
        <row r="348">
          <cell r="B348">
            <v>7.1857043250309019E-2</v>
          </cell>
        </row>
        <row r="349">
          <cell r="B349">
            <v>7.1852861446561014E-2</v>
          </cell>
        </row>
        <row r="350">
          <cell r="B350">
            <v>7.1848814539713007E-2</v>
          </cell>
        </row>
        <row r="351">
          <cell r="B351">
            <v>7.1844632735976022E-2</v>
          </cell>
        </row>
        <row r="352">
          <cell r="B352">
            <v>7.1840585829139991E-2</v>
          </cell>
        </row>
        <row r="353">
          <cell r="B353">
            <v>7.1836404025415024E-2</v>
          </cell>
        </row>
        <row r="354">
          <cell r="B354">
            <v>7.1832222221695011E-2</v>
          </cell>
        </row>
        <row r="355">
          <cell r="B355">
            <v>7.1828445108663014E-2</v>
          </cell>
        </row>
        <row r="356">
          <cell r="B356">
            <v>7.1824263304954047E-2</v>
          </cell>
        </row>
        <row r="357">
          <cell r="B357">
            <v>7.1820216398145009E-2</v>
          </cell>
        </row>
        <row r="358">
          <cell r="B358">
            <v>7.1816034594447992E-2</v>
          </cell>
        </row>
        <row r="359">
          <cell r="B359">
            <v>7.181198768765E-2</v>
          </cell>
        </row>
        <row r="360">
          <cell r="B360">
            <v>7.1807805883964002E-2</v>
          </cell>
        </row>
        <row r="361">
          <cell r="B361">
            <v>7.1803624080284026E-2</v>
          </cell>
        </row>
        <row r="362">
          <cell r="B362">
            <v>7.1799577173502008E-2</v>
          </cell>
        </row>
        <row r="363">
          <cell r="B363">
            <v>7.1795395369832996E-2</v>
          </cell>
        </row>
        <row r="364">
          <cell r="B364">
            <v>7.179134846306201E-2</v>
          </cell>
        </row>
        <row r="365">
          <cell r="B365">
            <v>7.1787166659405002E-2</v>
          </cell>
        </row>
        <row r="366">
          <cell r="B366">
            <v>7.1782984855754003E-2</v>
          </cell>
        </row>
        <row r="367">
          <cell r="B367">
            <v>7.1779207742783013E-2</v>
          </cell>
        </row>
        <row r="368">
          <cell r="B368">
            <v>7.1775025939143006E-2</v>
          </cell>
        </row>
        <row r="369">
          <cell r="B369">
            <v>7.1770979032398999E-2</v>
          </cell>
        </row>
        <row r="370">
          <cell r="B370">
            <v>7.176679722877001E-2</v>
          </cell>
        </row>
        <row r="371">
          <cell r="B371">
            <v>7.1762750322037022E-2</v>
          </cell>
        </row>
      </sheetData>
      <sheetData sheetId="11">
        <row r="4">
          <cell r="E4" t="str">
            <v>Discount</v>
          </cell>
          <cell r="F4" t="str">
            <v>HenryHub</v>
          </cell>
        </row>
        <row r="5">
          <cell r="B5" t="str">
            <v>Year</v>
          </cell>
          <cell r="C5" t="str">
            <v>Month</v>
          </cell>
          <cell r="D5" t="str">
            <v>AA LIBOR</v>
          </cell>
          <cell r="E5" t="str">
            <v>Percentage</v>
          </cell>
          <cell r="F5" t="str">
            <v>Price</v>
          </cell>
        </row>
        <row r="6">
          <cell r="A6">
            <v>1</v>
          </cell>
          <cell r="B6">
            <v>2000</v>
          </cell>
          <cell r="C6">
            <v>36708</v>
          </cell>
          <cell r="D6">
            <v>1</v>
          </cell>
          <cell r="E6">
            <v>1</v>
          </cell>
          <cell r="F6">
            <v>4.3650000000000002</v>
          </cell>
        </row>
        <row r="7">
          <cell r="A7">
            <v>1</v>
          </cell>
          <cell r="B7">
            <v>2000</v>
          </cell>
          <cell r="C7">
            <v>36739</v>
          </cell>
          <cell r="D7">
            <v>6.774134807203501E-2</v>
          </cell>
          <cell r="E7">
            <v>1</v>
          </cell>
          <cell r="F7">
            <v>3.7149999999999999</v>
          </cell>
        </row>
        <row r="8">
          <cell r="A8">
            <v>1</v>
          </cell>
          <cell r="B8">
            <v>2000</v>
          </cell>
          <cell r="C8">
            <v>36770</v>
          </cell>
          <cell r="D8">
            <v>6.804881271445401E-2</v>
          </cell>
          <cell r="E8">
            <v>0.98906771048125319</v>
          </cell>
          <cell r="F8">
            <v>3.7250000000000001</v>
          </cell>
        </row>
        <row r="9">
          <cell r="A9">
            <v>1</v>
          </cell>
          <cell r="B9">
            <v>2000</v>
          </cell>
          <cell r="C9">
            <v>36800</v>
          </cell>
          <cell r="D9">
            <v>6.8307378972657012E-2</v>
          </cell>
          <cell r="E9">
            <v>0.98340500553176036</v>
          </cell>
          <cell r="F9">
            <v>3.7319999999999998</v>
          </cell>
        </row>
        <row r="10">
          <cell r="A10">
            <v>1</v>
          </cell>
          <cell r="B10">
            <v>2000</v>
          </cell>
          <cell r="C10">
            <v>36831</v>
          </cell>
          <cell r="D10">
            <v>6.8694480919292006E-2</v>
          </cell>
          <cell r="E10">
            <v>0.97787345714103346</v>
          </cell>
          <cell r="F10">
            <v>3.8149999999999999</v>
          </cell>
        </row>
        <row r="11">
          <cell r="A11">
            <v>1</v>
          </cell>
          <cell r="B11">
            <v>2000</v>
          </cell>
          <cell r="C11">
            <v>36861</v>
          </cell>
          <cell r="D11">
            <v>6.8881816359694009E-2</v>
          </cell>
          <cell r="E11">
            <v>0.97221061631652694</v>
          </cell>
          <cell r="F11">
            <v>3.8969999999999998</v>
          </cell>
        </row>
        <row r="12">
          <cell r="A12">
            <v>1</v>
          </cell>
          <cell r="B12">
            <v>2001</v>
          </cell>
          <cell r="C12">
            <v>36892</v>
          </cell>
          <cell r="D12">
            <v>6.9111166945366023E-2</v>
          </cell>
          <cell r="E12">
            <v>0.96653119543957822</v>
          </cell>
          <cell r="F12">
            <v>3.895</v>
          </cell>
        </row>
        <row r="13">
          <cell r="A13">
            <v>1</v>
          </cell>
          <cell r="B13">
            <v>2001</v>
          </cell>
          <cell r="C13">
            <v>36923</v>
          </cell>
          <cell r="D13">
            <v>6.9397154366051012E-2</v>
          </cell>
          <cell r="E13">
            <v>0.96135651768700092</v>
          </cell>
          <cell r="F13">
            <v>3.7399999999999998</v>
          </cell>
        </row>
        <row r="14">
          <cell r="A14">
            <v>1</v>
          </cell>
          <cell r="B14">
            <v>2001</v>
          </cell>
          <cell r="C14">
            <v>36951</v>
          </cell>
          <cell r="D14">
            <v>6.9655465607987008E-2</v>
          </cell>
          <cell r="E14">
            <v>0.95564818838304555</v>
          </cell>
          <cell r="F14">
            <v>3.59</v>
          </cell>
        </row>
        <row r="15">
          <cell r="A15">
            <v>1</v>
          </cell>
          <cell r="B15">
            <v>2001</v>
          </cell>
          <cell r="C15">
            <v>36982</v>
          </cell>
          <cell r="D15">
            <v>6.988007102226701E-2</v>
          </cell>
          <cell r="E15">
            <v>0.95013530659556977</v>
          </cell>
          <cell r="F15">
            <v>3.4449999999999998</v>
          </cell>
        </row>
        <row r="16">
          <cell r="A16">
            <v>1</v>
          </cell>
          <cell r="B16">
            <v>2001</v>
          </cell>
          <cell r="C16">
            <v>37012</v>
          </cell>
          <cell r="D16">
            <v>6.9993204989047014E-2</v>
          </cell>
          <cell r="E16">
            <v>0.94452676617611309</v>
          </cell>
          <cell r="F16">
            <v>3.4140000000000001</v>
          </cell>
        </row>
        <row r="17">
          <cell r="A17">
            <v>1</v>
          </cell>
          <cell r="B17">
            <v>2001</v>
          </cell>
          <cell r="C17">
            <v>37043</v>
          </cell>
          <cell r="D17">
            <v>7.0110110092498013E-2</v>
          </cell>
          <cell r="E17">
            <v>0.93910794529001762</v>
          </cell>
          <cell r="F17">
            <v>3.4040000000000004</v>
          </cell>
        </row>
        <row r="18">
          <cell r="A18">
            <v>1</v>
          </cell>
          <cell r="B18">
            <v>2001</v>
          </cell>
          <cell r="C18">
            <v>37073</v>
          </cell>
          <cell r="D18">
            <v>7.0214788903499997E-2</v>
          </cell>
          <cell r="E18">
            <v>0.93353745551083955</v>
          </cell>
          <cell r="F18">
            <v>3.3940000000000001</v>
          </cell>
        </row>
        <row r="19">
          <cell r="A19">
            <v>1</v>
          </cell>
          <cell r="B19">
            <v>2001</v>
          </cell>
          <cell r="C19">
            <v>37104</v>
          </cell>
          <cell r="D19">
            <v>7.0307065970443006E-2</v>
          </cell>
          <cell r="E19">
            <v>0.92799610610284611</v>
          </cell>
          <cell r="F19">
            <v>3.3940000000000001</v>
          </cell>
        </row>
        <row r="20">
          <cell r="A20">
            <v>1</v>
          </cell>
          <cell r="B20">
            <v>2001</v>
          </cell>
          <cell r="C20">
            <v>37135</v>
          </cell>
          <cell r="D20">
            <v>7.0399343040201026E-2</v>
          </cell>
          <cell r="E20">
            <v>0.92264845364655979</v>
          </cell>
          <cell r="F20">
            <v>3.3840000000000003</v>
          </cell>
        </row>
        <row r="21">
          <cell r="A21">
            <v>1</v>
          </cell>
          <cell r="B21">
            <v>2001</v>
          </cell>
          <cell r="C21">
            <v>37165</v>
          </cell>
          <cell r="D21">
            <v>7.047840408317102E-2</v>
          </cell>
          <cell r="E21">
            <v>0.91715883353653005</v>
          </cell>
          <cell r="F21">
            <v>3.4090000000000003</v>
          </cell>
        </row>
        <row r="22">
          <cell r="A22">
            <v>1</v>
          </cell>
          <cell r="B22">
            <v>2001</v>
          </cell>
          <cell r="C22">
            <v>37196</v>
          </cell>
          <cell r="D22">
            <v>7.0543334070211017E-2</v>
          </cell>
          <cell r="E22">
            <v>0.91187971931741929</v>
          </cell>
          <cell r="F22">
            <v>3.5249999999999999</v>
          </cell>
        </row>
        <row r="23">
          <cell r="A23">
            <v>1</v>
          </cell>
          <cell r="B23">
            <v>2001</v>
          </cell>
          <cell r="C23">
            <v>37226</v>
          </cell>
          <cell r="D23">
            <v>7.0606169542866026E-2</v>
          </cell>
          <cell r="E23">
            <v>0.90645202448313378</v>
          </cell>
          <cell r="F23">
            <v>3.6349999999999998</v>
          </cell>
        </row>
        <row r="24">
          <cell r="A24">
            <v>1</v>
          </cell>
          <cell r="B24">
            <v>2002</v>
          </cell>
          <cell r="C24">
            <v>37257</v>
          </cell>
          <cell r="D24">
            <v>7.0674686513092028E-2</v>
          </cell>
          <cell r="E24">
            <v>0.90103993721431963</v>
          </cell>
          <cell r="F24">
            <v>3.6549999999999998</v>
          </cell>
        </row>
        <row r="25">
          <cell r="A25">
            <v>1</v>
          </cell>
          <cell r="B25">
            <v>2002</v>
          </cell>
          <cell r="C25">
            <v>37288</v>
          </cell>
          <cell r="D25">
            <v>7.0748170073293024E-2</v>
          </cell>
          <cell r="E25">
            <v>0.89615489946348226</v>
          </cell>
          <cell r="F25">
            <v>3.52</v>
          </cell>
        </row>
        <row r="26">
          <cell r="A26">
            <v>1</v>
          </cell>
          <cell r="B26">
            <v>2002</v>
          </cell>
          <cell r="C26">
            <v>37316</v>
          </cell>
          <cell r="D26">
            <v>7.0814542322751015E-2</v>
          </cell>
          <cell r="E26">
            <v>0.89078747340063824</v>
          </cell>
          <cell r="F26">
            <v>3.3849999999999998</v>
          </cell>
        </row>
        <row r="27">
          <cell r="A27">
            <v>1</v>
          </cell>
          <cell r="B27">
            <v>2002</v>
          </cell>
          <cell r="C27">
            <v>37347</v>
          </cell>
          <cell r="D27">
            <v>7.0867490101350017E-2</v>
          </cell>
          <cell r="E27">
            <v>0.8856314596957422</v>
          </cell>
          <cell r="F27">
            <v>3.246</v>
          </cell>
        </row>
        <row r="28">
          <cell r="A28">
            <v>1</v>
          </cell>
          <cell r="B28">
            <v>2002</v>
          </cell>
          <cell r="C28">
            <v>37377</v>
          </cell>
          <cell r="D28">
            <v>7.0888552750499018E-2</v>
          </cell>
          <cell r="E28">
            <v>0.88037948650583364</v>
          </cell>
          <cell r="F28">
            <v>3.2109999999999999</v>
          </cell>
        </row>
        <row r="29">
          <cell r="A29">
            <v>1</v>
          </cell>
          <cell r="B29">
            <v>2002</v>
          </cell>
          <cell r="C29">
            <v>37408</v>
          </cell>
          <cell r="D29">
            <v>7.0910317488107999E-2</v>
          </cell>
          <cell r="E29">
            <v>0.87532147885393963</v>
          </cell>
          <cell r="F29">
            <v>3.2009999999999996</v>
          </cell>
        </row>
        <row r="30">
          <cell r="A30">
            <v>1</v>
          </cell>
          <cell r="B30">
            <v>2002</v>
          </cell>
          <cell r="C30">
            <v>37438</v>
          </cell>
          <cell r="D30">
            <v>7.092964762038001E-2</v>
          </cell>
          <cell r="E30">
            <v>0.87012754182303431</v>
          </cell>
          <cell r="F30">
            <v>3.2009999999999996</v>
          </cell>
        </row>
        <row r="31">
          <cell r="A31">
            <v>1</v>
          </cell>
          <cell r="B31">
            <v>2002</v>
          </cell>
          <cell r="C31">
            <v>37469</v>
          </cell>
          <cell r="D31">
            <v>7.0946770197311007E-2</v>
          </cell>
          <cell r="E31">
            <v>0.86496552068881849</v>
          </cell>
          <cell r="F31">
            <v>3.2009999999999996</v>
          </cell>
        </row>
        <row r="32">
          <cell r="A32">
            <v>1</v>
          </cell>
          <cell r="B32">
            <v>2002</v>
          </cell>
          <cell r="C32">
            <v>37500</v>
          </cell>
          <cell r="D32">
            <v>7.0963892774338011E-2</v>
          </cell>
          <cell r="E32">
            <v>0.85999588562890239</v>
          </cell>
          <cell r="F32">
            <v>3.1909999999999998</v>
          </cell>
        </row>
        <row r="33">
          <cell r="A33">
            <v>1</v>
          </cell>
          <cell r="B33">
            <v>2002</v>
          </cell>
          <cell r="C33">
            <v>37530</v>
          </cell>
          <cell r="D33">
            <v>7.0978377180669017E-2</v>
          </cell>
          <cell r="E33">
            <v>0.85489410616989447</v>
          </cell>
          <cell r="F33">
            <v>3.2109999999999999</v>
          </cell>
        </row>
        <row r="34">
          <cell r="A34">
            <v>1</v>
          </cell>
          <cell r="B34">
            <v>2002</v>
          </cell>
          <cell r="C34">
            <v>37561</v>
          </cell>
          <cell r="D34">
            <v>7.0990350597544008E-2</v>
          </cell>
          <cell r="E34">
            <v>0.84998770606365259</v>
          </cell>
          <cell r="F34">
            <v>3.3200000000000003</v>
          </cell>
        </row>
        <row r="35">
          <cell r="A35">
            <v>1</v>
          </cell>
          <cell r="B35">
            <v>2002</v>
          </cell>
          <cell r="C35">
            <v>37591</v>
          </cell>
          <cell r="D35">
            <v>7.1001937775211021E-2</v>
          </cell>
          <cell r="E35">
            <v>0.84494720126782019</v>
          </cell>
          <cell r="F35">
            <v>3.4250000000000003</v>
          </cell>
        </row>
        <row r="36">
          <cell r="A36">
            <v>1</v>
          </cell>
          <cell r="B36">
            <v>2003</v>
          </cell>
          <cell r="C36">
            <v>37622</v>
          </cell>
          <cell r="D36">
            <v>7.1018838879749996E-2</v>
          </cell>
          <cell r="E36">
            <v>0.8399242176223104</v>
          </cell>
          <cell r="F36">
            <v>3.4449999999999998</v>
          </cell>
        </row>
        <row r="37">
          <cell r="A37">
            <v>1</v>
          </cell>
          <cell r="B37">
            <v>2003</v>
          </cell>
          <cell r="C37">
            <v>37653</v>
          </cell>
          <cell r="D37">
            <v>7.1041723605048013E-2</v>
          </cell>
          <cell r="E37">
            <v>0.8353951744275786</v>
          </cell>
          <cell r="F37">
            <v>3.3149999999999999</v>
          </cell>
        </row>
        <row r="38">
          <cell r="A38">
            <v>1</v>
          </cell>
          <cell r="B38">
            <v>2003</v>
          </cell>
          <cell r="C38">
            <v>37681</v>
          </cell>
          <cell r="D38">
            <v>7.1062393679659011E-2</v>
          </cell>
          <cell r="E38">
            <v>0.8304160350227916</v>
          </cell>
          <cell r="F38">
            <v>3.1749999999999998</v>
          </cell>
        </row>
        <row r="39">
          <cell r="A39">
            <v>1</v>
          </cell>
          <cell r="B39">
            <v>2003</v>
          </cell>
          <cell r="C39">
            <v>37712</v>
          </cell>
          <cell r="D39">
            <v>7.1076451505119001E-2</v>
          </cell>
          <cell r="E39">
            <v>0.82563611209851095</v>
          </cell>
          <cell r="F39">
            <v>3.0349999999999997</v>
          </cell>
        </row>
        <row r="40">
          <cell r="A40">
            <v>1</v>
          </cell>
          <cell r="B40">
            <v>2003</v>
          </cell>
          <cell r="C40">
            <v>37742</v>
          </cell>
          <cell r="D40">
            <v>7.1078281380432026E-2</v>
          </cell>
          <cell r="E40">
            <v>0.82075229830560015</v>
          </cell>
          <cell r="F40">
            <v>3.02</v>
          </cell>
        </row>
        <row r="41">
          <cell r="A41">
            <v>1</v>
          </cell>
          <cell r="B41">
            <v>2003</v>
          </cell>
          <cell r="C41">
            <v>37773</v>
          </cell>
          <cell r="D41">
            <v>7.108017225159001E-2</v>
          </cell>
          <cell r="E41">
            <v>0.81605302629961385</v>
          </cell>
          <cell r="F41">
            <v>3.05</v>
          </cell>
        </row>
        <row r="42">
          <cell r="A42">
            <v>1</v>
          </cell>
          <cell r="B42">
            <v>2003</v>
          </cell>
          <cell r="C42">
            <v>37803</v>
          </cell>
          <cell r="D42">
            <v>7.1082674655184017E-2</v>
          </cell>
          <cell r="E42">
            <v>0.8112238337022436</v>
          </cell>
          <cell r="F42">
            <v>3.05</v>
          </cell>
        </row>
        <row r="43">
          <cell r="A43">
            <v>1</v>
          </cell>
          <cell r="B43">
            <v>2003</v>
          </cell>
          <cell r="C43">
            <v>37834</v>
          </cell>
          <cell r="D43">
            <v>7.1086227545837016E-2</v>
          </cell>
          <cell r="E43">
            <v>0.8064203685542618</v>
          </cell>
          <cell r="F43">
            <v>3.11</v>
          </cell>
        </row>
        <row r="44">
          <cell r="A44">
            <v>1</v>
          </cell>
          <cell r="B44">
            <v>2003</v>
          </cell>
          <cell r="C44">
            <v>37865</v>
          </cell>
          <cell r="D44">
            <v>7.1089780436495012E-2</v>
          </cell>
          <cell r="E44">
            <v>0.80179821151294117</v>
          </cell>
          <cell r="F44">
            <v>3.1</v>
          </cell>
        </row>
        <row r="45">
          <cell r="A45">
            <v>1</v>
          </cell>
          <cell r="B45">
            <v>2003</v>
          </cell>
          <cell r="C45">
            <v>37895</v>
          </cell>
          <cell r="D45">
            <v>7.1093404512285019E-2</v>
          </cell>
          <cell r="E45">
            <v>0.7970494591171996</v>
          </cell>
          <cell r="F45">
            <v>3.12</v>
          </cell>
        </row>
        <row r="46">
          <cell r="A46">
            <v>1</v>
          </cell>
          <cell r="B46">
            <v>2003</v>
          </cell>
          <cell r="C46">
            <v>37926</v>
          </cell>
          <cell r="D46">
            <v>7.1097382802968026E-2</v>
          </cell>
          <cell r="E46">
            <v>0.79247902428651551</v>
          </cell>
          <cell r="F46">
            <v>3.2290000000000001</v>
          </cell>
        </row>
        <row r="47">
          <cell r="A47">
            <v>1</v>
          </cell>
          <cell r="B47">
            <v>2003</v>
          </cell>
          <cell r="C47">
            <v>37956</v>
          </cell>
          <cell r="D47">
            <v>7.1101232761700009E-2</v>
          </cell>
          <cell r="E47">
            <v>0.78778392802746355</v>
          </cell>
          <cell r="F47">
            <v>3.3340000000000005</v>
          </cell>
        </row>
        <row r="48">
          <cell r="A48">
            <v>1</v>
          </cell>
          <cell r="B48">
            <v>2004</v>
          </cell>
          <cell r="C48">
            <v>37987</v>
          </cell>
          <cell r="D48">
            <v>7.1110992920143015E-2</v>
          </cell>
          <cell r="E48">
            <v>0.78310051561111216</v>
          </cell>
          <cell r="F48">
            <v>3.4119999999999999</v>
          </cell>
        </row>
        <row r="49">
          <cell r="A49">
            <v>1</v>
          </cell>
          <cell r="B49">
            <v>2004</v>
          </cell>
          <cell r="C49">
            <v>38018</v>
          </cell>
          <cell r="D49">
            <v>7.112692040424802E-2</v>
          </cell>
          <cell r="E49">
            <v>0.7787250506904152</v>
          </cell>
          <cell r="F49">
            <v>3.286</v>
          </cell>
        </row>
        <row r="50">
          <cell r="A50">
            <v>1</v>
          </cell>
          <cell r="B50">
            <v>2004</v>
          </cell>
          <cell r="C50">
            <v>38047</v>
          </cell>
          <cell r="D50">
            <v>7.114182030881E-2</v>
          </cell>
          <cell r="E50">
            <v>0.77407859183313665</v>
          </cell>
          <cell r="F50">
            <v>3.1490000000000005</v>
          </cell>
        </row>
        <row r="51">
          <cell r="A51">
            <v>1</v>
          </cell>
          <cell r="B51">
            <v>2004</v>
          </cell>
          <cell r="C51">
            <v>38078</v>
          </cell>
          <cell r="D51">
            <v>7.1151464422330002E-2</v>
          </cell>
          <cell r="E51">
            <v>0.76961991971501609</v>
          </cell>
          <cell r="F51">
            <v>3.012</v>
          </cell>
        </row>
        <row r="52">
          <cell r="A52">
            <v>1</v>
          </cell>
          <cell r="B52">
            <v>2004</v>
          </cell>
          <cell r="C52">
            <v>38108</v>
          </cell>
          <cell r="D52">
            <v>7.1154311375311016E-2</v>
          </cell>
          <cell r="E52">
            <v>0.7650585175000143</v>
          </cell>
          <cell r="F52">
            <v>2.9980000000000002</v>
          </cell>
        </row>
        <row r="53">
          <cell r="A53">
            <v>1</v>
          </cell>
          <cell r="B53">
            <v>2004</v>
          </cell>
          <cell r="C53">
            <v>38139</v>
          </cell>
          <cell r="D53">
            <v>7.1157253226729E-2</v>
          </cell>
          <cell r="E53">
            <v>0.76066912489396554</v>
          </cell>
          <cell r="F53">
            <v>3.0290000000000004</v>
          </cell>
        </row>
        <row r="54">
          <cell r="A54">
            <v>1</v>
          </cell>
          <cell r="B54">
            <v>2004</v>
          </cell>
          <cell r="C54">
            <v>38169</v>
          </cell>
          <cell r="D54">
            <v>7.1171966017142027E-2</v>
          </cell>
          <cell r="E54">
            <v>0.75612543437949298</v>
          </cell>
          <cell r="F54">
            <v>3.0290000000000004</v>
          </cell>
        </row>
        <row r="55">
          <cell r="A55">
            <v>1</v>
          </cell>
          <cell r="B55">
            <v>2004</v>
          </cell>
          <cell r="C55">
            <v>38200</v>
          </cell>
          <cell r="D55">
            <v>7.1201182223066997E-2</v>
          </cell>
          <cell r="E55">
            <v>0.75156410428587428</v>
          </cell>
          <cell r="F55">
            <v>3.0890000000000004</v>
          </cell>
        </row>
        <row r="56">
          <cell r="A56">
            <v>1</v>
          </cell>
          <cell r="B56">
            <v>2004</v>
          </cell>
          <cell r="C56">
            <v>38231</v>
          </cell>
          <cell r="D56">
            <v>7.1230398429276004E-2</v>
          </cell>
          <cell r="E56">
            <v>0.74716987746924313</v>
          </cell>
          <cell r="F56">
            <v>3.0780000000000003</v>
          </cell>
        </row>
        <row r="57">
          <cell r="A57">
            <v>1</v>
          </cell>
          <cell r="B57">
            <v>2004</v>
          </cell>
          <cell r="C57">
            <v>38261</v>
          </cell>
          <cell r="D57">
            <v>7.1258672177487006E-2</v>
          </cell>
          <cell r="E57">
            <v>0.74265839042210247</v>
          </cell>
          <cell r="F57">
            <v>3.097</v>
          </cell>
        </row>
        <row r="58">
          <cell r="A58">
            <v>1</v>
          </cell>
          <cell r="B58">
            <v>2004</v>
          </cell>
          <cell r="C58">
            <v>38292</v>
          </cell>
          <cell r="D58">
            <v>7.1287888384250014E-2</v>
          </cell>
          <cell r="E58">
            <v>0.73830939079304614</v>
          </cell>
          <cell r="F58">
            <v>3.2010000000000001</v>
          </cell>
        </row>
        <row r="59">
          <cell r="A59">
            <v>1</v>
          </cell>
          <cell r="B59">
            <v>2004</v>
          </cell>
          <cell r="C59">
            <v>38322</v>
          </cell>
          <cell r="D59">
            <v>7.1316162133000016E-2</v>
          </cell>
          <cell r="E59">
            <v>0.73384460317466471</v>
          </cell>
          <cell r="F59">
            <v>3.3029999999999999</v>
          </cell>
        </row>
        <row r="60">
          <cell r="A60">
            <v>1</v>
          </cell>
          <cell r="B60">
            <v>2005</v>
          </cell>
          <cell r="C60">
            <v>38353</v>
          </cell>
          <cell r="D60">
            <v>7.1345378340317012E-2</v>
          </cell>
          <cell r="E60">
            <v>0.72940044899082646</v>
          </cell>
          <cell r="F60">
            <v>3.4140000000000001</v>
          </cell>
        </row>
        <row r="61">
          <cell r="A61">
            <v>1</v>
          </cell>
          <cell r="B61">
            <v>2005</v>
          </cell>
          <cell r="C61">
            <v>38384</v>
          </cell>
          <cell r="D61">
            <v>7.1374594547918016E-2</v>
          </cell>
          <cell r="E61">
            <v>0.72539746190129484</v>
          </cell>
          <cell r="F61">
            <v>3.2919999999999998</v>
          </cell>
        </row>
        <row r="62">
          <cell r="A62">
            <v>1</v>
          </cell>
          <cell r="B62">
            <v>2005</v>
          </cell>
          <cell r="C62">
            <v>38412</v>
          </cell>
          <cell r="D62">
            <v>7.1400983380831021E-2</v>
          </cell>
          <cell r="E62">
            <v>0.72100690532943035</v>
          </cell>
          <cell r="F62">
            <v>3.1579999999999999</v>
          </cell>
        </row>
        <row r="63">
          <cell r="A63">
            <v>1</v>
          </cell>
          <cell r="B63">
            <v>2005</v>
          </cell>
          <cell r="C63">
            <v>38443</v>
          </cell>
          <cell r="D63">
            <v>7.1430199588968013E-2</v>
          </cell>
          <cell r="E63">
            <v>0.71676825378607467</v>
          </cell>
          <cell r="F63">
            <v>3.0240000000000005</v>
          </cell>
        </row>
        <row r="64">
          <cell r="A64">
            <v>1</v>
          </cell>
          <cell r="B64">
            <v>2005</v>
          </cell>
          <cell r="C64">
            <v>38473</v>
          </cell>
          <cell r="D64">
            <v>7.1458473339046008E-2</v>
          </cell>
          <cell r="E64">
            <v>0.71241738932200083</v>
          </cell>
          <cell r="F64">
            <v>3.0110000000000001</v>
          </cell>
        </row>
        <row r="65">
          <cell r="A65">
            <v>1</v>
          </cell>
          <cell r="B65">
            <v>2005</v>
          </cell>
          <cell r="C65">
            <v>38504</v>
          </cell>
          <cell r="D65">
            <v>7.1487689547738001E-2</v>
          </cell>
          <cell r="E65">
            <v>0.70822267104734482</v>
          </cell>
          <cell r="F65">
            <v>3.0430000000000001</v>
          </cell>
        </row>
        <row r="66">
          <cell r="A66">
            <v>1</v>
          </cell>
          <cell r="B66">
            <v>2005</v>
          </cell>
          <cell r="C66">
            <v>38534</v>
          </cell>
          <cell r="D66">
            <v>7.151596329835401E-2</v>
          </cell>
          <cell r="E66">
            <v>0.70391715645288422</v>
          </cell>
          <cell r="F66">
            <v>3.0430000000000001</v>
          </cell>
        </row>
        <row r="67">
          <cell r="A67">
            <v>1</v>
          </cell>
          <cell r="B67">
            <v>2005</v>
          </cell>
          <cell r="C67">
            <v>38565</v>
          </cell>
          <cell r="D67">
            <v>7.1546853272663996E-2</v>
          </cell>
          <cell r="E67">
            <v>0.6996255960828478</v>
          </cell>
          <cell r="F67">
            <v>3.1030000000000002</v>
          </cell>
        </row>
        <row r="68">
          <cell r="A68">
            <v>1</v>
          </cell>
          <cell r="B68">
            <v>2005</v>
          </cell>
          <cell r="C68">
            <v>38596</v>
          </cell>
          <cell r="D68">
            <v>7.1584717268468004E-2</v>
          </cell>
          <cell r="E68">
            <v>0.69546640153634287</v>
          </cell>
          <cell r="F68">
            <v>3.0910000000000002</v>
          </cell>
        </row>
        <row r="69">
          <cell r="A69">
            <v>1</v>
          </cell>
          <cell r="B69">
            <v>2005</v>
          </cell>
          <cell r="C69">
            <v>38626</v>
          </cell>
          <cell r="D69">
            <v>7.1621359845503024E-2</v>
          </cell>
          <cell r="E69">
            <v>0.69119888157535392</v>
          </cell>
          <cell r="F69">
            <v>3.1090000000000004</v>
          </cell>
        </row>
        <row r="70">
          <cell r="A70">
            <v>1</v>
          </cell>
          <cell r="B70">
            <v>2005</v>
          </cell>
          <cell r="C70">
            <v>38657</v>
          </cell>
          <cell r="D70">
            <v>7.1659223842238995E-2</v>
          </cell>
          <cell r="E70">
            <v>0.68708153350968304</v>
          </cell>
          <cell r="F70">
            <v>3.2080000000000002</v>
          </cell>
        </row>
        <row r="71">
          <cell r="A71">
            <v>1</v>
          </cell>
          <cell r="B71">
            <v>2005</v>
          </cell>
          <cell r="C71">
            <v>38687</v>
          </cell>
          <cell r="D71">
            <v>7.1695866420177015E-2</v>
          </cell>
          <cell r="E71">
            <v>0.68285726617360298</v>
          </cell>
          <cell r="F71">
            <v>3.3069999999999999</v>
          </cell>
        </row>
        <row r="72">
          <cell r="A72">
            <v>1</v>
          </cell>
          <cell r="B72">
            <v>2006</v>
          </cell>
          <cell r="C72">
            <v>38718</v>
          </cell>
          <cell r="D72">
            <v>7.1733730417844019E-2</v>
          </cell>
          <cell r="E72">
            <v>0.67865049587680149</v>
          </cell>
          <cell r="F72">
            <v>3.431</v>
          </cell>
        </row>
        <row r="73">
          <cell r="A73">
            <v>1</v>
          </cell>
          <cell r="B73">
            <v>2006</v>
          </cell>
          <cell r="C73">
            <v>38749</v>
          </cell>
          <cell r="D73">
            <v>7.1771594415986031E-2</v>
          </cell>
          <cell r="E73">
            <v>0.67485620166118443</v>
          </cell>
          <cell r="F73">
            <v>3.3130000000000002</v>
          </cell>
        </row>
        <row r="74">
          <cell r="A74">
            <v>1</v>
          </cell>
          <cell r="B74">
            <v>2006</v>
          </cell>
          <cell r="C74">
            <v>38777</v>
          </cell>
          <cell r="D74">
            <v>7.1805794156650005E-2</v>
          </cell>
          <cell r="E74">
            <v>0.67070403806443413</v>
          </cell>
          <cell r="F74">
            <v>3.1819999999999999</v>
          </cell>
        </row>
        <row r="75">
          <cell r="A75">
            <v>1</v>
          </cell>
          <cell r="B75">
            <v>2006</v>
          </cell>
          <cell r="C75">
            <v>38808</v>
          </cell>
          <cell r="D75">
            <v>7.1843658155693005E-2</v>
          </cell>
          <cell r="E75">
            <v>0.66668896129671285</v>
          </cell>
          <cell r="F75">
            <v>3.0510000000000002</v>
          </cell>
        </row>
        <row r="76">
          <cell r="A76">
            <v>1</v>
          </cell>
          <cell r="B76">
            <v>2006</v>
          </cell>
          <cell r="C76">
            <v>38838</v>
          </cell>
          <cell r="D76">
            <v>7.1880300735863017E-2</v>
          </cell>
          <cell r="E76">
            <v>0.66257037989267142</v>
          </cell>
          <cell r="F76">
            <v>3.0390000000000001</v>
          </cell>
        </row>
        <row r="77">
          <cell r="A77">
            <v>1</v>
          </cell>
          <cell r="B77">
            <v>2006</v>
          </cell>
          <cell r="C77">
            <v>38869</v>
          </cell>
          <cell r="D77">
            <v>7.1918164735837994E-2</v>
          </cell>
          <cell r="E77">
            <v>0.65859608826129867</v>
          </cell>
          <cell r="F77">
            <v>3.0720000000000001</v>
          </cell>
        </row>
        <row r="78">
          <cell r="A78">
            <v>1</v>
          </cell>
          <cell r="B78">
            <v>2006</v>
          </cell>
          <cell r="C78">
            <v>38899</v>
          </cell>
          <cell r="D78">
            <v>7.1954807316910008E-2</v>
          </cell>
          <cell r="E78">
            <v>0.6545196450231866</v>
          </cell>
          <cell r="F78">
            <v>3.0720000000000001</v>
          </cell>
        </row>
        <row r="79">
          <cell r="A79">
            <v>1</v>
          </cell>
          <cell r="B79">
            <v>2006</v>
          </cell>
          <cell r="C79">
            <v>38930</v>
          </cell>
          <cell r="D79">
            <v>7.1992671317817017E-2</v>
          </cell>
          <cell r="E79">
            <v>0.65045986715401749</v>
          </cell>
          <cell r="F79">
            <v>3.1319999999999997</v>
          </cell>
        </row>
        <row r="80">
          <cell r="A80">
            <v>1</v>
          </cell>
          <cell r="B80">
            <v>2006</v>
          </cell>
          <cell r="C80">
            <v>38961</v>
          </cell>
          <cell r="D80">
            <v>7.2030535319197994E-2</v>
          </cell>
          <cell r="E80">
            <v>0.6465465132217374</v>
          </cell>
          <cell r="F80">
            <v>3.1190000000000002</v>
          </cell>
        </row>
        <row r="81">
          <cell r="A81">
            <v>1</v>
          </cell>
          <cell r="B81">
            <v>2006</v>
          </cell>
          <cell r="C81">
            <v>38991</v>
          </cell>
          <cell r="D81">
            <v>7.2067177901630017E-2</v>
          </cell>
          <cell r="E81">
            <v>0.6425330199886764</v>
          </cell>
          <cell r="F81">
            <v>3.1360000000000001</v>
          </cell>
        </row>
        <row r="82">
          <cell r="A82">
            <v>1</v>
          </cell>
          <cell r="B82">
            <v>2006</v>
          </cell>
          <cell r="C82">
            <v>39022</v>
          </cell>
          <cell r="D82">
            <v>7.2105041903943012E-2</v>
          </cell>
          <cell r="E82">
            <v>0.63865969073256434</v>
          </cell>
          <cell r="F82">
            <v>3.23</v>
          </cell>
        </row>
        <row r="83">
          <cell r="A83">
            <v>1</v>
          </cell>
          <cell r="B83">
            <v>2006</v>
          </cell>
          <cell r="C83">
            <v>39052</v>
          </cell>
          <cell r="D83">
            <v>7.2141684487275995E-2</v>
          </cell>
          <cell r="E83">
            <v>0.63468753782350318</v>
          </cell>
          <cell r="F83">
            <v>3.3260000000000001</v>
          </cell>
        </row>
        <row r="84">
          <cell r="A84">
            <v>1</v>
          </cell>
          <cell r="B84">
            <v>2007</v>
          </cell>
          <cell r="C84">
            <v>39083</v>
          </cell>
          <cell r="D84">
            <v>7.2179548490521023E-2</v>
          </cell>
          <cell r="E84">
            <v>0.63073147286283515</v>
          </cell>
          <cell r="F84">
            <v>3.4630000000000001</v>
          </cell>
        </row>
        <row r="85">
          <cell r="A85">
            <v>1</v>
          </cell>
          <cell r="B85">
            <v>2007</v>
          </cell>
          <cell r="C85">
            <v>39114</v>
          </cell>
          <cell r="D85">
            <v>7.2217412494239006E-2</v>
          </cell>
          <cell r="E85">
            <v>0.62716152352001575</v>
          </cell>
          <cell r="F85">
            <v>3.3490000000000002</v>
          </cell>
        </row>
        <row r="86">
          <cell r="A86">
            <v>1</v>
          </cell>
          <cell r="B86">
            <v>2007</v>
          </cell>
          <cell r="C86">
            <v>39142</v>
          </cell>
          <cell r="D86">
            <v>7.2251612239940005E-2</v>
          </cell>
          <cell r="E86">
            <v>0.62325951106281674</v>
          </cell>
          <cell r="F86">
            <v>3.2210000000000001</v>
          </cell>
        </row>
        <row r="87">
          <cell r="A87">
            <v>1</v>
          </cell>
          <cell r="B87">
            <v>2007</v>
          </cell>
          <cell r="C87">
            <v>39173</v>
          </cell>
          <cell r="D87">
            <v>7.2289476244559003E-2</v>
          </cell>
          <cell r="E87">
            <v>0.61948396272370321</v>
          </cell>
          <cell r="F87">
            <v>3.093</v>
          </cell>
        </row>
        <row r="88">
          <cell r="A88">
            <v>1</v>
          </cell>
          <cell r="B88">
            <v>2007</v>
          </cell>
          <cell r="C88">
            <v>39203</v>
          </cell>
          <cell r="D88">
            <v>7.2326118830125005E-2</v>
          </cell>
          <cell r="E88">
            <v>0.61561278460150992</v>
          </cell>
          <cell r="F88">
            <v>3.0819999999999999</v>
          </cell>
        </row>
        <row r="89">
          <cell r="A89">
            <v>1</v>
          </cell>
          <cell r="B89">
            <v>2007</v>
          </cell>
          <cell r="C89">
            <v>39234</v>
          </cell>
          <cell r="D89">
            <v>7.2363982835676022E-2</v>
          </cell>
          <cell r="E89">
            <v>0.61187621552739191</v>
          </cell>
          <cell r="F89">
            <v>3.1160000000000001</v>
          </cell>
        </row>
        <row r="90">
          <cell r="A90">
            <v>1</v>
          </cell>
          <cell r="B90">
            <v>2007</v>
          </cell>
          <cell r="C90">
            <v>39264</v>
          </cell>
          <cell r="D90">
            <v>7.240062542214401E-2</v>
          </cell>
          <cell r="E90">
            <v>0.60804528182269768</v>
          </cell>
          <cell r="F90">
            <v>3.1160000000000001</v>
          </cell>
        </row>
        <row r="91">
          <cell r="A91">
            <v>1</v>
          </cell>
          <cell r="B91">
            <v>2007</v>
          </cell>
          <cell r="C91">
            <v>39295</v>
          </cell>
          <cell r="D91">
            <v>7.2430391560766999E-2</v>
          </cell>
          <cell r="E91">
            <v>0.60426309921067789</v>
          </cell>
          <cell r="F91">
            <v>3.1760000000000002</v>
          </cell>
        </row>
        <row r="92">
          <cell r="A92">
            <v>1</v>
          </cell>
          <cell r="B92">
            <v>2007</v>
          </cell>
          <cell r="C92">
            <v>39326</v>
          </cell>
          <cell r="D92">
            <v>7.2426416583505016E-2</v>
          </cell>
          <cell r="E92">
            <v>0.60075863981910849</v>
          </cell>
          <cell r="F92">
            <v>3.1619999999999999</v>
          </cell>
        </row>
        <row r="93">
          <cell r="A93">
            <v>1</v>
          </cell>
          <cell r="B93">
            <v>2007</v>
          </cell>
          <cell r="C93">
            <v>39356</v>
          </cell>
          <cell r="D93">
            <v>7.2422569831320019E-2</v>
          </cell>
          <cell r="E93">
            <v>0.59715802202485746</v>
          </cell>
          <cell r="F93">
            <v>3.1779999999999999</v>
          </cell>
        </row>
        <row r="94">
          <cell r="A94">
            <v>1</v>
          </cell>
          <cell r="B94">
            <v>2007</v>
          </cell>
          <cell r="C94">
            <v>39387</v>
          </cell>
          <cell r="D94">
            <v>7.2418594854068E-2</v>
          </cell>
          <cell r="E94">
            <v>0.5936955174486106</v>
          </cell>
          <cell r="F94">
            <v>3.2669999999999999</v>
          </cell>
        </row>
        <row r="95">
          <cell r="A95">
            <v>1</v>
          </cell>
          <cell r="B95">
            <v>2007</v>
          </cell>
          <cell r="C95">
            <v>39417</v>
          </cell>
          <cell r="D95">
            <v>7.2414748101893009E-2</v>
          </cell>
          <cell r="E95">
            <v>0.59013797615313812</v>
          </cell>
          <cell r="F95">
            <v>3.36</v>
          </cell>
        </row>
        <row r="96">
          <cell r="A96">
            <v>1</v>
          </cell>
          <cell r="B96">
            <v>2008</v>
          </cell>
          <cell r="C96">
            <v>39448</v>
          </cell>
          <cell r="D96">
            <v>7.2410773124651009E-2</v>
          </cell>
          <cell r="E96">
            <v>0.58660266637529013</v>
          </cell>
          <cell r="F96">
            <v>3.5049999999999999</v>
          </cell>
        </row>
        <row r="97">
          <cell r="A97">
            <v>1</v>
          </cell>
          <cell r="B97">
            <v>2008</v>
          </cell>
          <cell r="C97">
            <v>39479</v>
          </cell>
          <cell r="D97">
            <v>7.2406798147414006E-2</v>
          </cell>
          <cell r="E97">
            <v>0.58331605483553306</v>
          </cell>
          <cell r="F97">
            <v>3.3949999999999996</v>
          </cell>
        </row>
        <row r="98">
          <cell r="A98">
            <v>1</v>
          </cell>
          <cell r="B98">
            <v>2008</v>
          </cell>
          <cell r="C98">
            <v>39508</v>
          </cell>
          <cell r="D98">
            <v>7.2403079620327007E-2</v>
          </cell>
          <cell r="E98">
            <v>0.57982125612208013</v>
          </cell>
          <cell r="F98">
            <v>3.2699999999999996</v>
          </cell>
        </row>
        <row r="99">
          <cell r="A99">
            <v>1</v>
          </cell>
          <cell r="B99">
            <v>2008</v>
          </cell>
          <cell r="C99">
            <v>39539</v>
          </cell>
          <cell r="D99">
            <v>7.2399104643100023E-2</v>
          </cell>
          <cell r="E99">
            <v>0.57646108640278948</v>
          </cell>
          <cell r="F99">
            <v>3.1449999999999996</v>
          </cell>
        </row>
        <row r="100">
          <cell r="A100">
            <v>1</v>
          </cell>
          <cell r="B100">
            <v>2008</v>
          </cell>
          <cell r="C100">
            <v>39569</v>
          </cell>
          <cell r="D100">
            <v>7.2395257890950013E-2</v>
          </cell>
          <cell r="E100">
            <v>0.57300861738416431</v>
          </cell>
          <cell r="F100">
            <v>3.1349999999999998</v>
          </cell>
        </row>
        <row r="101">
          <cell r="A101">
            <v>1</v>
          </cell>
          <cell r="B101">
            <v>2008</v>
          </cell>
          <cell r="C101">
            <v>39600</v>
          </cell>
          <cell r="D101">
            <v>7.239128291373402E-2</v>
          </cell>
          <cell r="E101">
            <v>0.56968864639618944</v>
          </cell>
          <cell r="F101">
            <v>3.17</v>
          </cell>
        </row>
        <row r="102">
          <cell r="A102">
            <v>1</v>
          </cell>
          <cell r="B102">
            <v>2008</v>
          </cell>
          <cell r="C102">
            <v>39630</v>
          </cell>
          <cell r="D102">
            <v>7.2387436161594029E-2</v>
          </cell>
          <cell r="E102">
            <v>0.5662774519816467</v>
          </cell>
          <cell r="F102">
            <v>3.17</v>
          </cell>
        </row>
        <row r="103">
          <cell r="A103">
            <v>1</v>
          </cell>
          <cell r="B103">
            <v>2008</v>
          </cell>
          <cell r="C103">
            <v>39661</v>
          </cell>
          <cell r="D103">
            <v>7.2383461184387016E-2</v>
          </cell>
          <cell r="E103">
            <v>0.56288760089996481</v>
          </cell>
          <cell r="F103">
            <v>3.23</v>
          </cell>
        </row>
        <row r="104">
          <cell r="A104">
            <v>1</v>
          </cell>
          <cell r="B104">
            <v>2008</v>
          </cell>
          <cell r="C104">
            <v>39692</v>
          </cell>
          <cell r="D104">
            <v>7.237948620718701E-2</v>
          </cell>
          <cell r="E104">
            <v>0.55962733449600854</v>
          </cell>
          <cell r="F104">
            <v>3.2149999999999999</v>
          </cell>
        </row>
        <row r="105">
          <cell r="A105">
            <v>1</v>
          </cell>
          <cell r="B105">
            <v>2008</v>
          </cell>
          <cell r="C105">
            <v>39722</v>
          </cell>
          <cell r="D105">
            <v>7.2375639455062007E-2</v>
          </cell>
          <cell r="E105">
            <v>0.55627744319746664</v>
          </cell>
          <cell r="F105">
            <v>3.23</v>
          </cell>
        </row>
        <row r="106">
          <cell r="A106">
            <v>1</v>
          </cell>
          <cell r="B106">
            <v>2008</v>
          </cell>
          <cell r="C106">
            <v>39753</v>
          </cell>
          <cell r="D106">
            <v>7.2371664477871009E-2</v>
          </cell>
          <cell r="E106">
            <v>0.55305616036835969</v>
          </cell>
          <cell r="F106">
            <v>3.3140000000000001</v>
          </cell>
        </row>
        <row r="107">
          <cell r="A107">
            <v>1</v>
          </cell>
          <cell r="B107">
            <v>2008</v>
          </cell>
          <cell r="C107">
            <v>39783</v>
          </cell>
          <cell r="D107">
            <v>7.2367817725756012E-2</v>
          </cell>
          <cell r="E107">
            <v>0.54974629678950082</v>
          </cell>
          <cell r="F107">
            <v>3.4040000000000004</v>
          </cell>
        </row>
        <row r="108">
          <cell r="A108">
            <v>1</v>
          </cell>
          <cell r="B108">
            <v>2009</v>
          </cell>
          <cell r="C108">
            <v>39814</v>
          </cell>
          <cell r="D108">
            <v>7.2363842748576018E-2</v>
          </cell>
          <cell r="E108">
            <v>0.54645716093739771</v>
          </cell>
          <cell r="F108">
            <v>3.5569999999999999</v>
          </cell>
        </row>
        <row r="109">
          <cell r="A109">
            <v>1</v>
          </cell>
          <cell r="B109">
            <v>2009</v>
          </cell>
          <cell r="C109">
            <v>39845</v>
          </cell>
          <cell r="D109">
            <v>7.2359867771401007E-2</v>
          </cell>
          <cell r="E109">
            <v>0.54350528124883879</v>
          </cell>
          <cell r="F109">
            <v>3.4510000000000001</v>
          </cell>
        </row>
        <row r="110">
          <cell r="A110">
            <v>1</v>
          </cell>
          <cell r="B110">
            <v>2009</v>
          </cell>
          <cell r="C110">
            <v>39873</v>
          </cell>
          <cell r="D110">
            <v>7.235627746944101E-2</v>
          </cell>
          <cell r="E110">
            <v>0.54025243466993178</v>
          </cell>
          <cell r="F110">
            <v>3.3290000000000002</v>
          </cell>
        </row>
        <row r="111">
          <cell r="A111">
            <v>1</v>
          </cell>
          <cell r="B111">
            <v>2009</v>
          </cell>
          <cell r="C111">
            <v>39904</v>
          </cell>
          <cell r="D111">
            <v>7.235230249227502E-2</v>
          </cell>
          <cell r="E111">
            <v>0.53712562558714405</v>
          </cell>
          <cell r="F111">
            <v>3.2069999999999999</v>
          </cell>
        </row>
        <row r="112">
          <cell r="A112">
            <v>1</v>
          </cell>
          <cell r="B112">
            <v>2009</v>
          </cell>
          <cell r="C112">
            <v>39934</v>
          </cell>
          <cell r="D112">
            <v>7.2348455740185003E-2</v>
          </cell>
          <cell r="E112">
            <v>0.53391276749141148</v>
          </cell>
          <cell r="F112">
            <v>3.198</v>
          </cell>
        </row>
        <row r="113">
          <cell r="A113">
            <v>1</v>
          </cell>
          <cell r="B113">
            <v>2009</v>
          </cell>
          <cell r="C113">
            <v>39965</v>
          </cell>
          <cell r="D113">
            <v>7.2344480763029018E-2</v>
          </cell>
          <cell r="E113">
            <v>0.53082331965588436</v>
          </cell>
          <cell r="F113">
            <v>3.234</v>
          </cell>
        </row>
        <row r="114">
          <cell r="A114">
            <v>1</v>
          </cell>
          <cell r="B114">
            <v>2009</v>
          </cell>
          <cell r="C114">
            <v>39995</v>
          </cell>
          <cell r="D114">
            <v>7.2340634010949992E-2</v>
          </cell>
          <cell r="E114">
            <v>0.52764882455543227</v>
          </cell>
          <cell r="F114">
            <v>3.234</v>
          </cell>
        </row>
        <row r="115">
          <cell r="A115">
            <v>1</v>
          </cell>
          <cell r="B115">
            <v>2009</v>
          </cell>
          <cell r="C115">
            <v>40026</v>
          </cell>
          <cell r="D115">
            <v>7.2336659033804027E-2</v>
          </cell>
          <cell r="E115">
            <v>0.5244942339582066</v>
          </cell>
          <cell r="F115">
            <v>3.294</v>
          </cell>
        </row>
        <row r="116">
          <cell r="A116">
            <v>1</v>
          </cell>
          <cell r="B116">
            <v>2009</v>
          </cell>
          <cell r="C116">
            <v>40057</v>
          </cell>
          <cell r="D116">
            <v>7.2332684056665028E-2</v>
          </cell>
          <cell r="E116">
            <v>0.52146027738599743</v>
          </cell>
          <cell r="F116">
            <v>3.278</v>
          </cell>
        </row>
        <row r="117">
          <cell r="A117">
            <v>1</v>
          </cell>
          <cell r="B117">
            <v>2009</v>
          </cell>
          <cell r="C117">
            <v>40087</v>
          </cell>
          <cell r="D117">
            <v>7.2328837304600019E-2</v>
          </cell>
          <cell r="E117">
            <v>0.51834276197360651</v>
          </cell>
          <cell r="F117">
            <v>3.2919999999999998</v>
          </cell>
        </row>
        <row r="118">
          <cell r="A118">
            <v>1</v>
          </cell>
          <cell r="B118">
            <v>2009</v>
          </cell>
          <cell r="C118">
            <v>40118</v>
          </cell>
          <cell r="D118">
            <v>7.2324862327470013E-2</v>
          </cell>
          <cell r="E118">
            <v>0.51534503858791991</v>
          </cell>
          <cell r="F118">
            <v>3.371</v>
          </cell>
        </row>
        <row r="119">
          <cell r="A119">
            <v>1</v>
          </cell>
          <cell r="B119">
            <v>2009</v>
          </cell>
          <cell r="C119">
            <v>40148</v>
          </cell>
          <cell r="D119">
            <v>7.2321015575415024E-2</v>
          </cell>
          <cell r="E119">
            <v>0.51226472860382544</v>
          </cell>
          <cell r="F119">
            <v>3.4580000000000002</v>
          </cell>
        </row>
        <row r="120">
          <cell r="A120">
            <v>1</v>
          </cell>
          <cell r="B120">
            <v>2010</v>
          </cell>
          <cell r="C120">
            <v>40179</v>
          </cell>
          <cell r="D120">
            <v>7.2317040598296009E-2</v>
          </cell>
          <cell r="E120">
            <v>0.50920374976800353</v>
          </cell>
          <cell r="F120">
            <v>3.6190000000000002</v>
          </cell>
        </row>
        <row r="121">
          <cell r="A121">
            <v>1</v>
          </cell>
          <cell r="B121">
            <v>2010</v>
          </cell>
          <cell r="C121">
            <v>40210</v>
          </cell>
          <cell r="D121">
            <v>7.2313065621182032E-2</v>
          </cell>
          <cell r="E121">
            <v>0.50645680301806195</v>
          </cell>
          <cell r="F121">
            <v>3.5169999999999999</v>
          </cell>
        </row>
        <row r="122">
          <cell r="A122">
            <v>1</v>
          </cell>
          <cell r="B122">
            <v>2010</v>
          </cell>
          <cell r="C122">
            <v>40238</v>
          </cell>
          <cell r="D122">
            <v>7.230947531927702E-2</v>
          </cell>
          <cell r="E122">
            <v>0.50342936283908901</v>
          </cell>
          <cell r="F122">
            <v>3.3980000000000001</v>
          </cell>
        </row>
        <row r="123">
          <cell r="A123">
            <v>1</v>
          </cell>
          <cell r="B123">
            <v>2010</v>
          </cell>
          <cell r="C123">
            <v>40269</v>
          </cell>
          <cell r="D123">
            <v>7.230550034217402E-2</v>
          </cell>
          <cell r="E123">
            <v>0.50051945005483511</v>
          </cell>
          <cell r="F123">
            <v>3.2790000000000004</v>
          </cell>
        </row>
        <row r="124">
          <cell r="A124">
            <v>1</v>
          </cell>
          <cell r="B124">
            <v>2010</v>
          </cell>
          <cell r="C124">
            <v>40299</v>
          </cell>
          <cell r="D124">
            <v>7.2301653590143011E-2</v>
          </cell>
          <cell r="E124">
            <v>0.49752930812552731</v>
          </cell>
          <cell r="F124">
            <v>3.2709999999999999</v>
          </cell>
        </row>
        <row r="125">
          <cell r="A125">
            <v>1</v>
          </cell>
          <cell r="B125">
            <v>2010</v>
          </cell>
          <cell r="C125">
            <v>40330</v>
          </cell>
          <cell r="D125">
            <v>7.2297678613049032E-2</v>
          </cell>
          <cell r="E125">
            <v>0.49465412241531748</v>
          </cell>
          <cell r="F125">
            <v>3.3079999999999998</v>
          </cell>
        </row>
        <row r="126">
          <cell r="A126">
            <v>1</v>
          </cell>
          <cell r="B126">
            <v>2010</v>
          </cell>
          <cell r="C126">
            <v>40360</v>
          </cell>
          <cell r="D126">
            <v>7.2293831861028002E-2</v>
          </cell>
          <cell r="E126">
            <v>0.49169964037205766</v>
          </cell>
          <cell r="F126">
            <v>3.3079999999999998</v>
          </cell>
        </row>
        <row r="127">
          <cell r="A127">
            <v>1</v>
          </cell>
          <cell r="B127">
            <v>2010</v>
          </cell>
          <cell r="C127">
            <v>40391</v>
          </cell>
          <cell r="D127">
            <v>7.2290562622285018E-2</v>
          </cell>
          <cell r="E127">
            <v>0.48876036677954882</v>
          </cell>
          <cell r="F127">
            <v>3.3679999999999999</v>
          </cell>
        </row>
        <row r="128">
          <cell r="A128">
            <v>1</v>
          </cell>
          <cell r="B128">
            <v>2010</v>
          </cell>
          <cell r="C128">
            <v>40422</v>
          </cell>
          <cell r="D128">
            <v>7.229023395995901E-2</v>
          </cell>
          <cell r="E128">
            <v>0.48591937407373759</v>
          </cell>
          <cell r="F128">
            <v>3.351</v>
          </cell>
        </row>
        <row r="129">
          <cell r="A129">
            <v>1</v>
          </cell>
          <cell r="B129">
            <v>2010</v>
          </cell>
          <cell r="C129">
            <v>40452</v>
          </cell>
          <cell r="D129">
            <v>7.2289915899645021E-2</v>
          </cell>
          <cell r="E129">
            <v>0.4830009525026685</v>
          </cell>
          <cell r="F129">
            <v>3.3640000000000003</v>
          </cell>
        </row>
        <row r="130">
          <cell r="A130">
            <v>1</v>
          </cell>
          <cell r="B130">
            <v>2010</v>
          </cell>
          <cell r="C130">
            <v>40483</v>
          </cell>
          <cell r="D130">
            <v>7.2289587237320027E-2</v>
          </cell>
          <cell r="E130">
            <v>0.48019348730958489</v>
          </cell>
          <cell r="F130">
            <v>3.4380000000000002</v>
          </cell>
        </row>
        <row r="131">
          <cell r="A131">
            <v>1</v>
          </cell>
          <cell r="B131">
            <v>2010</v>
          </cell>
          <cell r="C131">
            <v>40513</v>
          </cell>
          <cell r="D131">
            <v>7.2289269177006024E-2</v>
          </cell>
          <cell r="E131">
            <v>0.47730950504988084</v>
          </cell>
          <cell r="F131">
            <v>3.5219999999999998</v>
          </cell>
        </row>
        <row r="132">
          <cell r="A132">
            <v>1</v>
          </cell>
          <cell r="B132">
            <v>2011</v>
          </cell>
          <cell r="C132">
            <v>40544</v>
          </cell>
          <cell r="D132">
            <v>7.2288940514681016E-2</v>
          </cell>
          <cell r="E132">
            <v>0.47444291932149363</v>
          </cell>
          <cell r="F132">
            <v>3.6910000000000003</v>
          </cell>
        </row>
        <row r="133">
          <cell r="A133">
            <v>1</v>
          </cell>
          <cell r="B133">
            <v>2011</v>
          </cell>
          <cell r="C133">
            <v>40575</v>
          </cell>
          <cell r="D133">
            <v>7.2288611852357007E-2</v>
          </cell>
          <cell r="E133">
            <v>0.47186872045493489</v>
          </cell>
          <cell r="F133">
            <v>3.593</v>
          </cell>
        </row>
        <row r="134">
          <cell r="A134">
            <v>1</v>
          </cell>
          <cell r="B134">
            <v>2011</v>
          </cell>
          <cell r="C134">
            <v>40603</v>
          </cell>
          <cell r="D134">
            <v>7.2288314996063016E-2</v>
          </cell>
          <cell r="E134">
            <v>0.46903470632831884</v>
          </cell>
          <cell r="F134">
            <v>3.4769999999999999</v>
          </cell>
        </row>
        <row r="135">
          <cell r="A135">
            <v>1</v>
          </cell>
          <cell r="B135">
            <v>2011</v>
          </cell>
          <cell r="C135">
            <v>40634</v>
          </cell>
          <cell r="D135">
            <v>7.2287986333738022E-2</v>
          </cell>
          <cell r="E135">
            <v>0.46630854090852575</v>
          </cell>
          <cell r="F135">
            <v>3.3610000000000002</v>
          </cell>
        </row>
        <row r="136">
          <cell r="A136">
            <v>1</v>
          </cell>
          <cell r="B136">
            <v>2011</v>
          </cell>
          <cell r="C136">
            <v>40664</v>
          </cell>
          <cell r="D136">
            <v>7.2287668273424019E-2</v>
          </cell>
          <cell r="E136">
            <v>0.46350806951112816</v>
          </cell>
          <cell r="F136">
            <v>3.3540000000000001</v>
          </cell>
        </row>
        <row r="137">
          <cell r="A137">
            <v>1</v>
          </cell>
          <cell r="B137">
            <v>2011</v>
          </cell>
          <cell r="C137">
            <v>40695</v>
          </cell>
          <cell r="D137">
            <v>7.2287339611099025E-2</v>
          </cell>
          <cell r="E137">
            <v>0.46081407453964957</v>
          </cell>
          <cell r="F137">
            <v>3.3919999999999999</v>
          </cell>
        </row>
        <row r="138">
          <cell r="A138">
            <v>1</v>
          </cell>
          <cell r="B138">
            <v>2011</v>
          </cell>
          <cell r="C138">
            <v>40725</v>
          </cell>
          <cell r="D138">
            <v>7.2287021550785008E-2</v>
          </cell>
          <cell r="E138">
            <v>0.45804664856106586</v>
          </cell>
          <cell r="F138">
            <v>3.3919999999999999</v>
          </cell>
        </row>
        <row r="139">
          <cell r="A139">
            <v>1</v>
          </cell>
          <cell r="B139">
            <v>2011</v>
          </cell>
          <cell r="C139">
            <v>40756</v>
          </cell>
          <cell r="D139">
            <v>7.228669288846E-2</v>
          </cell>
          <cell r="E139">
            <v>0.45529591774408923</v>
          </cell>
          <cell r="F139">
            <v>3.452</v>
          </cell>
        </row>
        <row r="140">
          <cell r="A140">
            <v>1</v>
          </cell>
          <cell r="B140">
            <v>2011</v>
          </cell>
          <cell r="C140">
            <v>40787</v>
          </cell>
          <cell r="D140">
            <v>7.2286364226136005E-2</v>
          </cell>
          <cell r="E140">
            <v>0.45264972448799318</v>
          </cell>
          <cell r="F140">
            <v>3.4340000000000002</v>
          </cell>
        </row>
        <row r="141">
          <cell r="A141">
            <v>1</v>
          </cell>
          <cell r="B141">
            <v>2011</v>
          </cell>
          <cell r="C141">
            <v>40817</v>
          </cell>
          <cell r="D141">
            <v>7.2286046165822015E-2</v>
          </cell>
          <cell r="E141">
            <v>0.44993140037560103</v>
          </cell>
          <cell r="F141">
            <v>3.4460000000000002</v>
          </cell>
        </row>
        <row r="142">
          <cell r="A142">
            <v>1</v>
          </cell>
          <cell r="B142">
            <v>2011</v>
          </cell>
          <cell r="C142">
            <v>40848</v>
          </cell>
          <cell r="D142">
            <v>7.228571750349802E-2</v>
          </cell>
          <cell r="E142">
            <v>0.44731643248126346</v>
          </cell>
          <cell r="F142">
            <v>3.5149999999999997</v>
          </cell>
        </row>
        <row r="143">
          <cell r="A143">
            <v>1</v>
          </cell>
          <cell r="B143">
            <v>2011</v>
          </cell>
          <cell r="C143">
            <v>40878</v>
          </cell>
          <cell r="D143">
            <v>7.2285399443184004E-2</v>
          </cell>
          <cell r="E143">
            <v>0.44463018305132007</v>
          </cell>
          <cell r="F143">
            <v>3.5960000000000001</v>
          </cell>
        </row>
        <row r="144">
          <cell r="A144">
            <v>1</v>
          </cell>
          <cell r="B144">
            <v>2012</v>
          </cell>
          <cell r="C144">
            <v>40909</v>
          </cell>
          <cell r="D144">
            <v>7.2285070780859009E-2</v>
          </cell>
          <cell r="E144">
            <v>0.4419601402654264</v>
          </cell>
          <cell r="F144">
            <v>3.7730000000000001</v>
          </cell>
        </row>
        <row r="145">
          <cell r="A145">
            <v>1</v>
          </cell>
          <cell r="B145">
            <v>2012</v>
          </cell>
          <cell r="C145">
            <v>40940</v>
          </cell>
          <cell r="D145">
            <v>7.2284742118535014E-2</v>
          </cell>
          <cell r="E145">
            <v>0.43947700128160044</v>
          </cell>
          <cell r="F145">
            <v>3.6790000000000003</v>
          </cell>
        </row>
        <row r="146">
          <cell r="A146">
            <v>1</v>
          </cell>
          <cell r="B146">
            <v>2012</v>
          </cell>
          <cell r="C146">
            <v>40969</v>
          </cell>
          <cell r="D146">
            <v>7.2284434660232016E-2</v>
          </cell>
          <cell r="E146">
            <v>0.43683784581725243</v>
          </cell>
          <cell r="F146">
            <v>3.5660000000000003</v>
          </cell>
        </row>
        <row r="147">
          <cell r="A147">
            <v>1</v>
          </cell>
          <cell r="B147">
            <v>2012</v>
          </cell>
          <cell r="C147">
            <v>41000</v>
          </cell>
          <cell r="D147">
            <v>7.2284105997907008E-2</v>
          </cell>
          <cell r="E147">
            <v>0.43429908949935792</v>
          </cell>
          <cell r="F147">
            <v>3.4529999999999998</v>
          </cell>
        </row>
        <row r="148">
          <cell r="A148">
            <v>1</v>
          </cell>
          <cell r="B148">
            <v>2012</v>
          </cell>
          <cell r="C148">
            <v>41030</v>
          </cell>
          <cell r="D148">
            <v>7.2283787937593033E-2</v>
          </cell>
          <cell r="E148">
            <v>0.43169112467091891</v>
          </cell>
          <cell r="F148">
            <v>3.4469999999999996</v>
          </cell>
        </row>
        <row r="149">
          <cell r="A149">
            <v>1</v>
          </cell>
          <cell r="B149">
            <v>2012</v>
          </cell>
          <cell r="C149">
            <v>41061</v>
          </cell>
          <cell r="D149">
            <v>7.2283459275269024E-2</v>
          </cell>
          <cell r="E149">
            <v>0.42918232412399188</v>
          </cell>
          <cell r="F149">
            <v>3.4860000000000002</v>
          </cell>
        </row>
        <row r="150">
          <cell r="A150">
            <v>1</v>
          </cell>
          <cell r="B150">
            <v>2012</v>
          </cell>
          <cell r="C150">
            <v>41091</v>
          </cell>
          <cell r="D150">
            <v>7.2283141214955021E-2</v>
          </cell>
          <cell r="E150">
            <v>0.42660512992766531</v>
          </cell>
          <cell r="F150">
            <v>3.4860000000000002</v>
          </cell>
        </row>
        <row r="151">
          <cell r="A151">
            <v>1</v>
          </cell>
          <cell r="B151">
            <v>2012</v>
          </cell>
          <cell r="C151">
            <v>41122</v>
          </cell>
          <cell r="D151">
            <v>7.2282812552631012E-2</v>
          </cell>
          <cell r="E151">
            <v>0.42404348602712594</v>
          </cell>
          <cell r="F151">
            <v>3.5460000000000003</v>
          </cell>
        </row>
        <row r="152">
          <cell r="A152">
            <v>1</v>
          </cell>
          <cell r="B152">
            <v>2012</v>
          </cell>
          <cell r="C152">
            <v>41153</v>
          </cell>
          <cell r="D152">
            <v>7.2282483890307031E-2</v>
          </cell>
          <cell r="E152">
            <v>0.42157919650041753</v>
          </cell>
          <cell r="F152">
            <v>3.5269999999999997</v>
          </cell>
        </row>
        <row r="153">
          <cell r="A153">
            <v>1</v>
          </cell>
          <cell r="B153">
            <v>2012</v>
          </cell>
          <cell r="C153">
            <v>41183</v>
          </cell>
          <cell r="D153">
            <v>7.2282165830000022E-2</v>
          </cell>
          <cell r="E153">
            <v>0.41904772415826769</v>
          </cell>
          <cell r="F153">
            <v>3.5379999999999998</v>
          </cell>
        </row>
        <row r="154">
          <cell r="A154">
            <v>1</v>
          </cell>
          <cell r="B154">
            <v>2012</v>
          </cell>
          <cell r="C154">
            <v>41214</v>
          </cell>
          <cell r="D154">
            <v>7.2281837167669019E-2</v>
          </cell>
          <cell r="E154">
            <v>0.41661251046858178</v>
          </cell>
          <cell r="F154">
            <v>3.6019999999999999</v>
          </cell>
        </row>
        <row r="155">
          <cell r="A155">
            <v>1</v>
          </cell>
          <cell r="B155">
            <v>2012</v>
          </cell>
          <cell r="C155">
            <v>41244</v>
          </cell>
          <cell r="D155">
            <v>7.2281519107356001E-2</v>
          </cell>
          <cell r="E155">
            <v>0.41411090493936836</v>
          </cell>
          <cell r="F155">
            <v>3.6799999999999997</v>
          </cell>
        </row>
        <row r="156">
          <cell r="A156">
            <v>1</v>
          </cell>
          <cell r="B156">
            <v>2013</v>
          </cell>
          <cell r="C156">
            <v>41275</v>
          </cell>
          <cell r="D156">
            <v>7.2281190445031993E-2</v>
          </cell>
          <cell r="E156">
            <v>0.4116243947358067</v>
          </cell>
          <cell r="F156">
            <v>3.86</v>
          </cell>
        </row>
        <row r="157">
          <cell r="A157">
            <v>1</v>
          </cell>
          <cell r="B157">
            <v>2013</v>
          </cell>
          <cell r="C157">
            <v>41306</v>
          </cell>
          <cell r="D157">
            <v>7.2280861782707984E-2</v>
          </cell>
          <cell r="E157">
            <v>0.40939152682356605</v>
          </cell>
          <cell r="F157">
            <v>3.7699999999999996</v>
          </cell>
        </row>
        <row r="158">
          <cell r="A158">
            <v>1</v>
          </cell>
          <cell r="B158">
            <v>2013</v>
          </cell>
          <cell r="C158">
            <v>41334</v>
          </cell>
          <cell r="D158">
            <v>7.228056492641502E-2</v>
          </cell>
          <cell r="E158">
            <v>0.40693323849998414</v>
          </cell>
          <cell r="F158">
            <v>3.6599999999999997</v>
          </cell>
        </row>
        <row r="159">
          <cell r="A159">
            <v>1</v>
          </cell>
          <cell r="B159">
            <v>2013</v>
          </cell>
          <cell r="C159">
            <v>41365</v>
          </cell>
          <cell r="D159">
            <v>7.2280236264090997E-2</v>
          </cell>
          <cell r="E159">
            <v>0.40456853016434469</v>
          </cell>
          <cell r="F159">
            <v>3.55</v>
          </cell>
        </row>
        <row r="160">
          <cell r="A160">
            <v>1</v>
          </cell>
          <cell r="B160">
            <v>2013</v>
          </cell>
          <cell r="C160">
            <v>41395</v>
          </cell>
          <cell r="D160">
            <v>7.2279918203778021E-2</v>
          </cell>
          <cell r="E160">
            <v>0.4021393480944242</v>
          </cell>
          <cell r="F160">
            <v>3.5449999999999999</v>
          </cell>
        </row>
        <row r="161">
          <cell r="A161">
            <v>1</v>
          </cell>
          <cell r="B161">
            <v>2013</v>
          </cell>
          <cell r="C161">
            <v>41426</v>
          </cell>
          <cell r="D161">
            <v>7.2279589541454026E-2</v>
          </cell>
          <cell r="E161">
            <v>0.39980253895952172</v>
          </cell>
          <cell r="F161">
            <v>3.585</v>
          </cell>
        </row>
        <row r="162">
          <cell r="A162">
            <v>1</v>
          </cell>
          <cell r="B162">
            <v>2013</v>
          </cell>
          <cell r="C162">
            <v>41456</v>
          </cell>
          <cell r="D162">
            <v>7.2279271481141022E-2</v>
          </cell>
          <cell r="E162">
            <v>0.3974020151248005</v>
          </cell>
          <cell r="F162">
            <v>3.585</v>
          </cell>
        </row>
        <row r="163">
          <cell r="A163">
            <v>1</v>
          </cell>
          <cell r="B163">
            <v>2013</v>
          </cell>
          <cell r="C163">
            <v>41487</v>
          </cell>
          <cell r="D163">
            <v>7.2278942818817027E-2</v>
          </cell>
          <cell r="E163">
            <v>0.39501597814897876</v>
          </cell>
          <cell r="F163">
            <v>3.6449999999999996</v>
          </cell>
        </row>
        <row r="164">
          <cell r="A164">
            <v>1</v>
          </cell>
          <cell r="B164">
            <v>2013</v>
          </cell>
          <cell r="C164">
            <v>41518</v>
          </cell>
          <cell r="D164">
            <v>7.2278614156494017E-2</v>
          </cell>
          <cell r="E164">
            <v>0.39272062425901005</v>
          </cell>
          <cell r="F164">
            <v>3.625</v>
          </cell>
        </row>
        <row r="165">
          <cell r="A165">
            <v>1</v>
          </cell>
          <cell r="B165">
            <v>2013</v>
          </cell>
          <cell r="C165">
            <v>41548</v>
          </cell>
          <cell r="D165">
            <v>7.2278296096180014E-2</v>
          </cell>
          <cell r="E165">
            <v>0.39036268354994685</v>
          </cell>
          <cell r="F165">
            <v>3.6349999999999998</v>
          </cell>
        </row>
        <row r="166">
          <cell r="A166">
            <v>1</v>
          </cell>
          <cell r="B166">
            <v>2013</v>
          </cell>
          <cell r="C166">
            <v>41579</v>
          </cell>
          <cell r="D166">
            <v>7.2277967433856005E-2</v>
          </cell>
          <cell r="E166">
            <v>0.38809440942180518</v>
          </cell>
          <cell r="F166">
            <v>3.6940000000000004</v>
          </cell>
        </row>
        <row r="167">
          <cell r="B167">
            <v>2013</v>
          </cell>
          <cell r="C167">
            <v>41609</v>
          </cell>
          <cell r="D167">
            <v>7.2277649373543001E-2</v>
          </cell>
          <cell r="E167">
            <v>0.38576428526249001</v>
          </cell>
          <cell r="F167">
            <v>3.7690000000000001</v>
          </cell>
        </row>
        <row r="168">
          <cell r="B168">
            <v>2014</v>
          </cell>
          <cell r="C168">
            <v>41640</v>
          </cell>
          <cell r="D168">
            <v>7.2277320711220006E-2</v>
          </cell>
          <cell r="E168">
            <v>0.38344822415004021</v>
          </cell>
          <cell r="F168">
            <v>3.9569999999999999</v>
          </cell>
        </row>
        <row r="169">
          <cell r="B169">
            <v>2014</v>
          </cell>
          <cell r="C169">
            <v>41671</v>
          </cell>
          <cell r="D169">
            <v>7.2276992048896024E-2</v>
          </cell>
          <cell r="E169">
            <v>0.38136842873216387</v>
          </cell>
          <cell r="F169">
            <v>3.871</v>
          </cell>
        </row>
        <row r="170">
          <cell r="B170">
            <v>2014</v>
          </cell>
          <cell r="C170">
            <v>41699</v>
          </cell>
          <cell r="D170">
            <v>7.2276695192604004E-2</v>
          </cell>
          <cell r="E170">
            <v>0.37907864043017525</v>
          </cell>
          <cell r="F170">
            <v>3.7640000000000002</v>
          </cell>
        </row>
        <row r="171">
          <cell r="B171">
            <v>2014</v>
          </cell>
          <cell r="C171">
            <v>41730</v>
          </cell>
          <cell r="D171">
            <v>7.2276366530281022E-2</v>
          </cell>
          <cell r="E171">
            <v>0.37687603155907173</v>
          </cell>
          <cell r="F171">
            <v>3.6569999999999996</v>
          </cell>
        </row>
        <row r="172">
          <cell r="B172">
            <v>2014</v>
          </cell>
          <cell r="C172">
            <v>41760</v>
          </cell>
          <cell r="D172">
            <v>7.2276048469968018E-2</v>
          </cell>
          <cell r="E172">
            <v>0.37461335936078849</v>
          </cell>
          <cell r="F172">
            <v>3.653</v>
          </cell>
        </row>
        <row r="173">
          <cell r="B173">
            <v>2014</v>
          </cell>
          <cell r="C173">
            <v>41791</v>
          </cell>
          <cell r="D173">
            <v>7.2275719807644009E-2</v>
          </cell>
          <cell r="E173">
            <v>0.37243673450441467</v>
          </cell>
          <cell r="F173">
            <v>3.6940000000000004</v>
          </cell>
        </row>
        <row r="174">
          <cell r="B174">
            <v>2014</v>
          </cell>
          <cell r="C174">
            <v>41821</v>
          </cell>
          <cell r="D174">
            <v>7.227540174733102E-2</v>
          </cell>
          <cell r="E174">
            <v>0.3702007533586299</v>
          </cell>
          <cell r="F174">
            <v>3.6940000000000004</v>
          </cell>
        </row>
        <row r="175">
          <cell r="B175">
            <v>2014</v>
          </cell>
          <cell r="C175">
            <v>41852</v>
          </cell>
          <cell r="D175">
            <v>7.227507308500801E-2</v>
          </cell>
          <cell r="E175">
            <v>0.3679782684609893</v>
          </cell>
          <cell r="F175">
            <v>3.754</v>
          </cell>
        </row>
        <row r="176">
          <cell r="B176">
            <v>2014</v>
          </cell>
          <cell r="C176">
            <v>41883</v>
          </cell>
          <cell r="D176">
            <v>7.2274744422684001E-2</v>
          </cell>
          <cell r="E176">
            <v>0.36584025314699259</v>
          </cell>
          <cell r="F176">
            <v>3.7330000000000001</v>
          </cell>
        </row>
        <row r="177">
          <cell r="B177">
            <v>2014</v>
          </cell>
          <cell r="C177">
            <v>41913</v>
          </cell>
          <cell r="D177">
            <v>7.2274426362371011E-2</v>
          </cell>
          <cell r="E177">
            <v>0.36364393216190505</v>
          </cell>
          <cell r="F177">
            <v>3.7419999999999995</v>
          </cell>
        </row>
        <row r="178">
          <cell r="B178">
            <v>2014</v>
          </cell>
          <cell r="C178">
            <v>41944</v>
          </cell>
          <cell r="D178">
            <v>7.2274097700049014E-2</v>
          </cell>
          <cell r="E178">
            <v>0.3615311377540944</v>
          </cell>
          <cell r="F178">
            <v>3.7960000000000003</v>
          </cell>
        </row>
        <row r="179">
          <cell r="B179">
            <v>2014</v>
          </cell>
          <cell r="C179">
            <v>41974</v>
          </cell>
          <cell r="D179">
            <v>7.2273779639736024E-2</v>
          </cell>
          <cell r="E179">
            <v>0.35936072399255975</v>
          </cell>
          <cell r="F179">
            <v>3.8679999999999999</v>
          </cell>
        </row>
        <row r="180">
          <cell r="B180">
            <v>2015</v>
          </cell>
          <cell r="C180">
            <v>42005</v>
          </cell>
          <cell r="D180">
            <v>7.2273450977412987E-2</v>
          </cell>
          <cell r="E180">
            <v>0.35720341168847553</v>
          </cell>
          <cell r="F180">
            <v>4.0590000000000002</v>
          </cell>
        </row>
        <row r="181">
          <cell r="B181">
            <v>2015</v>
          </cell>
          <cell r="C181">
            <v>42036</v>
          </cell>
          <cell r="D181">
            <v>7.2273122315090005E-2</v>
          </cell>
          <cell r="E181">
            <v>0.35526618056514819</v>
          </cell>
          <cell r="F181">
            <v>3.9769999999999999</v>
          </cell>
        </row>
        <row r="182">
          <cell r="B182">
            <v>2015</v>
          </cell>
          <cell r="C182">
            <v>42064</v>
          </cell>
          <cell r="D182">
            <v>7.2272825458798012E-2</v>
          </cell>
          <cell r="E182">
            <v>0.35313332678184089</v>
          </cell>
          <cell r="F182">
            <v>3.8729999999999998</v>
          </cell>
        </row>
        <row r="183">
          <cell r="B183">
            <v>2015</v>
          </cell>
          <cell r="C183">
            <v>42095</v>
          </cell>
          <cell r="D183">
            <v>7.2272496796475016E-2</v>
          </cell>
          <cell r="E183">
            <v>0.35108169025525476</v>
          </cell>
          <cell r="F183">
            <v>3.7690000000000001</v>
          </cell>
        </row>
        <row r="184">
          <cell r="B184">
            <v>2015</v>
          </cell>
          <cell r="C184">
            <v>42125</v>
          </cell>
          <cell r="D184">
            <v>7.2272178736161999E-2</v>
          </cell>
          <cell r="E184">
            <v>0.34897409869182394</v>
          </cell>
          <cell r="F184">
            <v>3.766</v>
          </cell>
        </row>
        <row r="185">
          <cell r="B185">
            <v>2015</v>
          </cell>
          <cell r="C185">
            <v>42156</v>
          </cell>
          <cell r="D185">
            <v>7.2271850073839017E-2</v>
          </cell>
          <cell r="E185">
            <v>0.34694666264509261</v>
          </cell>
          <cell r="F185">
            <v>3.8079999999999998</v>
          </cell>
        </row>
        <row r="186">
          <cell r="B186">
            <v>2015</v>
          </cell>
          <cell r="C186">
            <v>42186</v>
          </cell>
          <cell r="D186">
            <v>7.2271532013525999E-2</v>
          </cell>
          <cell r="E186">
            <v>0.34486393016947658</v>
          </cell>
          <cell r="F186">
            <v>3.8079999999999998</v>
          </cell>
        </row>
        <row r="187">
          <cell r="B187">
            <v>2015</v>
          </cell>
          <cell r="C187">
            <v>42217</v>
          </cell>
          <cell r="D187">
            <v>7.2271203351204016E-2</v>
          </cell>
          <cell r="E187">
            <v>0.34279377116323784</v>
          </cell>
          <cell r="F187">
            <v>3.8679999999999999</v>
          </cell>
        </row>
        <row r="188">
          <cell r="B188">
            <v>2015</v>
          </cell>
          <cell r="C188">
            <v>42248</v>
          </cell>
          <cell r="D188">
            <v>7.2270874688881034E-2</v>
          </cell>
          <cell r="E188">
            <v>0.34080229456766492</v>
          </cell>
          <cell r="F188">
            <v>3.8460000000000001</v>
          </cell>
        </row>
        <row r="189">
          <cell r="B189">
            <v>2015</v>
          </cell>
          <cell r="C189">
            <v>42278</v>
          </cell>
          <cell r="D189">
            <v>7.2270556628569016E-2</v>
          </cell>
          <cell r="E189">
            <v>0.33875650019906439</v>
          </cell>
          <cell r="F189">
            <v>3.8540000000000001</v>
          </cell>
        </row>
        <row r="190">
          <cell r="B190">
            <v>2015</v>
          </cell>
          <cell r="C190">
            <v>42309</v>
          </cell>
          <cell r="D190">
            <v>7.2270227966245007E-2</v>
          </cell>
          <cell r="E190">
            <v>0.33678851342763394</v>
          </cell>
          <cell r="F190">
            <v>3.903</v>
          </cell>
        </row>
        <row r="191">
          <cell r="B191">
            <v>2015</v>
          </cell>
          <cell r="C191">
            <v>42339</v>
          </cell>
          <cell r="D191">
            <v>7.2269909905933002E-2</v>
          </cell>
          <cell r="E191">
            <v>0.33476684819198727</v>
          </cell>
          <cell r="F191">
            <v>3.972</v>
          </cell>
        </row>
        <row r="192">
          <cell r="B192">
            <v>2016</v>
          </cell>
          <cell r="C192">
            <v>42370</v>
          </cell>
          <cell r="D192">
            <v>7.2269581243609993E-2</v>
          </cell>
          <cell r="E192">
            <v>0.33275738866633087</v>
          </cell>
          <cell r="F192">
            <v>4.1660000000000004</v>
          </cell>
        </row>
        <row r="193">
          <cell r="B193">
            <v>2016</v>
          </cell>
          <cell r="C193">
            <v>42401</v>
          </cell>
          <cell r="D193">
            <v>7.2269252581287996E-2</v>
          </cell>
          <cell r="E193">
            <v>0.33088861445186424</v>
          </cell>
          <cell r="F193">
            <v>4.0880000000000001</v>
          </cell>
        </row>
        <row r="194">
          <cell r="B194">
            <v>2016</v>
          </cell>
          <cell r="C194">
            <v>42430</v>
          </cell>
          <cell r="D194">
            <v>7.2268945122986025E-2</v>
          </cell>
          <cell r="E194">
            <v>0.32890236369468057</v>
          </cell>
          <cell r="F194">
            <v>3.9819999999999998</v>
          </cell>
        </row>
        <row r="195">
          <cell r="B195">
            <v>2016</v>
          </cell>
          <cell r="C195">
            <v>42461</v>
          </cell>
          <cell r="D195">
            <v>7.2268616460663015E-2</v>
          </cell>
          <cell r="E195">
            <v>0.32699170891044327</v>
          </cell>
          <cell r="F195">
            <v>3.8810000000000002</v>
          </cell>
        </row>
        <row r="196">
          <cell r="B196">
            <v>2016</v>
          </cell>
          <cell r="C196">
            <v>42491</v>
          </cell>
          <cell r="D196">
            <v>7.2268298400351025E-2</v>
          </cell>
          <cell r="E196">
            <v>0.32502893610283923</v>
          </cell>
          <cell r="F196">
            <v>3.8790000000000004</v>
          </cell>
        </row>
        <row r="197">
          <cell r="B197">
            <v>2016</v>
          </cell>
          <cell r="C197">
            <v>42522</v>
          </cell>
          <cell r="D197">
            <v>7.2267969738028001E-2</v>
          </cell>
          <cell r="E197">
            <v>0.32314081646258652</v>
          </cell>
          <cell r="F197">
            <v>3.9219999999999997</v>
          </cell>
        </row>
        <row r="198">
          <cell r="B198">
            <v>2016</v>
          </cell>
          <cell r="C198">
            <v>42552</v>
          </cell>
          <cell r="D198">
            <v>7.226765167771701E-2</v>
          </cell>
          <cell r="E198">
            <v>0.32120119217972232</v>
          </cell>
          <cell r="F198">
            <v>3.9219999999999997</v>
          </cell>
        </row>
        <row r="199">
          <cell r="B199">
            <v>2016</v>
          </cell>
          <cell r="C199">
            <v>42583</v>
          </cell>
          <cell r="D199">
            <v>7.2267323015394014E-2</v>
          </cell>
          <cell r="E199">
            <v>0.31927327949594558</v>
          </cell>
          <cell r="F199">
            <v>3.9819999999999998</v>
          </cell>
        </row>
        <row r="200">
          <cell r="B200">
            <v>2016</v>
          </cell>
          <cell r="C200">
            <v>42614</v>
          </cell>
          <cell r="D200">
            <v>7.2266994353071018E-2</v>
          </cell>
          <cell r="E200">
            <v>0.31741864483947985</v>
          </cell>
          <cell r="F200">
            <v>3.9590000000000005</v>
          </cell>
        </row>
        <row r="201">
          <cell r="B201">
            <v>2016</v>
          </cell>
          <cell r="C201">
            <v>42644</v>
          </cell>
          <cell r="D201">
            <v>7.2266676292759999E-2</v>
          </cell>
          <cell r="E201">
            <v>0.31551341699251828</v>
          </cell>
          <cell r="F201">
            <v>3.9660000000000002</v>
          </cell>
        </row>
        <row r="202">
          <cell r="B202">
            <v>2016</v>
          </cell>
          <cell r="C202">
            <v>42675</v>
          </cell>
          <cell r="D202">
            <v>7.2266347630437003E-2</v>
          </cell>
          <cell r="E202">
            <v>0.31368065579591914</v>
          </cell>
          <cell r="F202">
            <v>4.01</v>
          </cell>
        </row>
        <row r="203">
          <cell r="B203">
            <v>2016</v>
          </cell>
          <cell r="C203">
            <v>42705</v>
          </cell>
          <cell r="D203">
            <v>7.2266029570124998E-2</v>
          </cell>
          <cell r="E203">
            <v>0.31179789681760123</v>
          </cell>
          <cell r="F203">
            <v>4.0760000000000005</v>
          </cell>
        </row>
        <row r="204">
          <cell r="B204">
            <v>2017</v>
          </cell>
          <cell r="C204">
            <v>42736</v>
          </cell>
          <cell r="D204">
            <v>7.2265700907803015E-2</v>
          </cell>
          <cell r="E204">
            <v>0.30992650692341805</v>
          </cell>
          <cell r="F204">
            <v>4.2729999999999997</v>
          </cell>
        </row>
        <row r="205">
          <cell r="B205">
            <v>2017</v>
          </cell>
          <cell r="C205">
            <v>42767</v>
          </cell>
          <cell r="D205">
            <v>7.2265372245480006E-2</v>
          </cell>
          <cell r="E205">
            <v>0.30824604638171038</v>
          </cell>
          <cell r="F205">
            <v>4.1990000000000007</v>
          </cell>
        </row>
        <row r="206">
          <cell r="B206">
            <v>2017</v>
          </cell>
          <cell r="C206">
            <v>42795</v>
          </cell>
          <cell r="D206">
            <v>7.2265075389189026E-2</v>
          </cell>
          <cell r="E206">
            <v>0.30639584993299424</v>
          </cell>
          <cell r="F206">
            <v>4.0960000000000001</v>
          </cell>
        </row>
        <row r="207">
          <cell r="B207">
            <v>2017</v>
          </cell>
          <cell r="C207">
            <v>42826</v>
          </cell>
          <cell r="D207">
            <v>7.2264746726868015E-2</v>
          </cell>
          <cell r="E207">
            <v>0.30461612966294055</v>
          </cell>
          <cell r="F207">
            <v>3.9980000000000002</v>
          </cell>
        </row>
        <row r="208">
          <cell r="B208">
            <v>2017</v>
          </cell>
          <cell r="C208">
            <v>42856</v>
          </cell>
          <cell r="D208">
            <v>7.226442866655601E-2</v>
          </cell>
          <cell r="E208">
            <v>0.30278785548134635</v>
          </cell>
          <cell r="F208">
            <v>3.9969999999999999</v>
          </cell>
        </row>
        <row r="209">
          <cell r="B209">
            <v>2017</v>
          </cell>
          <cell r="C209">
            <v>42887</v>
          </cell>
          <cell r="D209">
            <v>7.2264100004233001E-2</v>
          </cell>
          <cell r="E209">
            <v>0.30102912386265868</v>
          </cell>
          <cell r="F209">
            <v>4.0410000000000004</v>
          </cell>
        </row>
        <row r="210">
          <cell r="B210">
            <v>2017</v>
          </cell>
          <cell r="C210">
            <v>42917</v>
          </cell>
          <cell r="D210">
            <v>7.2263781943921024E-2</v>
          </cell>
          <cell r="E210">
            <v>0.29922240970708947</v>
          </cell>
          <cell r="F210">
            <v>4.0410000000000004</v>
          </cell>
        </row>
        <row r="211">
          <cell r="B211">
            <v>2017</v>
          </cell>
          <cell r="C211">
            <v>42948</v>
          </cell>
          <cell r="D211">
            <v>7.2263453281600012E-2</v>
          </cell>
          <cell r="E211">
            <v>0.29742660655709452</v>
          </cell>
          <cell r="F211">
            <v>4.101</v>
          </cell>
        </row>
        <row r="212">
          <cell r="B212">
            <v>2017</v>
          </cell>
          <cell r="C212">
            <v>42979</v>
          </cell>
          <cell r="D212">
            <v>7.2263124619278016E-2</v>
          </cell>
          <cell r="E212">
            <v>0.29569906203646595</v>
          </cell>
          <cell r="F212">
            <v>4.077</v>
          </cell>
        </row>
        <row r="213">
          <cell r="B213">
            <v>2017</v>
          </cell>
          <cell r="C213">
            <v>43009</v>
          </cell>
          <cell r="D213">
            <v>7.2262806558966011E-2</v>
          </cell>
          <cell r="E213">
            <v>0.29392438401351939</v>
          </cell>
          <cell r="F213">
            <v>4.0830000000000002</v>
          </cell>
        </row>
        <row r="214">
          <cell r="B214">
            <v>2017</v>
          </cell>
          <cell r="C214">
            <v>43040</v>
          </cell>
          <cell r="D214">
            <v>7.2262477896644015E-2</v>
          </cell>
          <cell r="E214">
            <v>0.292217211932288</v>
          </cell>
          <cell r="F214">
            <v>4.1219999999999999</v>
          </cell>
        </row>
        <row r="215">
          <cell r="B215">
            <v>2017</v>
          </cell>
          <cell r="C215">
            <v>43070</v>
          </cell>
          <cell r="D215">
            <v>7.226215983633201E-2</v>
          </cell>
          <cell r="E215">
            <v>0.29046346098392439</v>
          </cell>
          <cell r="F215">
            <v>4.1849999999999996</v>
          </cell>
        </row>
        <row r="216">
          <cell r="B216">
            <v>2018</v>
          </cell>
          <cell r="C216">
            <v>43101</v>
          </cell>
          <cell r="D216">
            <v>7.2261831174011013E-2</v>
          </cell>
          <cell r="E216">
            <v>0.28872030197339799</v>
          </cell>
          <cell r="F216">
            <v>4.3849999999999998</v>
          </cell>
        </row>
        <row r="217">
          <cell r="B217">
            <v>2018</v>
          </cell>
          <cell r="C217">
            <v>43132</v>
          </cell>
          <cell r="D217">
            <v>7.2261502511689016E-2</v>
          </cell>
          <cell r="E217">
            <v>0.28715499738616512</v>
          </cell>
          <cell r="F217">
            <v>4.3150000000000004</v>
          </cell>
        </row>
        <row r="218">
          <cell r="B218">
            <v>2018</v>
          </cell>
          <cell r="C218">
            <v>43160</v>
          </cell>
          <cell r="D218">
            <v>7.2261205655397995E-2</v>
          </cell>
          <cell r="E218">
            <v>0.28543156870876929</v>
          </cell>
          <cell r="F218">
            <v>4.22</v>
          </cell>
        </row>
        <row r="219">
          <cell r="B219">
            <v>2018</v>
          </cell>
          <cell r="C219">
            <v>43191</v>
          </cell>
          <cell r="D219">
            <v>7.2260876993075998E-2</v>
          </cell>
          <cell r="E219">
            <v>0.28377379783781032</v>
          </cell>
          <cell r="F219">
            <v>4.125</v>
          </cell>
        </row>
        <row r="220">
          <cell r="B220">
            <v>2018</v>
          </cell>
          <cell r="C220">
            <v>43221</v>
          </cell>
          <cell r="D220">
            <v>7.2260558932764993E-2</v>
          </cell>
          <cell r="E220">
            <v>0.2820707930965673</v>
          </cell>
          <cell r="F220">
            <v>4.125</v>
          </cell>
        </row>
        <row r="221">
          <cell r="B221">
            <v>2018</v>
          </cell>
          <cell r="C221">
            <v>43252</v>
          </cell>
          <cell r="D221">
            <v>7.226023027044301E-2</v>
          </cell>
          <cell r="E221">
            <v>0.28043257065911903</v>
          </cell>
          <cell r="F221">
            <v>4.17</v>
          </cell>
        </row>
        <row r="222">
          <cell r="B222">
            <v>2018</v>
          </cell>
          <cell r="C222">
            <v>43282</v>
          </cell>
          <cell r="D222">
            <v>7.2259912210132018E-2</v>
          </cell>
          <cell r="E222">
            <v>0.27874964660062879</v>
          </cell>
          <cell r="F222">
            <v>4.17</v>
          </cell>
        </row>
        <row r="223">
          <cell r="B223">
            <v>2018</v>
          </cell>
          <cell r="C223">
            <v>43313</v>
          </cell>
          <cell r="D223">
            <v>7.2259583547810008E-2</v>
          </cell>
          <cell r="E223">
            <v>0.27707688775806749</v>
          </cell>
          <cell r="F223">
            <v>4.2300000000000004</v>
          </cell>
        </row>
        <row r="224">
          <cell r="B224">
            <v>2018</v>
          </cell>
          <cell r="C224">
            <v>43344</v>
          </cell>
          <cell r="D224">
            <v>7.2259254885488025E-2</v>
          </cell>
          <cell r="E224">
            <v>0.27546771244006241</v>
          </cell>
          <cell r="F224">
            <v>4.2050000000000001</v>
          </cell>
        </row>
        <row r="225">
          <cell r="B225">
            <v>2018</v>
          </cell>
          <cell r="C225">
            <v>43374</v>
          </cell>
          <cell r="D225">
            <v>7.225893682517702E-2</v>
          </cell>
          <cell r="E225">
            <v>0.27381462639835003</v>
          </cell>
          <cell r="F225">
            <v>4.21</v>
          </cell>
        </row>
        <row r="226">
          <cell r="B226">
            <v>2018</v>
          </cell>
          <cell r="C226">
            <v>43405</v>
          </cell>
          <cell r="D226">
            <v>7.2258608162856022E-2</v>
          </cell>
          <cell r="E226">
            <v>0.27222442564486038</v>
          </cell>
          <cell r="F226">
            <v>4.2440000000000007</v>
          </cell>
        </row>
        <row r="227">
          <cell r="B227">
            <v>2018</v>
          </cell>
          <cell r="C227">
            <v>43435</v>
          </cell>
          <cell r="D227">
            <v>7.2258290102545017E-2</v>
          </cell>
          <cell r="E227">
            <v>0.27059083082529101</v>
          </cell>
          <cell r="F227">
            <v>4.3040000000000003</v>
          </cell>
        </row>
        <row r="228">
          <cell r="B228">
            <v>2019</v>
          </cell>
          <cell r="C228">
            <v>43466</v>
          </cell>
          <cell r="D228">
            <v>7.2257961440222992E-2</v>
          </cell>
          <cell r="E228">
            <v>0.26896710399379109</v>
          </cell>
          <cell r="F228">
            <v>4.5069999999999997</v>
          </cell>
        </row>
        <row r="229">
          <cell r="B229">
            <v>2019</v>
          </cell>
          <cell r="C229">
            <v>43497</v>
          </cell>
          <cell r="D229">
            <v>7.2257632777902009E-2</v>
          </cell>
          <cell r="E229">
            <v>0.26750905326977137</v>
          </cell>
          <cell r="F229">
            <v>4.4410000000000007</v>
          </cell>
        </row>
        <row r="230">
          <cell r="B230">
            <v>2019</v>
          </cell>
          <cell r="C230">
            <v>43525</v>
          </cell>
          <cell r="D230">
            <v>7.2257335921611016E-2</v>
          </cell>
          <cell r="E230">
            <v>0.26590369479610937</v>
          </cell>
          <cell r="F230">
            <v>4.3490000000000002</v>
          </cell>
        </row>
        <row r="231">
          <cell r="B231">
            <v>2019</v>
          </cell>
          <cell r="C231">
            <v>43556</v>
          </cell>
          <cell r="D231">
            <v>7.2257007259290018E-2</v>
          </cell>
          <cell r="E231">
            <v>0.26435950563962302</v>
          </cell>
          <cell r="F231">
            <v>4.2569999999999997</v>
          </cell>
        </row>
        <row r="232">
          <cell r="B232">
            <v>2019</v>
          </cell>
          <cell r="C232">
            <v>43586</v>
          </cell>
          <cell r="D232">
            <v>7.2256689198979013E-2</v>
          </cell>
          <cell r="E232">
            <v>0.26277317532056671</v>
          </cell>
          <cell r="F232">
            <v>4.258</v>
          </cell>
        </row>
        <row r="233">
          <cell r="B233">
            <v>2019</v>
          </cell>
          <cell r="C233">
            <v>43617</v>
          </cell>
          <cell r="D233">
            <v>7.2256360536658015E-2</v>
          </cell>
          <cell r="E233">
            <v>0.26124719334138169</v>
          </cell>
          <cell r="F233">
            <v>4.3040000000000003</v>
          </cell>
        </row>
        <row r="234">
          <cell r="B234">
            <v>2019</v>
          </cell>
          <cell r="C234">
            <v>43647</v>
          </cell>
          <cell r="D234">
            <v>7.225604247634701E-2</v>
          </cell>
          <cell r="E234">
            <v>0.25967956600628034</v>
          </cell>
          <cell r="F234">
            <v>4.3040000000000003</v>
          </cell>
        </row>
        <row r="235">
          <cell r="B235">
            <v>2019</v>
          </cell>
          <cell r="C235">
            <v>43678</v>
          </cell>
          <cell r="D235">
            <v>7.2255713814024999E-2</v>
          </cell>
          <cell r="E235">
            <v>0.25812140914456</v>
          </cell>
          <cell r="F235">
            <v>4.3640000000000008</v>
          </cell>
        </row>
        <row r="236">
          <cell r="B236">
            <v>2019</v>
          </cell>
          <cell r="C236">
            <v>43709</v>
          </cell>
          <cell r="D236">
            <v>7.2255385151704016E-2</v>
          </cell>
          <cell r="E236">
            <v>0.25662248134736237</v>
          </cell>
          <cell r="F236">
            <v>4.3380000000000001</v>
          </cell>
        </row>
        <row r="237">
          <cell r="B237">
            <v>2019</v>
          </cell>
          <cell r="C237">
            <v>43739</v>
          </cell>
          <cell r="D237">
            <v>7.2255067091394024E-2</v>
          </cell>
          <cell r="E237">
            <v>0.25508264494075816</v>
          </cell>
          <cell r="F237">
            <v>4.3419999999999996</v>
          </cell>
        </row>
        <row r="238">
          <cell r="B238">
            <v>2019</v>
          </cell>
          <cell r="C238">
            <v>43770</v>
          </cell>
          <cell r="D238">
            <v>7.2254738429072027E-2</v>
          </cell>
          <cell r="E238">
            <v>0.25360138988127301</v>
          </cell>
          <cell r="F238">
            <v>4.3710000000000004</v>
          </cell>
        </row>
        <row r="239">
          <cell r="B239">
            <v>2019</v>
          </cell>
          <cell r="C239">
            <v>43800</v>
          </cell>
          <cell r="D239">
            <v>7.2254420368762007E-2</v>
          </cell>
          <cell r="E239">
            <v>0.25207970749645681</v>
          </cell>
          <cell r="F239">
            <v>4.4279999999999999</v>
          </cell>
        </row>
        <row r="240">
          <cell r="B240">
            <v>2020</v>
          </cell>
          <cell r="C240">
            <v>43831</v>
          </cell>
          <cell r="D240">
            <v>7.2254091706440995E-2</v>
          </cell>
          <cell r="E240">
            <v>0.25056721870005921</v>
          </cell>
          <cell r="F240">
            <v>4.6340000000000003</v>
          </cell>
        </row>
        <row r="241">
          <cell r="B241">
            <v>2020</v>
          </cell>
          <cell r="C241">
            <v>43862</v>
          </cell>
          <cell r="D241">
            <v>7.2253763044119998E-2</v>
          </cell>
          <cell r="E241">
            <v>0.24916063852072134</v>
          </cell>
          <cell r="F241">
            <v>4.5720000000000001</v>
          </cell>
        </row>
        <row r="242">
          <cell r="B242">
            <v>2020</v>
          </cell>
          <cell r="C242">
            <v>43891</v>
          </cell>
          <cell r="D242">
            <v>7.2253455585820012E-2</v>
          </cell>
          <cell r="E242">
            <v>0.24766559084012488</v>
          </cell>
          <cell r="F242">
            <v>4.4830000000000005</v>
          </cell>
        </row>
        <row r="243">
          <cell r="B243">
            <v>2020</v>
          </cell>
          <cell r="C243">
            <v>43922</v>
          </cell>
          <cell r="D243">
            <v>7.2253126923498001E-2</v>
          </cell>
          <cell r="E243">
            <v>0.2462274702862953</v>
          </cell>
          <cell r="F243">
            <v>4.3940000000000001</v>
          </cell>
        </row>
        <row r="244">
          <cell r="B244">
            <v>2020</v>
          </cell>
          <cell r="C244">
            <v>43952</v>
          </cell>
          <cell r="D244">
            <v>7.2252808863188009E-2</v>
          </cell>
          <cell r="E244">
            <v>0.24475009714745596</v>
          </cell>
          <cell r="F244">
            <v>4.3959999999999999</v>
          </cell>
        </row>
        <row r="245">
          <cell r="B245">
            <v>2020</v>
          </cell>
          <cell r="C245">
            <v>43983</v>
          </cell>
          <cell r="D245">
            <v>7.2252480200867025E-2</v>
          </cell>
          <cell r="E245">
            <v>0.24332893136557818</v>
          </cell>
          <cell r="F245">
            <v>4.4430000000000005</v>
          </cell>
        </row>
        <row r="246">
          <cell r="B246">
            <v>2020</v>
          </cell>
          <cell r="C246">
            <v>44013</v>
          </cell>
          <cell r="D246">
            <v>7.2252162140557005E-2</v>
          </cell>
          <cell r="E246">
            <v>0.24186897477166464</v>
          </cell>
          <cell r="F246">
            <v>4.4430000000000005</v>
          </cell>
        </row>
        <row r="247">
          <cell r="B247">
            <v>2020</v>
          </cell>
          <cell r="C247">
            <v>44044</v>
          </cell>
          <cell r="D247">
            <v>7.2251212003724016E-2</v>
          </cell>
          <cell r="E247">
            <v>0.24042073568924183</v>
          </cell>
          <cell r="F247">
            <v>4.5030000000000001</v>
          </cell>
        </row>
        <row r="248">
          <cell r="B248">
            <v>2020</v>
          </cell>
          <cell r="C248">
            <v>44075</v>
          </cell>
          <cell r="D248">
            <v>7.2247030199431003E-2</v>
          </cell>
          <cell r="E248">
            <v>0.23904268253722982</v>
          </cell>
          <cell r="F248">
            <v>4.476</v>
          </cell>
        </row>
        <row r="249">
          <cell r="B249">
            <v>2020</v>
          </cell>
          <cell r="C249">
            <v>44105</v>
          </cell>
          <cell r="D249">
            <v>7.2242983292057014E-2</v>
          </cell>
          <cell r="E249">
            <v>0.23762588360975126</v>
          </cell>
          <cell r="F249">
            <v>4.4790000000000001</v>
          </cell>
        </row>
        <row r="250">
          <cell r="B250">
            <v>2020</v>
          </cell>
          <cell r="C250">
            <v>44136</v>
          </cell>
          <cell r="D250">
            <v>7.2238801487776005E-2</v>
          </cell>
          <cell r="E250">
            <v>0.23626416354905896</v>
          </cell>
          <cell r="F250">
            <v>4.5030000000000001</v>
          </cell>
        </row>
        <row r="251">
          <cell r="B251">
            <v>2020</v>
          </cell>
          <cell r="C251">
            <v>44166</v>
          </cell>
          <cell r="D251">
            <v>7.2234754580412008E-2</v>
          </cell>
          <cell r="E251">
            <v>0.23486414440957354</v>
          </cell>
          <cell r="F251">
            <v>4.5570000000000004</v>
          </cell>
        </row>
        <row r="252">
          <cell r="B252">
            <v>2021</v>
          </cell>
          <cell r="C252">
            <v>44197</v>
          </cell>
          <cell r="D252">
            <v>7.2230572776142019E-2</v>
          </cell>
          <cell r="E252">
            <v>0.23347319929445809</v>
          </cell>
          <cell r="F252">
            <v>4.766</v>
          </cell>
        </row>
        <row r="253">
          <cell r="B253">
            <v>2021</v>
          </cell>
          <cell r="C253">
            <v>44228</v>
          </cell>
          <cell r="D253">
            <v>7.222639097187801E-2</v>
          </cell>
          <cell r="E253">
            <v>0.23222594681437408</v>
          </cell>
          <cell r="F253">
            <v>4.7080000000000002</v>
          </cell>
        </row>
        <row r="254">
          <cell r="B254">
            <v>2021</v>
          </cell>
          <cell r="C254">
            <v>44256</v>
          </cell>
          <cell r="D254">
            <v>7.2222613858354032E-2</v>
          </cell>
          <cell r="E254">
            <v>0.23084907166147242</v>
          </cell>
          <cell r="F254">
            <v>4.6219999999999999</v>
          </cell>
        </row>
        <row r="255">
          <cell r="B255">
            <v>2021</v>
          </cell>
          <cell r="C255">
            <v>44287</v>
          </cell>
          <cell r="D255">
            <v>7.2218432054101028E-2</v>
          </cell>
          <cell r="E255">
            <v>0.22952694005327384</v>
          </cell>
          <cell r="F255">
            <v>4.5360000000000005</v>
          </cell>
        </row>
        <row r="256">
          <cell r="B256">
            <v>2021</v>
          </cell>
          <cell r="C256">
            <v>44317</v>
          </cell>
          <cell r="D256">
            <v>7.2214385146765009E-2</v>
          </cell>
          <cell r="E256">
            <v>0.22816759267644765</v>
          </cell>
          <cell r="F256">
            <v>4.5390000000000006</v>
          </cell>
        </row>
        <row r="257">
          <cell r="B257">
            <v>2021</v>
          </cell>
          <cell r="C257">
            <v>44348</v>
          </cell>
          <cell r="D257">
            <v>7.2210203342522997E-2</v>
          </cell>
          <cell r="E257">
            <v>0.22686111956168656</v>
          </cell>
          <cell r="F257">
            <v>4.5869999999999997</v>
          </cell>
        </row>
        <row r="258">
          <cell r="B258">
            <v>2021</v>
          </cell>
          <cell r="C258">
            <v>44378</v>
          </cell>
          <cell r="D258">
            <v>7.220615643519801E-2</v>
          </cell>
          <cell r="E258">
            <v>0.22551785940021532</v>
          </cell>
          <cell r="F258">
            <v>4.5869999999999997</v>
          </cell>
        </row>
        <row r="259">
          <cell r="B259">
            <v>2021</v>
          </cell>
          <cell r="C259">
            <v>44409</v>
          </cell>
          <cell r="D259">
            <v>7.2201974630968002E-2</v>
          </cell>
          <cell r="E259">
            <v>0.22418331676848011</v>
          </cell>
          <cell r="F259">
            <v>4.6470000000000002</v>
          </cell>
        </row>
        <row r="260">
          <cell r="B260">
            <v>2021</v>
          </cell>
          <cell r="C260">
            <v>44440</v>
          </cell>
          <cell r="D260">
            <v>7.2197792826743004E-2</v>
          </cell>
          <cell r="E260">
            <v>0.2229001033758809</v>
          </cell>
          <cell r="F260">
            <v>4.6190000000000007</v>
          </cell>
        </row>
        <row r="261">
          <cell r="B261">
            <v>2021</v>
          </cell>
          <cell r="C261">
            <v>44470</v>
          </cell>
          <cell r="D261">
            <v>7.2193745919435018E-2</v>
          </cell>
          <cell r="E261">
            <v>0.22158074003098074</v>
          </cell>
          <cell r="F261">
            <v>4.6210000000000004</v>
          </cell>
        </row>
        <row r="262">
          <cell r="B262">
            <v>2021</v>
          </cell>
          <cell r="C262">
            <v>44501</v>
          </cell>
          <cell r="D262">
            <v>7.2189564115221011E-2</v>
          </cell>
          <cell r="E262">
            <v>0.22031271594416194</v>
          </cell>
          <cell r="F262">
            <v>4.6399999999999997</v>
          </cell>
        </row>
        <row r="263">
          <cell r="B263">
            <v>2021</v>
          </cell>
          <cell r="C263">
            <v>44531</v>
          </cell>
          <cell r="D263">
            <v>7.2185517207924016E-2</v>
          </cell>
          <cell r="E263">
            <v>0.21900895811370932</v>
          </cell>
          <cell r="F263">
            <v>4.6910000000000007</v>
          </cell>
        </row>
        <row r="264">
          <cell r="B264">
            <v>2022</v>
          </cell>
          <cell r="C264">
            <v>44562</v>
          </cell>
          <cell r="D264">
            <v>7.2181335403722E-2</v>
          </cell>
          <cell r="E264">
            <v>0.21771366943817236</v>
          </cell>
          <cell r="F264">
            <v>4.9030000000000005</v>
          </cell>
        </row>
        <row r="265">
          <cell r="B265">
            <v>2022</v>
          </cell>
          <cell r="C265">
            <v>44593</v>
          </cell>
          <cell r="D265">
            <v>7.2177153599526006E-2</v>
          </cell>
          <cell r="E265">
            <v>0.21655226973441716</v>
          </cell>
          <cell r="F265">
            <v>4.8490000000000002</v>
          </cell>
        </row>
        <row r="266">
          <cell r="B266">
            <v>2022</v>
          </cell>
          <cell r="C266">
            <v>44621</v>
          </cell>
          <cell r="D266">
            <v>7.2173376486063007E-2</v>
          </cell>
          <cell r="E266">
            <v>0.21526997719587812</v>
          </cell>
          <cell r="F266">
            <v>4.766</v>
          </cell>
        </row>
        <row r="267">
          <cell r="B267">
            <v>2022</v>
          </cell>
          <cell r="C267">
            <v>44652</v>
          </cell>
          <cell r="D267">
            <v>7.2169194681878018E-2</v>
          </cell>
          <cell r="E267">
            <v>0.21403877020670731</v>
          </cell>
          <cell r="F267">
            <v>4.6829999999999998</v>
          </cell>
        </row>
        <row r="268">
          <cell r="B268">
            <v>2022</v>
          </cell>
          <cell r="C268">
            <v>44682</v>
          </cell>
          <cell r="D268">
            <v>7.2165147774608016E-2</v>
          </cell>
          <cell r="E268">
            <v>0.2127728388727641</v>
          </cell>
          <cell r="F268">
            <v>4.6870000000000003</v>
          </cell>
        </row>
        <row r="269">
          <cell r="B269">
            <v>2022</v>
          </cell>
          <cell r="C269">
            <v>44713</v>
          </cell>
          <cell r="D269">
            <v>7.2160965970435018E-2</v>
          </cell>
          <cell r="E269">
            <v>0.21155619460549618</v>
          </cell>
          <cell r="F269">
            <v>4.7360000000000007</v>
          </cell>
        </row>
        <row r="270">
          <cell r="B270">
            <v>2022</v>
          </cell>
          <cell r="C270">
            <v>44743</v>
          </cell>
          <cell r="D270">
            <v>7.2156919063175007E-2</v>
          </cell>
          <cell r="E270">
            <v>0.21030522547555638</v>
          </cell>
          <cell r="F270">
            <v>4.7360000000000007</v>
          </cell>
        </row>
        <row r="271">
          <cell r="B271">
            <v>2022</v>
          </cell>
          <cell r="C271">
            <v>44774</v>
          </cell>
          <cell r="D271">
            <v>7.2152737259013E-2</v>
          </cell>
          <cell r="E271">
            <v>0.20906239323068837</v>
          </cell>
          <cell r="F271">
            <v>4.7960000000000003</v>
          </cell>
        </row>
        <row r="272">
          <cell r="B272">
            <v>2022</v>
          </cell>
          <cell r="C272">
            <v>44805</v>
          </cell>
          <cell r="D272">
            <v>7.2148555454856003E-2</v>
          </cell>
          <cell r="E272">
            <v>0.20786738139865049</v>
          </cell>
          <cell r="F272">
            <v>4.7670000000000003</v>
          </cell>
        </row>
        <row r="273">
          <cell r="B273">
            <v>2022</v>
          </cell>
          <cell r="C273">
            <v>44835</v>
          </cell>
          <cell r="D273">
            <v>7.214450854761302E-2</v>
          </cell>
          <cell r="E273">
            <v>0.20663863835847407</v>
          </cell>
          <cell r="F273">
            <v>4.7679999999999998</v>
          </cell>
        </row>
        <row r="274">
          <cell r="B274">
            <v>2022</v>
          </cell>
          <cell r="C274">
            <v>44866</v>
          </cell>
          <cell r="D274">
            <v>7.2140326743468014E-2</v>
          </cell>
          <cell r="E274">
            <v>0.20545775343515449</v>
          </cell>
          <cell r="F274">
            <v>4.782</v>
          </cell>
        </row>
        <row r="275">
          <cell r="B275">
            <v>2022</v>
          </cell>
          <cell r="C275">
            <v>44896</v>
          </cell>
          <cell r="D275">
            <v>7.2136279836236022E-2</v>
          </cell>
          <cell r="E275">
            <v>0.20424352514093258</v>
          </cell>
          <cell r="F275">
            <v>4.83</v>
          </cell>
        </row>
        <row r="276">
          <cell r="B276">
            <v>2023</v>
          </cell>
          <cell r="C276">
            <v>44927</v>
          </cell>
          <cell r="D276">
            <v>7.2132098032103006E-2</v>
          </cell>
          <cell r="E276">
            <v>0.20303720222362723</v>
          </cell>
          <cell r="F276">
            <v>5.0449999999999999</v>
          </cell>
        </row>
        <row r="277">
          <cell r="B277">
            <v>2023</v>
          </cell>
          <cell r="C277">
            <v>44958</v>
          </cell>
          <cell r="D277">
            <v>7.2127916227974001E-2</v>
          </cell>
          <cell r="E277">
            <v>0.20195564528525475</v>
          </cell>
          <cell r="F277">
            <v>4.9950000000000001</v>
          </cell>
        </row>
        <row r="278">
          <cell r="B278">
            <v>2023</v>
          </cell>
          <cell r="C278">
            <v>44986</v>
          </cell>
          <cell r="D278">
            <v>7.2124139114574007E-2</v>
          </cell>
          <cell r="E278">
            <v>0.20076132672404129</v>
          </cell>
          <cell r="F278">
            <v>4.915</v>
          </cell>
        </row>
        <row r="279">
          <cell r="B279">
            <v>2023</v>
          </cell>
          <cell r="C279">
            <v>45017</v>
          </cell>
          <cell r="D279">
            <v>7.2119957310457006E-2</v>
          </cell>
          <cell r="E279">
            <v>0.19961468467818763</v>
          </cell>
          <cell r="F279">
            <v>4.835</v>
          </cell>
        </row>
        <row r="280">
          <cell r="B280">
            <v>2023</v>
          </cell>
          <cell r="C280">
            <v>45047</v>
          </cell>
          <cell r="D280">
            <v>7.211591040325202E-2</v>
          </cell>
          <cell r="E280">
            <v>0.19843563987830132</v>
          </cell>
          <cell r="F280">
            <v>4.84</v>
          </cell>
        </row>
        <row r="281">
          <cell r="B281">
            <v>2023</v>
          </cell>
          <cell r="C281">
            <v>45078</v>
          </cell>
          <cell r="D281">
            <v>7.2111728599146011E-2</v>
          </cell>
          <cell r="E281">
            <v>0.19730254270164613</v>
          </cell>
          <cell r="F281">
            <v>4.8899999999999997</v>
          </cell>
        </row>
        <row r="282">
          <cell r="B282">
            <v>2023</v>
          </cell>
          <cell r="C282">
            <v>45108</v>
          </cell>
          <cell r="D282">
            <v>7.2107681691953016E-2</v>
          </cell>
          <cell r="E282">
            <v>0.19613741504170026</v>
          </cell>
          <cell r="F282">
            <v>4.8899999999999997</v>
          </cell>
        </row>
        <row r="283">
          <cell r="B283">
            <v>2023</v>
          </cell>
          <cell r="C283">
            <v>45139</v>
          </cell>
          <cell r="D283">
            <v>7.2103499887857997E-2</v>
          </cell>
          <cell r="E283">
            <v>0.1949798830378944</v>
          </cell>
          <cell r="F283">
            <v>4.95</v>
          </cell>
        </row>
        <row r="284">
          <cell r="B284">
            <v>2023</v>
          </cell>
          <cell r="C284">
            <v>45170</v>
          </cell>
          <cell r="D284">
            <v>7.209931808377E-2</v>
          </cell>
          <cell r="E284">
            <v>0.19386690669524842</v>
          </cell>
          <cell r="F284">
            <v>4.92</v>
          </cell>
        </row>
        <row r="285">
          <cell r="B285">
            <v>2023</v>
          </cell>
          <cell r="C285">
            <v>45200</v>
          </cell>
          <cell r="D285">
            <v>7.209527117659302E-2</v>
          </cell>
          <cell r="E285">
            <v>0.19272245309681355</v>
          </cell>
          <cell r="F285">
            <v>4.92</v>
          </cell>
        </row>
        <row r="286">
          <cell r="B286">
            <v>2023</v>
          </cell>
          <cell r="C286">
            <v>45231</v>
          </cell>
          <cell r="D286">
            <v>7.2091089372516015E-2</v>
          </cell>
          <cell r="E286">
            <v>0.1916226167742672</v>
          </cell>
          <cell r="F286">
            <v>4.9290000000000003</v>
          </cell>
        </row>
        <row r="287">
          <cell r="B287">
            <v>2023</v>
          </cell>
          <cell r="C287">
            <v>45261</v>
          </cell>
          <cell r="D287">
            <v>7.2087042465350012E-2</v>
          </cell>
          <cell r="E287">
            <v>0.19049166462896941</v>
          </cell>
          <cell r="F287">
            <v>4.9740000000000002</v>
          </cell>
        </row>
        <row r="288">
          <cell r="B288">
            <v>2024</v>
          </cell>
          <cell r="C288">
            <v>45292</v>
          </cell>
          <cell r="D288">
            <v>7.2082860661284012E-2</v>
          </cell>
          <cell r="E288">
            <v>0.18936809233230983</v>
          </cell>
          <cell r="F288">
            <v>5.1920000000000002</v>
          </cell>
        </row>
        <row r="289">
          <cell r="B289">
            <v>2024</v>
          </cell>
          <cell r="C289">
            <v>45323</v>
          </cell>
          <cell r="D289">
            <v>7.2078678857224007E-2</v>
          </cell>
          <cell r="E289">
            <v>0.18832428208325791</v>
          </cell>
          <cell r="F289">
            <v>5.1459999999999999</v>
          </cell>
        </row>
        <row r="290">
          <cell r="B290">
            <v>2024</v>
          </cell>
          <cell r="C290">
            <v>45352</v>
          </cell>
          <cell r="D290">
            <v>7.2074766846979013E-2</v>
          </cell>
          <cell r="E290">
            <v>0.18721259244826619</v>
          </cell>
          <cell r="F290">
            <v>5.0690000000000008</v>
          </cell>
        </row>
        <row r="291">
          <cell r="B291">
            <v>2024</v>
          </cell>
          <cell r="C291">
            <v>45383</v>
          </cell>
          <cell r="D291">
            <v>7.2070585042931012E-2</v>
          </cell>
          <cell r="E291">
            <v>0.18614481545623837</v>
          </cell>
          <cell r="F291">
            <v>4.992</v>
          </cell>
        </row>
        <row r="292">
          <cell r="B292">
            <v>2024</v>
          </cell>
          <cell r="C292">
            <v>45413</v>
          </cell>
          <cell r="D292">
            <v>7.2066538135792016E-2</v>
          </cell>
          <cell r="E292">
            <v>0.18504680496452733</v>
          </cell>
          <cell r="F292">
            <v>4.9980000000000002</v>
          </cell>
        </row>
        <row r="293">
          <cell r="B293">
            <v>2024</v>
          </cell>
          <cell r="C293">
            <v>45444</v>
          </cell>
          <cell r="D293">
            <v>7.2062356331754007E-2</v>
          </cell>
          <cell r="E293">
            <v>0.18399162478601366</v>
          </cell>
          <cell r="F293">
            <v>0</v>
          </cell>
        </row>
        <row r="294">
          <cell r="B294">
            <v>2024</v>
          </cell>
          <cell r="C294">
            <v>45474</v>
          </cell>
          <cell r="D294">
            <v>7.2058309424627015E-2</v>
          </cell>
          <cell r="E294">
            <v>0.1829065579857608</v>
          </cell>
          <cell r="F294">
            <v>0</v>
          </cell>
        </row>
        <row r="295">
          <cell r="B295">
            <v>2024</v>
          </cell>
          <cell r="C295">
            <v>45505</v>
          </cell>
          <cell r="D295">
            <v>7.2054127620601011E-2</v>
          </cell>
          <cell r="E295">
            <v>0.18182858097028551</v>
          </cell>
          <cell r="F295">
            <v>0</v>
          </cell>
        </row>
        <row r="296">
          <cell r="B296">
            <v>2024</v>
          </cell>
          <cell r="C296">
            <v>45536</v>
          </cell>
          <cell r="D296">
            <v>7.2049945816581029E-2</v>
          </cell>
          <cell r="E296">
            <v>0.18079211365279124</v>
          </cell>
          <cell r="F296">
            <v>0</v>
          </cell>
        </row>
        <row r="297">
          <cell r="B297">
            <v>2024</v>
          </cell>
          <cell r="C297">
            <v>45566</v>
          </cell>
          <cell r="D297">
            <v>7.204589890947001E-2</v>
          </cell>
          <cell r="E297">
            <v>0.17972627521506143</v>
          </cell>
          <cell r="F297">
            <v>0</v>
          </cell>
        </row>
        <row r="298">
          <cell r="B298">
            <v>2024</v>
          </cell>
          <cell r="C298">
            <v>45597</v>
          </cell>
          <cell r="D298">
            <v>7.2041717105460021E-2</v>
          </cell>
          <cell r="E298">
            <v>0.17870202866810722</v>
          </cell>
          <cell r="F298">
            <v>0</v>
          </cell>
        </row>
        <row r="299">
          <cell r="B299">
            <v>2024</v>
          </cell>
          <cell r="C299">
            <v>45627</v>
          </cell>
          <cell r="D299">
            <v>7.203767019836102E-2</v>
          </cell>
          <cell r="E299">
            <v>0.17764874779342671</v>
          </cell>
          <cell r="F299">
            <v>0</v>
          </cell>
        </row>
        <row r="300">
          <cell r="B300">
            <v>2025</v>
          </cell>
          <cell r="C300">
            <v>45658</v>
          </cell>
          <cell r="D300">
            <v>7.2033488394363021E-2</v>
          </cell>
          <cell r="E300">
            <v>0.17660235555127896</v>
          </cell>
          <cell r="F300">
            <v>0</v>
          </cell>
        </row>
        <row r="301">
          <cell r="B301">
            <v>2025</v>
          </cell>
          <cell r="C301">
            <v>45689</v>
          </cell>
          <cell r="D301">
            <v>7.2029306590371003E-2</v>
          </cell>
          <cell r="E301">
            <v>0.17566431569142441</v>
          </cell>
          <cell r="F301">
            <v>0</v>
          </cell>
        </row>
        <row r="302">
          <cell r="B302">
            <v>2025</v>
          </cell>
          <cell r="C302">
            <v>45717</v>
          </cell>
          <cell r="D302">
            <v>7.2025529477093009E-2</v>
          </cell>
          <cell r="E302">
            <v>0.17462816346036533</v>
          </cell>
          <cell r="F302">
            <v>0</v>
          </cell>
        </row>
        <row r="303">
          <cell r="B303">
            <v>2025</v>
          </cell>
          <cell r="C303">
            <v>45748</v>
          </cell>
          <cell r="D303">
            <v>7.202134767311201E-2</v>
          </cell>
          <cell r="E303">
            <v>0.17363354098225994</v>
          </cell>
          <cell r="F303">
            <v>0</v>
          </cell>
        </row>
        <row r="304">
          <cell r="B304">
            <v>2025</v>
          </cell>
          <cell r="C304">
            <v>45778</v>
          </cell>
          <cell r="D304">
            <v>7.2017300766040029E-2</v>
          </cell>
          <cell r="E304">
            <v>0.17261070103878098</v>
          </cell>
          <cell r="F304">
            <v>0</v>
          </cell>
        </row>
        <row r="305">
          <cell r="B305">
            <v>2025</v>
          </cell>
          <cell r="C305">
            <v>45809</v>
          </cell>
          <cell r="D305">
            <v>7.2013118962070022E-2</v>
          </cell>
          <cell r="E305">
            <v>0.17162779707121908</v>
          </cell>
          <cell r="F305">
            <v>0</v>
          </cell>
        </row>
        <row r="306">
          <cell r="B306">
            <v>2025</v>
          </cell>
          <cell r="C306">
            <v>45839</v>
          </cell>
          <cell r="D306">
            <v>7.2009072055009005E-2</v>
          </cell>
          <cell r="E306">
            <v>0.17061699894768653</v>
          </cell>
          <cell r="F306">
            <v>0</v>
          </cell>
        </row>
        <row r="307">
          <cell r="B307">
            <v>2025</v>
          </cell>
          <cell r="C307">
            <v>45870</v>
          </cell>
          <cell r="D307">
            <v>7.2004890251050016E-2</v>
          </cell>
          <cell r="E307">
            <v>0.16961282032151526</v>
          </cell>
          <cell r="F307">
            <v>0</v>
          </cell>
        </row>
        <row r="308">
          <cell r="B308">
            <v>2025</v>
          </cell>
          <cell r="C308">
            <v>45901</v>
          </cell>
          <cell r="D308">
            <v>7.2000708447098008E-2</v>
          </cell>
          <cell r="E308">
            <v>0.1686473248083171</v>
          </cell>
          <cell r="F308">
            <v>0</v>
          </cell>
        </row>
        <row r="309">
          <cell r="B309">
            <v>2025</v>
          </cell>
          <cell r="C309">
            <v>45931</v>
          </cell>
          <cell r="D309">
            <v>7.1996661540053006E-2</v>
          </cell>
          <cell r="E309">
            <v>0.16765441562427247</v>
          </cell>
          <cell r="F309">
            <v>0</v>
          </cell>
        </row>
        <row r="310">
          <cell r="B310">
            <v>2025</v>
          </cell>
          <cell r="C310">
            <v>45962</v>
          </cell>
          <cell r="D310">
            <v>7.1992479736112003E-2</v>
          </cell>
          <cell r="E310">
            <v>0.1667002892332545</v>
          </cell>
          <cell r="F310">
            <v>0</v>
          </cell>
        </row>
        <row r="311">
          <cell r="B311">
            <v>2025</v>
          </cell>
          <cell r="C311">
            <v>45992</v>
          </cell>
          <cell r="D311">
            <v>7.198843282907802E-2</v>
          </cell>
          <cell r="E311">
            <v>0.16571906309272233</v>
          </cell>
          <cell r="F311">
            <v>0</v>
          </cell>
        </row>
        <row r="312">
          <cell r="B312">
            <v>2026</v>
          </cell>
          <cell r="C312">
            <v>46023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U53"/>
  <sheetViews>
    <sheetView showGridLines="0" tabSelected="1" zoomScale="80" workbookViewId="0">
      <selection activeCell="H20" sqref="H20"/>
    </sheetView>
  </sheetViews>
  <sheetFormatPr defaultRowHeight="12.75" x14ac:dyDescent="0.2"/>
  <cols>
    <col min="1" max="1" width="1.7109375" customWidth="1"/>
    <col min="2" max="2" width="2.7109375" customWidth="1"/>
    <col min="3" max="3" width="43" customWidth="1"/>
    <col min="4" max="4" width="18.7109375" customWidth="1"/>
    <col min="5" max="5" width="20.28515625" customWidth="1"/>
    <col min="6" max="6" width="3.140625" customWidth="1"/>
    <col min="7" max="7" width="26.85546875" customWidth="1"/>
    <col min="8" max="10" width="15.7109375" customWidth="1"/>
    <col min="11" max="11" width="14.140625" customWidth="1"/>
  </cols>
  <sheetData>
    <row r="1" spans="1:21" ht="7.5" customHeight="1" thickBot="1" x14ac:dyDescent="0.25">
      <c r="A1" s="64"/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</row>
    <row r="2" spans="1:21" ht="8.25" customHeight="1" x14ac:dyDescent="0.2">
      <c r="A2" s="64"/>
      <c r="B2" s="39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1"/>
    </row>
    <row r="3" spans="1:21" ht="20.25" x14ac:dyDescent="0.3">
      <c r="A3" s="64"/>
      <c r="B3" s="42"/>
      <c r="C3" s="43" t="s">
        <v>0</v>
      </c>
      <c r="D3" s="44"/>
      <c r="E3" s="44"/>
      <c r="F3" s="44"/>
      <c r="G3" s="142"/>
      <c r="H3" s="142"/>
      <c r="I3" s="142"/>
      <c r="J3" s="142"/>
      <c r="K3" s="44"/>
      <c r="L3" s="44"/>
      <c r="M3" s="44"/>
      <c r="N3" s="44"/>
      <c r="O3" s="44"/>
      <c r="P3" s="44"/>
      <c r="Q3" s="44"/>
      <c r="R3" s="44"/>
      <c r="S3" s="44"/>
      <c r="T3" s="44"/>
      <c r="U3" s="45"/>
    </row>
    <row r="4" spans="1:21" ht="27.75" customHeight="1" x14ac:dyDescent="0.25">
      <c r="A4" s="64"/>
      <c r="B4" s="42"/>
      <c r="C4" s="61" t="s">
        <v>79</v>
      </c>
      <c r="D4" s="20"/>
      <c r="E4" s="44"/>
      <c r="F4" s="44"/>
      <c r="G4" s="137" t="s">
        <v>68</v>
      </c>
      <c r="H4" s="138" t="s">
        <v>78</v>
      </c>
      <c r="I4" s="139" t="s">
        <v>69</v>
      </c>
      <c r="J4" s="139" t="s">
        <v>70</v>
      </c>
      <c r="K4" s="44"/>
      <c r="L4" s="44"/>
      <c r="M4" s="44"/>
      <c r="N4" s="44"/>
      <c r="O4" s="44"/>
      <c r="P4" s="44"/>
      <c r="Q4" s="44"/>
      <c r="R4" s="44"/>
      <c r="S4" s="44"/>
      <c r="T4" s="44"/>
      <c r="U4" s="45"/>
    </row>
    <row r="5" spans="1:21" ht="21.75" customHeight="1" x14ac:dyDescent="0.25">
      <c r="A5" s="64"/>
      <c r="B5" s="42"/>
      <c r="C5" s="2" t="s">
        <v>44</v>
      </c>
      <c r="D5" s="73">
        <f>+vessel_m3_choice</f>
        <v>87600</v>
      </c>
      <c r="E5" s="44"/>
      <c r="F5" s="44"/>
      <c r="G5" s="132" t="s">
        <v>71</v>
      </c>
      <c r="H5" s="133">
        <f ca="1">+CALC!H6</f>
        <v>0.37627138573696278</v>
      </c>
      <c r="I5" s="136">
        <f ca="1">+H5*vessel_mmbtu</f>
        <v>768000</v>
      </c>
      <c r="J5" s="136">
        <f ca="1">+I5*TripsYear</f>
        <v>5844000</v>
      </c>
      <c r="K5" s="44"/>
      <c r="L5" s="44"/>
      <c r="M5" s="44"/>
      <c r="N5" s="44"/>
      <c r="O5" s="44"/>
      <c r="P5" s="44"/>
      <c r="Q5" s="44"/>
      <c r="R5" s="44"/>
      <c r="S5" s="44"/>
      <c r="T5" s="44"/>
      <c r="U5" s="45"/>
    </row>
    <row r="6" spans="1:21" ht="21.75" customHeight="1" x14ac:dyDescent="0.25">
      <c r="A6" s="64"/>
      <c r="B6" s="42"/>
      <c r="C6" s="2" t="s">
        <v>46</v>
      </c>
      <c r="D6" s="73">
        <f>+vessel_mmbtu_choice</f>
        <v>2041080</v>
      </c>
      <c r="E6" s="44"/>
      <c r="F6" s="44"/>
      <c r="G6" s="134" t="s">
        <v>72</v>
      </c>
      <c r="H6" s="133">
        <f ca="1">+CALC!I6</f>
        <v>0.34754341146820839</v>
      </c>
      <c r="I6" s="136">
        <f t="shared" ref="I6:I12" ca="1" si="0">+H6*vessel_mmbtu</f>
        <v>709363.90627953073</v>
      </c>
      <c r="J6" s="136">
        <f t="shared" ref="J6:J12" ca="1" si="1">+I6*TripsYear</f>
        <v>5397815.9743458042</v>
      </c>
      <c r="K6" s="44"/>
      <c r="L6" s="44"/>
      <c r="M6" s="44"/>
      <c r="N6" s="44"/>
      <c r="O6" s="44"/>
      <c r="P6" s="44"/>
      <c r="Q6" s="44"/>
      <c r="R6" s="44"/>
      <c r="S6" s="44"/>
      <c r="T6" s="44"/>
      <c r="U6" s="45"/>
    </row>
    <row r="7" spans="1:21" ht="21.75" customHeight="1" x14ac:dyDescent="0.25">
      <c r="A7" s="64"/>
      <c r="B7" s="42"/>
      <c r="C7" s="3" t="s">
        <v>45</v>
      </c>
      <c r="D7" s="74">
        <f>+vessel_speed_choice</f>
        <v>17.5</v>
      </c>
      <c r="E7" s="44"/>
      <c r="F7" s="44"/>
      <c r="G7" s="134" t="s">
        <v>59</v>
      </c>
      <c r="H7" s="133">
        <f ca="1">+CALC!J6</f>
        <v>0.36733555274658514</v>
      </c>
      <c r="I7" s="136">
        <f t="shared" ca="1" si="0"/>
        <v>749761.25</v>
      </c>
      <c r="J7" s="136">
        <f t="shared" ca="1" si="1"/>
        <v>5705214.51171875</v>
      </c>
      <c r="K7" s="44"/>
      <c r="L7" s="44"/>
      <c r="M7" s="44"/>
      <c r="N7" s="44"/>
      <c r="O7" s="44"/>
      <c r="P7" s="44"/>
      <c r="Q7" s="44"/>
      <c r="R7" s="44"/>
      <c r="S7" s="44"/>
      <c r="T7" s="44"/>
      <c r="U7" s="45"/>
    </row>
    <row r="8" spans="1:21" ht="20.25" customHeight="1" x14ac:dyDescent="0.25">
      <c r="A8" s="64"/>
      <c r="B8" s="42"/>
      <c r="C8" s="75"/>
      <c r="D8" s="46"/>
      <c r="E8" s="44"/>
      <c r="F8" s="44"/>
      <c r="G8" s="134" t="s">
        <v>73</v>
      </c>
      <c r="H8" s="133">
        <f ca="1">+CALC!K6</f>
        <v>1.9597468007133478E-2</v>
      </c>
      <c r="I8" s="136">
        <f t="shared" ca="1" si="0"/>
        <v>40000</v>
      </c>
      <c r="J8" s="136">
        <f t="shared" ca="1" si="1"/>
        <v>304375</v>
      </c>
      <c r="K8" s="44"/>
      <c r="L8" s="44"/>
      <c r="M8" s="44"/>
      <c r="N8" s="44"/>
      <c r="O8" s="44"/>
      <c r="P8" s="44"/>
      <c r="Q8" s="44"/>
      <c r="R8" s="44"/>
      <c r="S8" s="44"/>
      <c r="T8" s="44"/>
      <c r="U8" s="45"/>
    </row>
    <row r="9" spans="1:21" ht="21.75" customHeight="1" x14ac:dyDescent="0.25">
      <c r="A9" s="64"/>
      <c r="B9" s="42"/>
      <c r="C9" s="61" t="s">
        <v>8</v>
      </c>
      <c r="D9" s="18"/>
      <c r="E9" s="44"/>
      <c r="F9" s="44"/>
      <c r="G9" s="134" t="s">
        <v>74</v>
      </c>
      <c r="H9" s="133">
        <f ca="1">+CALC!L6</f>
        <v>1.7147784506241794E-2</v>
      </c>
      <c r="I9" s="136">
        <f t="shared" ca="1" si="0"/>
        <v>35000</v>
      </c>
      <c r="J9" s="136">
        <f t="shared" ca="1" si="1"/>
        <v>266328.125</v>
      </c>
      <c r="K9" s="44"/>
      <c r="L9" s="44"/>
      <c r="M9" s="44"/>
      <c r="N9" s="44"/>
      <c r="O9" s="44"/>
      <c r="P9" s="44"/>
      <c r="Q9" s="44"/>
      <c r="R9" s="44"/>
      <c r="S9" s="44"/>
      <c r="T9" s="44"/>
      <c r="U9" s="45"/>
    </row>
    <row r="10" spans="1:21" ht="21.75" customHeight="1" x14ac:dyDescent="0.25">
      <c r="A10" s="64"/>
      <c r="B10" s="42"/>
      <c r="C10" s="2" t="s">
        <v>9</v>
      </c>
      <c r="D10" s="19"/>
      <c r="E10" s="44"/>
      <c r="F10" s="44"/>
      <c r="G10" s="134" t="s">
        <v>75</v>
      </c>
      <c r="H10" s="133">
        <f ca="1">+CALC!M6</f>
        <v>0.21557214807846825</v>
      </c>
      <c r="I10" s="136">
        <f t="shared" ca="1" si="0"/>
        <v>440000</v>
      </c>
      <c r="J10" s="136">
        <f t="shared" ca="1" si="1"/>
        <v>3348125</v>
      </c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5"/>
    </row>
    <row r="11" spans="1:21" ht="21.75" customHeight="1" x14ac:dyDescent="0.25">
      <c r="A11" s="64"/>
      <c r="B11" s="42"/>
      <c r="C11" s="3" t="s">
        <v>35</v>
      </c>
      <c r="D11" s="34"/>
      <c r="E11" s="44"/>
      <c r="F11" s="44"/>
      <c r="G11" s="135" t="s">
        <v>76</v>
      </c>
      <c r="H11" s="133">
        <f ca="1">+CALC!N6</f>
        <v>7.4999999999999997E-3</v>
      </c>
      <c r="I11" s="136">
        <f t="shared" ca="1" si="0"/>
        <v>15308.099999999999</v>
      </c>
      <c r="J11" s="136">
        <f t="shared" ca="1" si="1"/>
        <v>116485.07343749999</v>
      </c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5"/>
    </row>
    <row r="12" spans="1:21" ht="18.75" customHeight="1" x14ac:dyDescent="0.25">
      <c r="A12" s="64"/>
      <c r="B12" s="42"/>
      <c r="C12" s="44"/>
      <c r="D12" s="47"/>
      <c r="E12" s="44"/>
      <c r="F12" s="44"/>
      <c r="G12" s="137" t="s">
        <v>77</v>
      </c>
      <c r="H12" s="140">
        <f ca="1">SUM(H5:H11)</f>
        <v>1.3509677505436</v>
      </c>
      <c r="I12" s="141">
        <f t="shared" ca="1" si="0"/>
        <v>2757433.2562795309</v>
      </c>
      <c r="J12" s="141">
        <f t="shared" ca="1" si="1"/>
        <v>20982343.684502054</v>
      </c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5"/>
    </row>
    <row r="13" spans="1:21" ht="21.75" customHeight="1" x14ac:dyDescent="0.25">
      <c r="A13" s="64"/>
      <c r="B13" s="42"/>
      <c r="C13" s="77" t="s">
        <v>49</v>
      </c>
      <c r="D13" s="78">
        <v>37712</v>
      </c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5"/>
    </row>
    <row r="14" spans="1:21" ht="21.75" customHeight="1" x14ac:dyDescent="0.25">
      <c r="A14" s="64"/>
      <c r="B14" s="42"/>
      <c r="C14" s="96" t="s">
        <v>50</v>
      </c>
      <c r="D14" s="97">
        <v>37712</v>
      </c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5"/>
    </row>
    <row r="15" spans="1:21" ht="28.5" customHeight="1" x14ac:dyDescent="0.2">
      <c r="A15" s="64"/>
      <c r="B15" s="42"/>
      <c r="C15" s="44"/>
      <c r="D15" s="47"/>
      <c r="E15" s="79"/>
      <c r="F15" s="79"/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5"/>
    </row>
    <row r="16" spans="1:21" ht="15.75" customHeight="1" x14ac:dyDescent="0.25">
      <c r="A16" s="64"/>
      <c r="B16" s="42"/>
      <c r="C16" s="98" t="s">
        <v>47</v>
      </c>
      <c r="D16" s="99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5"/>
    </row>
    <row r="17" spans="1:21" ht="19.5" customHeight="1" x14ac:dyDescent="0.25">
      <c r="A17" s="64"/>
      <c r="B17" s="42"/>
      <c r="C17" s="2" t="s">
        <v>29</v>
      </c>
      <c r="D17" s="73">
        <f ca="1">+roundtrip_miles_calc</f>
        <v>17332</v>
      </c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5"/>
    </row>
    <row r="18" spans="1:21" ht="19.5" customHeight="1" x14ac:dyDescent="0.25">
      <c r="A18" s="64"/>
      <c r="B18" s="42"/>
      <c r="C18" s="2" t="s">
        <v>30</v>
      </c>
      <c r="D18" s="73">
        <f ca="1">+roundtrip_days_calc</f>
        <v>48</v>
      </c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5"/>
    </row>
    <row r="19" spans="1:21" ht="19.5" customHeight="1" x14ac:dyDescent="0.25">
      <c r="A19" s="64"/>
      <c r="B19" s="42"/>
      <c r="C19" s="3" t="s">
        <v>37</v>
      </c>
      <c r="D19" s="74">
        <f ca="1">365.25/roundtrip_days</f>
        <v>7.609375</v>
      </c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5"/>
    </row>
    <row r="20" spans="1:21" ht="18" x14ac:dyDescent="0.25">
      <c r="A20" s="64"/>
      <c r="B20" s="42"/>
      <c r="C20" s="65"/>
      <c r="D20" s="66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5"/>
    </row>
    <row r="21" spans="1:21" ht="15.75" x14ac:dyDescent="0.25">
      <c r="A21" s="64"/>
      <c r="B21" s="42"/>
      <c r="C21" s="100" t="s">
        <v>54</v>
      </c>
      <c r="D21" s="67" t="s">
        <v>48</v>
      </c>
      <c r="E21" s="68" t="s">
        <v>39</v>
      </c>
      <c r="F21" s="44"/>
      <c r="G21" s="44"/>
      <c r="H21" s="44"/>
      <c r="I21" s="44"/>
      <c r="J21" s="44"/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5"/>
    </row>
    <row r="22" spans="1:21" ht="19.5" customHeight="1" x14ac:dyDescent="0.25">
      <c r="A22" s="64"/>
      <c r="B22" s="42"/>
      <c r="C22" s="63" t="s">
        <v>41</v>
      </c>
      <c r="D22" s="69">
        <f>IF(vessel_uom_choice="mmbtu",vessel_mmbtu,vessel_m3)</f>
        <v>2041080</v>
      </c>
      <c r="E22" s="69">
        <f ca="1">+TripsYear*D22</f>
        <v>15531343.125</v>
      </c>
      <c r="F22" s="44"/>
      <c r="G22" s="44"/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5"/>
    </row>
    <row r="23" spans="1:21" ht="19.5" customHeight="1" x14ac:dyDescent="0.25">
      <c r="A23" s="64"/>
      <c r="B23" s="42"/>
      <c r="C23" s="2" t="s">
        <v>40</v>
      </c>
      <c r="D23" s="70">
        <f ca="1">+roundtrip_boiloff_calc</f>
        <v>6.8749999999999992E-2</v>
      </c>
      <c r="E23" s="70">
        <f ca="1">+roundtrip_boiloff_calc</f>
        <v>6.8749999999999992E-2</v>
      </c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5"/>
    </row>
    <row r="24" spans="1:21" ht="19.5" customHeight="1" x14ac:dyDescent="0.25">
      <c r="A24" s="64"/>
      <c r="B24" s="42"/>
      <c r="C24" s="3" t="s">
        <v>42</v>
      </c>
      <c r="D24" s="71">
        <f ca="1">-D23*D22</f>
        <v>-140324.24999999997</v>
      </c>
      <c r="E24" s="71">
        <f ca="1">-E23*E22</f>
        <v>-1067779.8398437498</v>
      </c>
      <c r="F24" s="44"/>
      <c r="G24" s="44"/>
      <c r="H24" s="44"/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5"/>
    </row>
    <row r="25" spans="1:21" ht="19.5" customHeight="1" x14ac:dyDescent="0.25">
      <c r="A25" s="64"/>
      <c r="B25" s="42"/>
      <c r="C25" s="62" t="s">
        <v>43</v>
      </c>
      <c r="D25" s="72">
        <f ca="1">+D24+D22</f>
        <v>1900755.75</v>
      </c>
      <c r="E25" s="72">
        <f ca="1">+E24+E22</f>
        <v>14463563.28515625</v>
      </c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5"/>
    </row>
    <row r="26" spans="1:21" x14ac:dyDescent="0.2">
      <c r="A26" s="64"/>
      <c r="B26" s="42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5"/>
    </row>
    <row r="27" spans="1:21" x14ac:dyDescent="0.2">
      <c r="A27" s="64"/>
      <c r="B27" s="42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5"/>
    </row>
    <row r="28" spans="1:21" x14ac:dyDescent="0.2">
      <c r="A28" s="64"/>
      <c r="B28" s="42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5"/>
    </row>
    <row r="29" spans="1:21" x14ac:dyDescent="0.2">
      <c r="A29" s="64"/>
      <c r="B29" s="42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5"/>
    </row>
    <row r="30" spans="1:21" x14ac:dyDescent="0.2">
      <c r="A30" s="64"/>
      <c r="B30" s="42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5"/>
    </row>
    <row r="31" spans="1:21" x14ac:dyDescent="0.2">
      <c r="A31" s="64"/>
      <c r="B31" s="42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5"/>
    </row>
    <row r="32" spans="1:21" x14ac:dyDescent="0.2">
      <c r="A32" s="64"/>
      <c r="B32" s="42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5"/>
    </row>
    <row r="33" spans="1:21" x14ac:dyDescent="0.2">
      <c r="A33" s="64"/>
      <c r="B33" s="42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5"/>
    </row>
    <row r="34" spans="1:21" x14ac:dyDescent="0.2">
      <c r="A34" s="64"/>
      <c r="B34" s="42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45"/>
    </row>
    <row r="35" spans="1:21" x14ac:dyDescent="0.2">
      <c r="A35" s="64"/>
      <c r="B35" s="42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/>
      <c r="U35" s="45"/>
    </row>
    <row r="36" spans="1:21" x14ac:dyDescent="0.2">
      <c r="A36" s="64"/>
      <c r="B36" s="42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5"/>
    </row>
    <row r="37" spans="1:21" x14ac:dyDescent="0.2">
      <c r="A37" s="64"/>
      <c r="B37" s="42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44"/>
      <c r="P37" s="44"/>
      <c r="Q37" s="44"/>
      <c r="R37" s="44"/>
      <c r="S37" s="44"/>
      <c r="T37" s="44"/>
      <c r="U37" s="45"/>
    </row>
    <row r="38" spans="1:21" x14ac:dyDescent="0.2">
      <c r="A38" s="64"/>
      <c r="B38" s="42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44"/>
      <c r="R38" s="44"/>
      <c r="S38" s="44"/>
      <c r="T38" s="44"/>
      <c r="U38" s="45"/>
    </row>
    <row r="39" spans="1:21" x14ac:dyDescent="0.2">
      <c r="A39" s="64"/>
      <c r="B39" s="42"/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44"/>
      <c r="P39" s="44"/>
      <c r="Q39" s="44"/>
      <c r="R39" s="44"/>
      <c r="S39" s="44"/>
      <c r="T39" s="44"/>
      <c r="U39" s="45"/>
    </row>
    <row r="40" spans="1:21" x14ac:dyDescent="0.2">
      <c r="A40" s="64"/>
      <c r="B40" s="42"/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44"/>
      <c r="P40" s="44"/>
      <c r="Q40" s="44"/>
      <c r="R40" s="44"/>
      <c r="S40" s="44"/>
      <c r="T40" s="44"/>
      <c r="U40" s="45"/>
    </row>
    <row r="41" spans="1:21" x14ac:dyDescent="0.2">
      <c r="A41" s="64"/>
      <c r="B41" s="42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4"/>
      <c r="S41" s="44"/>
      <c r="T41" s="44"/>
      <c r="U41" s="45"/>
    </row>
    <row r="42" spans="1:21" x14ac:dyDescent="0.2">
      <c r="A42" s="64"/>
      <c r="B42" s="42"/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5"/>
    </row>
    <row r="43" spans="1:21" x14ac:dyDescent="0.2">
      <c r="A43" s="64"/>
      <c r="B43" s="42"/>
      <c r="C43" s="44"/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44"/>
      <c r="P43" s="44"/>
      <c r="Q43" s="44"/>
      <c r="R43" s="44"/>
      <c r="S43" s="44"/>
      <c r="T43" s="44"/>
      <c r="U43" s="45"/>
    </row>
    <row r="44" spans="1:21" x14ac:dyDescent="0.2">
      <c r="A44" s="64"/>
      <c r="B44" s="42"/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5"/>
    </row>
    <row r="45" spans="1:21" x14ac:dyDescent="0.2">
      <c r="A45" s="64"/>
      <c r="B45" s="42"/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44"/>
      <c r="P45" s="44"/>
      <c r="Q45" s="44"/>
      <c r="R45" s="44"/>
      <c r="S45" s="44"/>
      <c r="T45" s="44"/>
      <c r="U45" s="45"/>
    </row>
    <row r="46" spans="1:21" x14ac:dyDescent="0.2">
      <c r="A46" s="64"/>
      <c r="B46" s="42"/>
      <c r="C46" s="44"/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44"/>
      <c r="P46" s="44"/>
      <c r="Q46" s="44"/>
      <c r="R46" s="44"/>
      <c r="S46" s="44"/>
      <c r="T46" s="44"/>
      <c r="U46" s="45"/>
    </row>
    <row r="47" spans="1:21" x14ac:dyDescent="0.2">
      <c r="A47" s="64"/>
      <c r="B47" s="42"/>
      <c r="C47" s="44"/>
      <c r="D47" s="44"/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44"/>
      <c r="P47" s="44"/>
      <c r="Q47" s="44"/>
      <c r="R47" s="44"/>
      <c r="S47" s="44"/>
      <c r="T47" s="44"/>
      <c r="U47" s="45"/>
    </row>
    <row r="48" spans="1:21" x14ac:dyDescent="0.2">
      <c r="A48" s="64"/>
      <c r="B48" s="42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5"/>
    </row>
    <row r="49" spans="1:21" x14ac:dyDescent="0.2">
      <c r="A49" s="64"/>
      <c r="B49" s="42"/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44"/>
      <c r="P49" s="44"/>
      <c r="Q49" s="44"/>
      <c r="R49" s="44"/>
      <c r="S49" s="44"/>
      <c r="T49" s="44"/>
      <c r="U49" s="45"/>
    </row>
    <row r="50" spans="1:21" x14ac:dyDescent="0.2">
      <c r="A50" s="64"/>
      <c r="B50" s="42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5"/>
    </row>
    <row r="51" spans="1:21" x14ac:dyDescent="0.2">
      <c r="A51" s="64"/>
      <c r="B51" s="42"/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44"/>
      <c r="P51" s="44"/>
      <c r="Q51" s="44"/>
      <c r="R51" s="44"/>
      <c r="S51" s="44"/>
      <c r="T51" s="44"/>
      <c r="U51" s="45"/>
    </row>
    <row r="52" spans="1:21" ht="13.5" thickBot="1" x14ac:dyDescent="0.25">
      <c r="A52" s="64"/>
      <c r="B52" s="42"/>
      <c r="C52" s="44"/>
      <c r="D52" s="44"/>
      <c r="E52" s="44"/>
      <c r="F52" s="44"/>
      <c r="G52" s="49"/>
      <c r="H52" s="49"/>
      <c r="I52" s="49"/>
      <c r="J52" s="49"/>
      <c r="K52" s="49"/>
      <c r="L52" s="44"/>
      <c r="M52" s="44"/>
      <c r="N52" s="44"/>
      <c r="O52" s="44"/>
      <c r="P52" s="44"/>
      <c r="Q52" s="44"/>
      <c r="R52" s="44"/>
      <c r="S52" s="44"/>
      <c r="T52" s="44"/>
      <c r="U52" s="45"/>
    </row>
    <row r="53" spans="1:21" ht="13.5" thickBot="1" x14ac:dyDescent="0.25">
      <c r="A53" s="64"/>
      <c r="B53" s="48"/>
      <c r="C53" s="49"/>
      <c r="D53" s="49"/>
      <c r="E53" s="49"/>
      <c r="F53" s="44"/>
      <c r="L53" s="49"/>
      <c r="M53" s="49"/>
      <c r="N53" s="49"/>
      <c r="O53" s="49"/>
      <c r="P53" s="49"/>
      <c r="Q53" s="49"/>
      <c r="R53" s="49"/>
      <c r="S53" s="49"/>
      <c r="T53" s="49"/>
      <c r="U53" s="50"/>
    </row>
  </sheetData>
  <pageMargins left="0.75" right="0.75" top="1" bottom="1" header="0.5" footer="0.5"/>
  <pageSetup orientation="portrait" verticalDpi="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Drop Down 1">
              <controlPr defaultSize="0" autoLine="0" autoPict="0">
                <anchor moveWithCells="1">
                  <from>
                    <xdr:col>3</xdr:col>
                    <xdr:colOff>0</xdr:colOff>
                    <xdr:row>3</xdr:row>
                    <xdr:rowOff>0</xdr:rowOff>
                  </from>
                  <to>
                    <xdr:col>4</xdr:col>
                    <xdr:colOff>9525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Drop Down 2">
              <controlPr defaultSize="0" autoLine="0" autoPict="0">
                <anchor moveWithCells="1">
                  <from>
                    <xdr:col>3</xdr:col>
                    <xdr:colOff>0</xdr:colOff>
                    <xdr:row>8</xdr:row>
                    <xdr:rowOff>0</xdr:rowOff>
                  </from>
                  <to>
                    <xdr:col>4</xdr:col>
                    <xdr:colOff>9525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Drop Down 3">
              <controlPr defaultSize="0" autoLine="0" autoPict="0">
                <anchor moveWithCells="1">
                  <from>
                    <xdr:col>3</xdr:col>
                    <xdr:colOff>0</xdr:colOff>
                    <xdr:row>9</xdr:row>
                    <xdr:rowOff>0</xdr:rowOff>
                  </from>
                  <to>
                    <xdr:col>4</xdr:col>
                    <xdr:colOff>9525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7" name="Group Box 5">
              <controlPr defaultSize="0" autoFill="0" autoPict="0">
                <anchor moveWithCells="1">
                  <from>
                    <xdr:col>2</xdr:col>
                    <xdr:colOff>0</xdr:colOff>
                    <xdr:row>3</xdr:row>
                    <xdr:rowOff>0</xdr:rowOff>
                  </from>
                  <to>
                    <xdr:col>4</xdr:col>
                    <xdr:colOff>9525</xdr:colOff>
                    <xdr:row>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8" name="Group Box 6">
              <controlPr defaultSize="0" autoFill="0" autoPict="0">
                <anchor moveWithCells="1">
                  <from>
                    <xdr:col>2</xdr:col>
                    <xdr:colOff>0</xdr:colOff>
                    <xdr:row>8</xdr:row>
                    <xdr:rowOff>0</xdr:rowOff>
                  </from>
                  <to>
                    <xdr:col>4</xdr:col>
                    <xdr:colOff>9525</xdr:colOff>
                    <xdr:row>11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9" name="Group Box 7">
              <controlPr defaultSize="0" autoFill="0" autoPict="0">
                <anchor moveWithCells="1">
                  <from>
                    <xdr:col>2</xdr:col>
                    <xdr:colOff>0</xdr:colOff>
                    <xdr:row>15</xdr:row>
                    <xdr:rowOff>0</xdr:rowOff>
                  </from>
                  <to>
                    <xdr:col>4</xdr:col>
                    <xdr:colOff>9525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10" name="Option Button 8">
              <controlPr defaultSize="0" autoFill="0" autoLine="0" autoPict="0">
                <anchor moveWithCells="1">
                  <from>
                    <xdr:col>3</xdr:col>
                    <xdr:colOff>0</xdr:colOff>
                    <xdr:row>10</xdr:row>
                    <xdr:rowOff>19050</xdr:rowOff>
                  </from>
                  <to>
                    <xdr:col>3</xdr:col>
                    <xdr:colOff>514350</xdr:colOff>
                    <xdr:row>10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1" name="Option Button 9">
              <controlPr defaultSize="0" autoFill="0" autoLine="0" autoPict="0">
                <anchor moveWithCells="1">
                  <from>
                    <xdr:col>3</xdr:col>
                    <xdr:colOff>457200</xdr:colOff>
                    <xdr:row>10</xdr:row>
                    <xdr:rowOff>19050</xdr:rowOff>
                  </from>
                  <to>
                    <xdr:col>3</xdr:col>
                    <xdr:colOff>981075</xdr:colOff>
                    <xdr:row>10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2" name="Group Box 11">
              <controlPr defaultSize="0" autoFill="0" autoPict="0">
                <anchor moveWithCells="1">
                  <from>
                    <xdr:col>2</xdr:col>
                    <xdr:colOff>0</xdr:colOff>
                    <xdr:row>21</xdr:row>
                    <xdr:rowOff>0</xdr:rowOff>
                  </from>
                  <to>
                    <xdr:col>3</xdr:col>
                    <xdr:colOff>0</xdr:colOff>
                    <xdr:row>25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3" name="Group Box 12">
              <controlPr defaultSize="0" autoFill="0" autoPict="0">
                <anchor moveWithCells="1">
                  <from>
                    <xdr:col>3</xdr:col>
                    <xdr:colOff>0</xdr:colOff>
                    <xdr:row>20</xdr:row>
                    <xdr:rowOff>0</xdr:rowOff>
                  </from>
                  <to>
                    <xdr:col>4</xdr:col>
                    <xdr:colOff>1343025</xdr:colOff>
                    <xdr:row>25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4" name="Group Box 16">
              <controlPr defaultSize="0" autoFill="0" autoPict="0">
                <anchor moveWithCells="1">
                  <from>
                    <xdr:col>1</xdr:col>
                    <xdr:colOff>171450</xdr:colOff>
                    <xdr:row>12</xdr:row>
                    <xdr:rowOff>0</xdr:rowOff>
                  </from>
                  <to>
                    <xdr:col>4</xdr:col>
                    <xdr:colOff>9525</xdr:colOff>
                    <xdr:row>14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5" name="Option Button 19">
              <controlPr defaultSize="0" autoFill="0" autoLine="0" autoPict="0">
                <anchor moveWithCells="1">
                  <from>
                    <xdr:col>2</xdr:col>
                    <xdr:colOff>1714500</xdr:colOff>
                    <xdr:row>20</xdr:row>
                    <xdr:rowOff>0</xdr:rowOff>
                  </from>
                  <to>
                    <xdr:col>2</xdr:col>
                    <xdr:colOff>2419350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16" name="Option Button 20">
              <controlPr defaultSize="0" autoFill="0" autoLine="0" autoPict="0">
                <anchor moveWithCells="1">
                  <from>
                    <xdr:col>2</xdr:col>
                    <xdr:colOff>2362200</xdr:colOff>
                    <xdr:row>20</xdr:row>
                    <xdr:rowOff>0</xdr:rowOff>
                  </from>
                  <to>
                    <xdr:col>3</xdr:col>
                    <xdr:colOff>200025</xdr:colOff>
                    <xdr:row>21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F26"/>
  <sheetViews>
    <sheetView showGridLines="0" zoomScale="80" workbookViewId="0">
      <selection activeCell="D13" sqref="D13"/>
    </sheetView>
  </sheetViews>
  <sheetFormatPr defaultRowHeight="12.75" x14ac:dyDescent="0.2"/>
  <cols>
    <col min="1" max="1" width="19.140625" customWidth="1"/>
    <col min="2" max="2" width="14.5703125" customWidth="1"/>
    <col min="3" max="3" width="15.140625" bestFit="1" customWidth="1"/>
    <col min="4" max="4" width="12.42578125" customWidth="1"/>
    <col min="5" max="5" width="12.140625" customWidth="1"/>
  </cols>
  <sheetData>
    <row r="2" spans="1:6" ht="18" x14ac:dyDescent="0.25">
      <c r="A2" s="7" t="s">
        <v>11</v>
      </c>
      <c r="B2" s="8"/>
      <c r="C2" s="84"/>
      <c r="D2" s="85"/>
      <c r="E2" s="9"/>
      <c r="F2" s="9"/>
    </row>
    <row r="3" spans="1:6" x14ac:dyDescent="0.2">
      <c r="A3" s="31" t="s">
        <v>27</v>
      </c>
      <c r="B3" s="82" t="str">
        <f ca="1">OFFSET(B5,vessel_choice_link,0,1,1)</f>
        <v>HG</v>
      </c>
      <c r="C3" s="88" t="str">
        <f>+IF(vessel_uom_link=1,"mmbtu","m3")</f>
        <v>mmbtu</v>
      </c>
      <c r="D3" s="87"/>
      <c r="E3" s="94"/>
      <c r="F3" s="83"/>
    </row>
    <row r="4" spans="1:6" x14ac:dyDescent="0.2">
      <c r="A4" s="5" t="s">
        <v>27</v>
      </c>
      <c r="B4" s="6">
        <v>1</v>
      </c>
      <c r="C4" s="86">
        <f>+HLOOKUP(C5,$B5:C8,$B4+1,0)</f>
        <v>87600</v>
      </c>
      <c r="D4" s="86">
        <f>+HLOOKUP(D5,$B5:D8,$B4+1,0)</f>
        <v>2041080</v>
      </c>
      <c r="E4" s="29">
        <f>+HLOOKUP(E5,$B5:E8,$B4+1,0)</f>
        <v>17.5</v>
      </c>
      <c r="F4" s="29"/>
    </row>
    <row r="5" spans="1:6" ht="18.75" x14ac:dyDescent="0.25">
      <c r="B5" s="24" t="s">
        <v>1</v>
      </c>
      <c r="C5" s="13" t="s">
        <v>5</v>
      </c>
      <c r="D5" s="13" t="s">
        <v>6</v>
      </c>
      <c r="E5" s="4" t="s">
        <v>28</v>
      </c>
      <c r="F5" s="4" t="s">
        <v>64</v>
      </c>
    </row>
    <row r="6" spans="1:6" x14ac:dyDescent="0.2">
      <c r="B6" s="25" t="s">
        <v>3</v>
      </c>
      <c r="C6" s="21">
        <v>87600</v>
      </c>
      <c r="D6" s="21">
        <f>+C6*23.3</f>
        <v>2041080</v>
      </c>
      <c r="E6" s="28">
        <v>17.5</v>
      </c>
      <c r="F6" s="95">
        <v>1</v>
      </c>
    </row>
    <row r="7" spans="1:6" x14ac:dyDescent="0.2">
      <c r="B7" s="26" t="s">
        <v>2</v>
      </c>
      <c r="C7" s="22">
        <v>138000</v>
      </c>
      <c r="D7" s="22">
        <f>+C7*23.3</f>
        <v>3215400</v>
      </c>
      <c r="E7" s="89">
        <v>18.399999999999999</v>
      </c>
      <c r="F7" s="92"/>
    </row>
    <row r="8" spans="1:6" x14ac:dyDescent="0.2">
      <c r="B8" s="27" t="s">
        <v>4</v>
      </c>
      <c r="C8" s="23">
        <f>+C7</f>
        <v>138000</v>
      </c>
      <c r="D8" s="23">
        <f>+C8*23.3</f>
        <v>3215400</v>
      </c>
      <c r="E8" s="90">
        <v>18.399999999999999</v>
      </c>
      <c r="F8" s="93"/>
    </row>
    <row r="9" spans="1:6" x14ac:dyDescent="0.2">
      <c r="F9" s="91"/>
    </row>
    <row r="10" spans="1:6" x14ac:dyDescent="0.2">
      <c r="F10" s="91"/>
    </row>
    <row r="12" spans="1:6" ht="18" x14ac:dyDescent="0.25">
      <c r="A12" s="7" t="s">
        <v>55</v>
      </c>
      <c r="B12" s="8"/>
      <c r="C12" s="8"/>
      <c r="D12" s="9"/>
    </row>
    <row r="13" spans="1:6" x14ac:dyDescent="0.2">
      <c r="A13" s="31" t="s">
        <v>27</v>
      </c>
      <c r="B13" s="30" t="str">
        <f ca="1">OFFSET(B15,source_choice,0,1,1)</f>
        <v>QATAR</v>
      </c>
      <c r="C13" s="30" t="str">
        <f ca="1">OFFSET(C15,destination_choice,0,1,1)</f>
        <v>ELBA</v>
      </c>
      <c r="D13" s="30" t="str">
        <f>+IF(route_choice=1,"Suez","")</f>
        <v>Suez</v>
      </c>
      <c r="E13" s="10"/>
    </row>
    <row r="14" spans="1:6" x14ac:dyDescent="0.2">
      <c r="A14" s="11" t="s">
        <v>27</v>
      </c>
      <c r="B14" s="14">
        <v>2</v>
      </c>
      <c r="C14" s="14">
        <v>1</v>
      </c>
      <c r="D14" s="14"/>
      <c r="E14" s="10"/>
    </row>
    <row r="15" spans="1:6" x14ac:dyDescent="0.2">
      <c r="B15" s="15" t="s">
        <v>7</v>
      </c>
      <c r="C15" s="15" t="s">
        <v>12</v>
      </c>
      <c r="D15" s="15" t="s">
        <v>10</v>
      </c>
      <c r="E15" s="10"/>
    </row>
    <row r="16" spans="1:6" x14ac:dyDescent="0.2">
      <c r="B16" s="12" t="s">
        <v>13</v>
      </c>
      <c r="C16" s="38" t="s">
        <v>20</v>
      </c>
      <c r="D16" s="37">
        <v>1</v>
      </c>
      <c r="E16" s="10"/>
    </row>
    <row r="17" spans="2:5" x14ac:dyDescent="0.2">
      <c r="B17" s="12" t="s">
        <v>14</v>
      </c>
      <c r="C17" s="12" t="s">
        <v>21</v>
      </c>
      <c r="D17" s="35"/>
      <c r="E17" s="10"/>
    </row>
    <row r="18" spans="2:5" x14ac:dyDescent="0.2">
      <c r="B18" s="12" t="s">
        <v>15</v>
      </c>
      <c r="C18" s="12" t="s">
        <v>22</v>
      </c>
      <c r="D18" s="35"/>
      <c r="E18" s="10"/>
    </row>
    <row r="19" spans="2:5" x14ac:dyDescent="0.2">
      <c r="B19" s="16" t="s">
        <v>16</v>
      </c>
      <c r="C19" s="16" t="s">
        <v>23</v>
      </c>
      <c r="D19" s="36"/>
      <c r="E19" s="10"/>
    </row>
    <row r="20" spans="2:5" x14ac:dyDescent="0.2">
      <c r="B20" s="16" t="s">
        <v>17</v>
      </c>
      <c r="C20" s="16" t="s">
        <v>24</v>
      </c>
      <c r="D20" s="36"/>
      <c r="E20" s="10"/>
    </row>
    <row r="21" spans="2:5" x14ac:dyDescent="0.2">
      <c r="B21" s="16" t="s">
        <v>18</v>
      </c>
      <c r="C21" s="16" t="s">
        <v>25</v>
      </c>
      <c r="D21" s="36"/>
      <c r="E21" s="10"/>
    </row>
    <row r="22" spans="2:5" x14ac:dyDescent="0.2">
      <c r="B22" s="16" t="s">
        <v>19</v>
      </c>
      <c r="C22" s="16" t="s">
        <v>26</v>
      </c>
      <c r="D22" s="36"/>
      <c r="E22" s="10"/>
    </row>
    <row r="23" spans="2:5" x14ac:dyDescent="0.2">
      <c r="B23" s="16"/>
      <c r="C23" s="16"/>
      <c r="D23" s="36"/>
    </row>
    <row r="24" spans="2:5" x14ac:dyDescent="0.2">
      <c r="B24" s="17"/>
      <c r="C24" s="17"/>
      <c r="D24" s="36"/>
    </row>
    <row r="25" spans="2:5" x14ac:dyDescent="0.2">
      <c r="B25" s="1"/>
      <c r="C25" s="1"/>
      <c r="D25" s="1"/>
    </row>
    <row r="26" spans="2:5" x14ac:dyDescent="0.2">
      <c r="B26" s="1"/>
      <c r="C26" s="1"/>
      <c r="D26" s="1"/>
    </row>
  </sheetData>
  <pageMargins left="0.75" right="0.75" top="1" bottom="1" header="0.5" footer="0.5"/>
  <pageSetup orientation="portrait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:W431"/>
  <sheetViews>
    <sheetView showGridLines="0" zoomScale="80" workbookViewId="0">
      <selection activeCell="H20" sqref="H20"/>
    </sheetView>
  </sheetViews>
  <sheetFormatPr defaultRowHeight="12.75" x14ac:dyDescent="0.2"/>
  <cols>
    <col min="2" max="2" width="15.5703125" customWidth="1"/>
    <col min="3" max="3" width="21.140625" customWidth="1"/>
    <col min="5" max="5" width="10.140625" bestFit="1" customWidth="1"/>
    <col min="6" max="6" width="10.140625" customWidth="1"/>
    <col min="8" max="10" width="15" customWidth="1"/>
    <col min="11" max="12" width="21.140625" customWidth="1"/>
    <col min="13" max="13" width="13.7109375" bestFit="1" customWidth="1"/>
    <col min="14" max="14" width="11.7109375" customWidth="1"/>
    <col min="15" max="15" width="15.140625" bestFit="1" customWidth="1"/>
  </cols>
  <sheetData>
    <row r="2" spans="2:23" x14ac:dyDescent="0.2">
      <c r="H2" s="102" t="s">
        <v>66</v>
      </c>
      <c r="I2" s="103"/>
      <c r="J2" s="103"/>
      <c r="K2" s="101">
        <f ca="1">+O7/G7</f>
        <v>1.3509677505436</v>
      </c>
    </row>
    <row r="5" spans="2:23" ht="13.5" customHeight="1" x14ac:dyDescent="0.2"/>
    <row r="6" spans="2:23" x14ac:dyDescent="0.2">
      <c r="E6" t="s">
        <v>67</v>
      </c>
      <c r="H6" s="129">
        <f ca="1">+H7/$G7</f>
        <v>0.37627138573696278</v>
      </c>
      <c r="I6" s="130">
        <f t="shared" ref="I6:O6" ca="1" si="0">+I7/$G7</f>
        <v>0.34754341146820839</v>
      </c>
      <c r="J6" s="130">
        <f t="shared" ca="1" si="0"/>
        <v>0.36733555274658514</v>
      </c>
      <c r="K6" s="130">
        <f t="shared" ca="1" si="0"/>
        <v>1.9597468007133478E-2</v>
      </c>
      <c r="L6" s="130">
        <f t="shared" ca="1" si="0"/>
        <v>1.7147784506241794E-2</v>
      </c>
      <c r="M6" s="130">
        <f t="shared" ca="1" si="0"/>
        <v>0.21557214807846825</v>
      </c>
      <c r="N6" s="130">
        <f t="shared" ca="1" si="0"/>
        <v>7.4999999999999997E-3</v>
      </c>
      <c r="O6" s="131">
        <f t="shared" ca="1" si="0"/>
        <v>1.3509677505436</v>
      </c>
    </row>
    <row r="7" spans="2:23" ht="22.5" customHeight="1" x14ac:dyDescent="0.2">
      <c r="E7" s="120"/>
      <c r="F7" s="121"/>
      <c r="G7" s="122">
        <f ca="1">SUM(G9:G314)</f>
        <v>1</v>
      </c>
      <c r="H7" s="108">
        <f t="shared" ref="H7:O7" ca="1" si="1">SUM(H9:H314)</f>
        <v>0.37627138573696278</v>
      </c>
      <c r="I7" s="108">
        <f t="shared" ca="1" si="1"/>
        <v>0.34754341146820839</v>
      </c>
      <c r="J7" s="108">
        <f t="shared" ca="1" si="1"/>
        <v>0.36733555274658514</v>
      </c>
      <c r="K7" s="108">
        <f t="shared" ca="1" si="1"/>
        <v>1.9597468007133478E-2</v>
      </c>
      <c r="L7" s="108">
        <f t="shared" ca="1" si="1"/>
        <v>1.7147784506241794E-2</v>
      </c>
      <c r="M7" s="108">
        <f t="shared" ca="1" si="1"/>
        <v>0.21557214807846825</v>
      </c>
      <c r="N7" s="108">
        <f t="shared" ca="1" si="1"/>
        <v>7.4999999999999997E-3</v>
      </c>
      <c r="O7" s="116">
        <f t="shared" ca="1" si="1"/>
        <v>1.3509677505436</v>
      </c>
      <c r="P7" s="107"/>
      <c r="Q7" s="81"/>
      <c r="R7" s="81"/>
      <c r="S7" s="81"/>
      <c r="T7" s="81"/>
      <c r="U7" s="81"/>
      <c r="V7" s="81"/>
      <c r="W7" s="81"/>
    </row>
    <row r="8" spans="2:23" x14ac:dyDescent="0.2">
      <c r="B8" s="32" t="s">
        <v>31</v>
      </c>
      <c r="C8" s="33"/>
      <c r="E8" s="109" t="s">
        <v>52</v>
      </c>
      <c r="F8" s="109" t="s">
        <v>56</v>
      </c>
      <c r="G8" s="110" t="s">
        <v>53</v>
      </c>
      <c r="H8" s="111" t="s">
        <v>57</v>
      </c>
      <c r="I8" s="111" t="s">
        <v>58</v>
      </c>
      <c r="J8" s="111" t="s">
        <v>59</v>
      </c>
      <c r="K8" s="111" t="s">
        <v>60</v>
      </c>
      <c r="L8" s="111" t="s">
        <v>61</v>
      </c>
      <c r="M8" s="111" t="s">
        <v>62</v>
      </c>
      <c r="N8" s="111" t="s">
        <v>63</v>
      </c>
      <c r="O8" s="112" t="s">
        <v>65</v>
      </c>
      <c r="P8" s="107"/>
      <c r="Q8" s="81"/>
      <c r="R8" s="81"/>
      <c r="S8" s="81"/>
      <c r="T8" s="81"/>
      <c r="U8" s="81"/>
      <c r="V8" s="81"/>
      <c r="W8" s="81"/>
    </row>
    <row r="9" spans="2:23" x14ac:dyDescent="0.2">
      <c r="B9" s="55" t="s">
        <v>51</v>
      </c>
      <c r="C9" s="76">
        <f ca="1">+TODAY()</f>
        <v>36740</v>
      </c>
      <c r="E9" s="117">
        <f ca="1">+DATE(YEAR(calcdate),MONTH(calcdate),1)</f>
        <v>36739</v>
      </c>
      <c r="F9" s="123">
        <f ca="1">+VLOOKUP(E9,[1]!curvecalc,3,0)</f>
        <v>1</v>
      </c>
      <c r="G9" s="124">
        <f ca="1">+IF(AND(startdate&lt;=E9,enddate&gt;=E9),1,0)</f>
        <v>0</v>
      </c>
      <c r="H9" s="104" t="str">
        <f ca="1">+IF($G9=0,"",(+VLOOKUP($E9,[1]!FIXED_CHARTER_COST,HLOOKUP(vessel_choice,[1]!FIXED_CHARTER_COST,2,0)+1,0)*roundtrip_days)/vessel_mmbtu)</f>
        <v/>
      </c>
      <c r="I9" s="104" t="str">
        <f ca="1">+IF($G9=0,"",(+VLOOKUP($E9,[1]!OM_CHARTER_COST,HLOOKUP(vessel_choice,[1]!OM_CHARTER_COST,2,0)+1,0)*roundtrip_days)/vessel_mmbtu)</f>
        <v/>
      </c>
      <c r="J9" s="104" t="str">
        <f ca="1">IF($G9=0,"",(INDEX([1]!bunker_cost,MATCH(route,[1]!bunker_cost_route,0),MATCH(vessel_choice,[1]!bunker_cost_ship,0))/vessel_mmbtu))</f>
        <v/>
      </c>
      <c r="K9" s="104" t="str">
        <f ca="1">IF($G9=0,"",(+INDEX([1]!PORT_CHARGES,MATCH(source,[1]!PORTS,0),MATCH(vessel,[1]!PORT_CHARGE_SHIPS,0))/vessel_mmbtu))</f>
        <v/>
      </c>
      <c r="L9" s="104" t="str">
        <f ca="1">IF($G9=0,"",(+INDEX([1]!PORT_CHARGES,MATCH(destination,[1]!PORTS,0),MATCH(vessel,[1]!PORT_CHARGE_SHIPS,0))/vessel_mmbtu))</f>
        <v/>
      </c>
      <c r="M9" s="104" t="str">
        <f ca="1">IF($G9=0,"",IF(route_choice=1,INDEX([1]!PORT_CHARGES,MATCH(suez,[1]!PORTS,0),MATCH(vessel,[1]!PORT_CHARGE_SHIPS,0)),0)/vessel_mmbtu)</f>
        <v/>
      </c>
      <c r="N9" s="104" t="str">
        <f ca="1">+IF(G9=0,"",+HLOOKUP(vessel,[1]!other_cost,3,0))</f>
        <v/>
      </c>
      <c r="O9" s="113" t="str">
        <f ca="1">+IF(G9=0,"",SUM(H9:N9))</f>
        <v/>
      </c>
      <c r="P9" s="36"/>
      <c r="Q9" s="1"/>
    </row>
    <row r="10" spans="2:23" x14ac:dyDescent="0.2">
      <c r="B10" s="55" t="s">
        <v>10</v>
      </c>
      <c r="C10" s="56" t="str">
        <f ca="1">+CONCATENATE(LIST!$B$13,LIST!$C$13,LIST!$D$13)</f>
        <v>QATARELBASuez</v>
      </c>
      <c r="E10" s="118">
        <f ca="1">+DATE(YEAR(E9),MONTH(E9)+1,1)</f>
        <v>36770</v>
      </c>
      <c r="F10" s="125">
        <f ca="1">+VLOOKUP(E10,[1]!curvecalc,3,0)</f>
        <v>0.98906771048125319</v>
      </c>
      <c r="G10" s="126">
        <f t="shared" ref="G10:G73" ca="1" si="2">+IF(AND(startdate&lt;=E10,enddate&gt;=E10),1,0)</f>
        <v>0</v>
      </c>
      <c r="H10" s="105" t="str">
        <f ca="1">+IF($G10=0,"",(+VLOOKUP($E10,[1]!FIXED_CHARTER_COST,HLOOKUP(vessel_choice,[1]!FIXED_CHARTER_COST,2,0)+1,0)*roundtrip_days)/vessel_mmbtu)</f>
        <v/>
      </c>
      <c r="I10" s="105" t="str">
        <f ca="1">+IF($G10=0,"",(+VLOOKUP($E10,[1]!OM_CHARTER_COST,HLOOKUP(vessel_choice,[1]!OM_CHARTER_COST,2,0)+1,0)*roundtrip_days)/vessel_mmbtu)</f>
        <v/>
      </c>
      <c r="J10" s="105" t="str">
        <f ca="1">IF($G10=0,"",(INDEX([1]!bunker_cost,MATCH(route,[1]!bunker_cost_route,0),MATCH(vessel_choice,[1]!bunker_cost_ship,0))/vessel_mmbtu))</f>
        <v/>
      </c>
      <c r="K10" s="105" t="str">
        <f ca="1">IF($G10=0,"",(+INDEX([1]!PORT_CHARGES,MATCH(source,[1]!PORTS,0),MATCH(vessel,[1]!PORT_CHARGE_SHIPS,0))/vessel_mmbtu))</f>
        <v/>
      </c>
      <c r="L10" s="105" t="str">
        <f ca="1">IF($G10=0,"",(+INDEX([1]!PORT_CHARGES,MATCH(destination,[1]!PORTS,0),MATCH(vessel,[1]!PORT_CHARGE_SHIPS,0))/vessel_mmbtu))</f>
        <v/>
      </c>
      <c r="M10" s="105" t="str">
        <f ca="1">IF($G10=0,"",IF(route_choice=1,INDEX([1]!PORT_CHARGES,MATCH(suez,[1]!PORTS,0),MATCH(vessel,[1]!PORT_CHARGE_SHIPS,0)),0)/vessel_mmbtu)</f>
        <v/>
      </c>
      <c r="N10" s="105" t="str">
        <f ca="1">+IF(G10=0,"",+HLOOKUP(vessel,[1]!other_cost,3,0))</f>
        <v/>
      </c>
      <c r="O10" s="114" t="str">
        <f t="shared" ref="O10:O73" ca="1" si="3">+IF(G10=0,"",SUM(H10:N10))</f>
        <v/>
      </c>
      <c r="P10" s="36"/>
      <c r="Q10" s="1"/>
    </row>
    <row r="11" spans="2:23" x14ac:dyDescent="0.2">
      <c r="B11" s="57" t="s">
        <v>32</v>
      </c>
      <c r="C11" s="58" t="str">
        <f ca="1">+vessel_choice</f>
        <v>HG</v>
      </c>
      <c r="E11" s="118">
        <f t="shared" ref="E11:E74" ca="1" si="4">+DATE(YEAR(E10),MONTH(E10)+1,1)</f>
        <v>36800</v>
      </c>
      <c r="F11" s="125">
        <f ca="1">+VLOOKUP(E11,[1]!curvecalc,3,0)</f>
        <v>0.98340500553176036</v>
      </c>
      <c r="G11" s="126">
        <f t="shared" ca="1" si="2"/>
        <v>0</v>
      </c>
      <c r="H11" s="105" t="str">
        <f ca="1">+IF($G11=0,"",(+VLOOKUP($E11,[1]!FIXED_CHARTER_COST,HLOOKUP(vessel_choice,[1]!FIXED_CHARTER_COST,2,0)+1,0)*roundtrip_days)/vessel_mmbtu)</f>
        <v/>
      </c>
      <c r="I11" s="105" t="str">
        <f ca="1">+IF($G11=0,"",(+VLOOKUP($E11,[1]!OM_CHARTER_COST,HLOOKUP(vessel_choice,[1]!OM_CHARTER_COST,2,0)+1,0)*roundtrip_days)/vessel_mmbtu)</f>
        <v/>
      </c>
      <c r="J11" s="105" t="str">
        <f ca="1">IF($G11=0,"",(INDEX([1]!bunker_cost,MATCH(route,[1]!bunker_cost_route,0),MATCH(vessel_choice,[1]!bunker_cost_ship,0))/vessel_mmbtu))</f>
        <v/>
      </c>
      <c r="K11" s="105" t="str">
        <f ca="1">IF($G11=0,"",(+INDEX([1]!PORT_CHARGES,MATCH(source,[1]!PORTS,0),MATCH(vessel,[1]!PORT_CHARGE_SHIPS,0))/vessel_mmbtu))</f>
        <v/>
      </c>
      <c r="L11" s="105" t="str">
        <f ca="1">IF($G11=0,"",(+INDEX([1]!PORT_CHARGES,MATCH(destination,[1]!PORTS,0),MATCH(vessel,[1]!PORT_CHARGE_SHIPS,0))/vessel_mmbtu))</f>
        <v/>
      </c>
      <c r="M11" s="105" t="str">
        <f ca="1">IF($G11=0,"",IF(route_choice=1,INDEX([1]!PORT_CHARGES,MATCH(suez,[1]!PORTS,0),MATCH(vessel,[1]!PORT_CHARGE_SHIPS,0)),0)/vessel_mmbtu)</f>
        <v/>
      </c>
      <c r="N11" s="105" t="str">
        <f ca="1">+IF(G11=0,"",+HLOOKUP(vessel,[1]!other_cost,3,0))</f>
        <v/>
      </c>
      <c r="O11" s="114" t="str">
        <f t="shared" ca="1" si="3"/>
        <v/>
      </c>
      <c r="P11" s="36"/>
      <c r="Q11" s="1"/>
    </row>
    <row r="12" spans="2:23" x14ac:dyDescent="0.2">
      <c r="B12" s="59" t="s">
        <v>33</v>
      </c>
      <c r="C12" s="60"/>
      <c r="E12" s="118">
        <f t="shared" ca="1" si="4"/>
        <v>36831</v>
      </c>
      <c r="F12" s="125">
        <f ca="1">+VLOOKUP(E12,[1]!curvecalc,3,0)</f>
        <v>0.97787345714103346</v>
      </c>
      <c r="G12" s="126">
        <f t="shared" ca="1" si="2"/>
        <v>0</v>
      </c>
      <c r="H12" s="105" t="str">
        <f ca="1">+IF($G12=0,"",(+VLOOKUP($E12,[1]!FIXED_CHARTER_COST,HLOOKUP(vessel_choice,[1]!FIXED_CHARTER_COST,2,0)+1,0)*roundtrip_days)/vessel_mmbtu)</f>
        <v/>
      </c>
      <c r="I12" s="105" t="str">
        <f ca="1">+IF($G12=0,"",(+VLOOKUP($E12,[1]!OM_CHARTER_COST,HLOOKUP(vessel_choice,[1]!OM_CHARTER_COST,2,0)+1,0)*roundtrip_days)/vessel_mmbtu)</f>
        <v/>
      </c>
      <c r="J12" s="105" t="str">
        <f ca="1">IF($G12=0,"",(INDEX([1]!bunker_cost,MATCH(route,[1]!bunker_cost_route,0),MATCH(vessel_choice,[1]!bunker_cost_ship,0))/vessel_mmbtu))</f>
        <v/>
      </c>
      <c r="K12" s="105" t="str">
        <f ca="1">IF($G12=0,"",(+INDEX([1]!PORT_CHARGES,MATCH(source,[1]!PORTS,0),MATCH(vessel,[1]!PORT_CHARGE_SHIPS,0))/vessel_mmbtu))</f>
        <v/>
      </c>
      <c r="L12" s="105" t="str">
        <f ca="1">IF($G12=0,"",(+INDEX([1]!PORT_CHARGES,MATCH(destination,[1]!PORTS,0),MATCH(vessel,[1]!PORT_CHARGE_SHIPS,0))/vessel_mmbtu))</f>
        <v/>
      </c>
      <c r="M12" s="105" t="str">
        <f ca="1">IF($G12=0,"",IF(route_choice=1,INDEX([1]!PORT_CHARGES,MATCH(suez,[1]!PORTS,0),MATCH(vessel,[1]!PORT_CHARGE_SHIPS,0)),0)/vessel_mmbtu)</f>
        <v/>
      </c>
      <c r="N12" s="105" t="str">
        <f ca="1">+IF(G12=0,"",+HLOOKUP(vessel,[1]!other_cost,3,0))</f>
        <v/>
      </c>
      <c r="O12" s="114" t="str">
        <f t="shared" ca="1" si="3"/>
        <v/>
      </c>
      <c r="P12" s="36"/>
      <c r="Q12" s="1"/>
    </row>
    <row r="13" spans="2:23" x14ac:dyDescent="0.2">
      <c r="B13" s="51" t="s">
        <v>34</v>
      </c>
      <c r="C13" s="52">
        <f ca="1">+VLOOKUP(C10,[1]!MILES,5,0)*2</f>
        <v>17332</v>
      </c>
      <c r="E13" s="118">
        <f t="shared" ca="1" si="4"/>
        <v>36861</v>
      </c>
      <c r="F13" s="125">
        <f ca="1">+VLOOKUP(E13,[1]!curvecalc,3,0)</f>
        <v>0.97221061631652694</v>
      </c>
      <c r="G13" s="126">
        <f t="shared" ca="1" si="2"/>
        <v>0</v>
      </c>
      <c r="H13" s="105" t="str">
        <f ca="1">+IF($G13=0,"",(+VLOOKUP($E13,[1]!FIXED_CHARTER_COST,HLOOKUP(vessel_choice,[1]!FIXED_CHARTER_COST,2,0)+1,0)*roundtrip_days)/vessel_mmbtu)</f>
        <v/>
      </c>
      <c r="I13" s="105" t="str">
        <f ca="1">+IF($G13=0,"",(+VLOOKUP($E13,[1]!OM_CHARTER_COST,HLOOKUP(vessel_choice,[1]!OM_CHARTER_COST,2,0)+1,0)*roundtrip_days)/vessel_mmbtu)</f>
        <v/>
      </c>
      <c r="J13" s="105" t="str">
        <f ca="1">IF($G13=0,"",(INDEX([1]!bunker_cost,MATCH(route,[1]!bunker_cost_route,0),MATCH(vessel_choice,[1]!bunker_cost_ship,0))/vessel_mmbtu))</f>
        <v/>
      </c>
      <c r="K13" s="105" t="str">
        <f ca="1">IF($G13=0,"",(+INDEX([1]!PORT_CHARGES,MATCH(source,[1]!PORTS,0),MATCH(vessel,[1]!PORT_CHARGE_SHIPS,0))/vessel_mmbtu))</f>
        <v/>
      </c>
      <c r="L13" s="105" t="str">
        <f ca="1">IF($G13=0,"",(+INDEX([1]!PORT_CHARGES,MATCH(destination,[1]!PORTS,0),MATCH(vessel,[1]!PORT_CHARGE_SHIPS,0))/vessel_mmbtu))</f>
        <v/>
      </c>
      <c r="M13" s="105" t="str">
        <f ca="1">IF($G13=0,"",IF(route_choice=1,INDEX([1]!PORT_CHARGES,MATCH(suez,[1]!PORTS,0),MATCH(vessel,[1]!PORT_CHARGE_SHIPS,0)),0)/vessel_mmbtu)</f>
        <v/>
      </c>
      <c r="N13" s="105" t="str">
        <f ca="1">+IF(G13=0,"",+HLOOKUP(vessel,[1]!other_cost,3,0))</f>
        <v/>
      </c>
      <c r="O13" s="114" t="str">
        <f t="shared" ca="1" si="3"/>
        <v/>
      </c>
      <c r="P13" s="36"/>
      <c r="Q13" s="1"/>
    </row>
    <row r="14" spans="2:23" x14ac:dyDescent="0.2">
      <c r="B14" s="51" t="s">
        <v>36</v>
      </c>
      <c r="C14" s="53">
        <f ca="1">+INDEX([1]!ROUNDTRIP_DAYS,MATCH($C$10,[1]!ROUNDTRIP_ROUTES,0),MATCH($C$11,[1]!ROUNDTRIP_SHIPS,0))</f>
        <v>48</v>
      </c>
      <c r="E14" s="118">
        <f t="shared" ca="1" si="4"/>
        <v>36892</v>
      </c>
      <c r="F14" s="125">
        <f ca="1">+VLOOKUP(E14,[1]!curvecalc,3,0)</f>
        <v>0.96653119543957822</v>
      </c>
      <c r="G14" s="126">
        <f t="shared" ca="1" si="2"/>
        <v>0</v>
      </c>
      <c r="H14" s="105" t="str">
        <f ca="1">+IF($G14=0,"",(+VLOOKUP($E14,[1]!FIXED_CHARTER_COST,HLOOKUP(vessel_choice,[1]!FIXED_CHARTER_COST,2,0)+1,0)*roundtrip_days)/vessel_mmbtu)</f>
        <v/>
      </c>
      <c r="I14" s="105" t="str">
        <f ca="1">+IF($G14=0,"",(+VLOOKUP($E14,[1]!OM_CHARTER_COST,HLOOKUP(vessel_choice,[1]!OM_CHARTER_COST,2,0)+1,0)*roundtrip_days)/vessel_mmbtu)</f>
        <v/>
      </c>
      <c r="J14" s="105" t="str">
        <f ca="1">IF($G14=0,"",(INDEX([1]!bunker_cost,MATCH(route,[1]!bunker_cost_route,0),MATCH(vessel_choice,[1]!bunker_cost_ship,0))/vessel_mmbtu))</f>
        <v/>
      </c>
      <c r="K14" s="105" t="str">
        <f ca="1">IF($G14=0,"",(+INDEX([1]!PORT_CHARGES,MATCH(source,[1]!PORTS,0),MATCH(vessel,[1]!PORT_CHARGE_SHIPS,0))/vessel_mmbtu))</f>
        <v/>
      </c>
      <c r="L14" s="105" t="str">
        <f ca="1">IF($G14=0,"",(+INDEX([1]!PORT_CHARGES,MATCH(destination,[1]!PORTS,0),MATCH(vessel,[1]!PORT_CHARGE_SHIPS,0))/vessel_mmbtu))</f>
        <v/>
      </c>
      <c r="M14" s="105" t="str">
        <f ca="1">IF($G14=0,"",IF(route_choice=1,INDEX([1]!PORT_CHARGES,MATCH(suez,[1]!PORTS,0),MATCH(vessel,[1]!PORT_CHARGE_SHIPS,0)),0)/vessel_mmbtu)</f>
        <v/>
      </c>
      <c r="N14" s="105" t="str">
        <f ca="1">+IF(G14=0,"",+HLOOKUP(vessel,[1]!other_cost,3,0))</f>
        <v/>
      </c>
      <c r="O14" s="114" t="str">
        <f t="shared" ca="1" si="3"/>
        <v/>
      </c>
      <c r="P14" s="36"/>
      <c r="Q14" s="1"/>
    </row>
    <row r="15" spans="2:23" x14ac:dyDescent="0.2">
      <c r="B15" s="51" t="s">
        <v>38</v>
      </c>
      <c r="C15" s="54">
        <f ca="1">+INDEX([1]!LADEN_VOYAGE_DAYS,MATCH($C$10,[1]!LADEN_VOYAGE_ROUTES,0),MATCH($C$11,[1]!LADEN_VOYAGE_SHIPS,0))*HLOOKUP($C$11,[1]!SHIPS,7,0)</f>
        <v>6.8749999999999992E-2</v>
      </c>
      <c r="E15" s="118">
        <f t="shared" ca="1" si="4"/>
        <v>36923</v>
      </c>
      <c r="F15" s="125">
        <f ca="1">+VLOOKUP(E15,[1]!curvecalc,3,0)</f>
        <v>0.96135651768700092</v>
      </c>
      <c r="G15" s="126">
        <f t="shared" ca="1" si="2"/>
        <v>0</v>
      </c>
      <c r="H15" s="105" t="str">
        <f ca="1">+IF($G15=0,"",(+VLOOKUP($E15,[1]!FIXED_CHARTER_COST,HLOOKUP(vessel_choice,[1]!FIXED_CHARTER_COST,2,0)+1,0)*roundtrip_days)/vessel_mmbtu)</f>
        <v/>
      </c>
      <c r="I15" s="105" t="str">
        <f ca="1">+IF($G15=0,"",(+VLOOKUP($E15,[1]!OM_CHARTER_COST,HLOOKUP(vessel_choice,[1]!OM_CHARTER_COST,2,0)+1,0)*roundtrip_days)/vessel_mmbtu)</f>
        <v/>
      </c>
      <c r="J15" s="105" t="str">
        <f ca="1">IF($G15=0,"",(INDEX([1]!bunker_cost,MATCH(route,[1]!bunker_cost_route,0),MATCH(vessel_choice,[1]!bunker_cost_ship,0))/vessel_mmbtu))</f>
        <v/>
      </c>
      <c r="K15" s="105" t="str">
        <f ca="1">IF($G15=0,"",(+INDEX([1]!PORT_CHARGES,MATCH(source,[1]!PORTS,0),MATCH(vessel,[1]!PORT_CHARGE_SHIPS,0))/vessel_mmbtu))</f>
        <v/>
      </c>
      <c r="L15" s="105" t="str">
        <f ca="1">IF($G15=0,"",(+INDEX([1]!PORT_CHARGES,MATCH(destination,[1]!PORTS,0),MATCH(vessel,[1]!PORT_CHARGE_SHIPS,0))/vessel_mmbtu))</f>
        <v/>
      </c>
      <c r="M15" s="105" t="str">
        <f ca="1">IF($G15=0,"",IF(route_choice=1,INDEX([1]!PORT_CHARGES,MATCH(suez,[1]!PORTS,0),MATCH(vessel,[1]!PORT_CHARGE_SHIPS,0)),0)/vessel_mmbtu)</f>
        <v/>
      </c>
      <c r="N15" s="105" t="str">
        <f ca="1">+IF(G15=0,"",+HLOOKUP(vessel,[1]!other_cost,3,0))</f>
        <v/>
      </c>
      <c r="O15" s="114" t="str">
        <f t="shared" ca="1" si="3"/>
        <v/>
      </c>
      <c r="P15" s="36"/>
      <c r="Q15" s="1"/>
    </row>
    <row r="16" spans="2:23" x14ac:dyDescent="0.2">
      <c r="E16" s="118">
        <f t="shared" ca="1" si="4"/>
        <v>36951</v>
      </c>
      <c r="F16" s="125">
        <f ca="1">+VLOOKUP(E16,[1]!curvecalc,3,0)</f>
        <v>0.95564818838304555</v>
      </c>
      <c r="G16" s="126">
        <f t="shared" ca="1" si="2"/>
        <v>0</v>
      </c>
      <c r="H16" s="105" t="str">
        <f ca="1">+IF($G16=0,"",(+VLOOKUP($E16,[1]!FIXED_CHARTER_COST,HLOOKUP(vessel_choice,[1]!FIXED_CHARTER_COST,2,0)+1,0)*roundtrip_days)/vessel_mmbtu)</f>
        <v/>
      </c>
      <c r="I16" s="105" t="str">
        <f ca="1">+IF($G16=0,"",(+VLOOKUP($E16,[1]!OM_CHARTER_COST,HLOOKUP(vessel_choice,[1]!OM_CHARTER_COST,2,0)+1,0)*roundtrip_days)/vessel_mmbtu)</f>
        <v/>
      </c>
      <c r="J16" s="105" t="str">
        <f ca="1">IF($G16=0,"",(INDEX([1]!bunker_cost,MATCH(route,[1]!bunker_cost_route,0),MATCH(vessel_choice,[1]!bunker_cost_ship,0))/vessel_mmbtu))</f>
        <v/>
      </c>
      <c r="K16" s="105" t="str">
        <f ca="1">IF($G16=0,"",(+INDEX([1]!PORT_CHARGES,MATCH(source,[1]!PORTS,0),MATCH(vessel,[1]!PORT_CHARGE_SHIPS,0))/vessel_mmbtu))</f>
        <v/>
      </c>
      <c r="L16" s="105" t="str">
        <f ca="1">IF($G16=0,"",(+INDEX([1]!PORT_CHARGES,MATCH(destination,[1]!PORTS,0),MATCH(vessel,[1]!PORT_CHARGE_SHIPS,0))/vessel_mmbtu))</f>
        <v/>
      </c>
      <c r="M16" s="105" t="str">
        <f ca="1">IF($G16=0,"",IF(route_choice=1,INDEX([1]!PORT_CHARGES,MATCH(suez,[1]!PORTS,0),MATCH(vessel,[1]!PORT_CHARGE_SHIPS,0)),0)/vessel_mmbtu)</f>
        <v/>
      </c>
      <c r="N16" s="105" t="str">
        <f ca="1">+IF(G16=0,"",+HLOOKUP(vessel,[1]!other_cost,3,0))</f>
        <v/>
      </c>
      <c r="O16" s="114" t="str">
        <f t="shared" ca="1" si="3"/>
        <v/>
      </c>
      <c r="P16" s="36"/>
      <c r="Q16" s="1"/>
    </row>
    <row r="17" spans="5:17" x14ac:dyDescent="0.2">
      <c r="E17" s="118">
        <f t="shared" ca="1" si="4"/>
        <v>36982</v>
      </c>
      <c r="F17" s="125">
        <f ca="1">+VLOOKUP(E17,[1]!curvecalc,3,0)</f>
        <v>0.95013530659556977</v>
      </c>
      <c r="G17" s="126">
        <f t="shared" ca="1" si="2"/>
        <v>0</v>
      </c>
      <c r="H17" s="105" t="str">
        <f ca="1">+IF($G17=0,"",(+VLOOKUP($E17,[1]!FIXED_CHARTER_COST,HLOOKUP(vessel_choice,[1]!FIXED_CHARTER_COST,2,0)+1,0)*roundtrip_days)/vessel_mmbtu)</f>
        <v/>
      </c>
      <c r="I17" s="105" t="str">
        <f ca="1">+IF($G17=0,"",(+VLOOKUP($E17,[1]!OM_CHARTER_COST,HLOOKUP(vessel_choice,[1]!OM_CHARTER_COST,2,0)+1,0)*roundtrip_days)/vessel_mmbtu)</f>
        <v/>
      </c>
      <c r="J17" s="105" t="str">
        <f ca="1">IF($G17=0,"",(INDEX([1]!bunker_cost,MATCH(route,[1]!bunker_cost_route,0),MATCH(vessel_choice,[1]!bunker_cost_ship,0))/vessel_mmbtu))</f>
        <v/>
      </c>
      <c r="K17" s="105" t="str">
        <f ca="1">IF($G17=0,"",(+INDEX([1]!PORT_CHARGES,MATCH(source,[1]!PORTS,0),MATCH(vessel,[1]!PORT_CHARGE_SHIPS,0))/vessel_mmbtu))</f>
        <v/>
      </c>
      <c r="L17" s="105" t="str">
        <f ca="1">IF($G17=0,"",(+INDEX([1]!PORT_CHARGES,MATCH(destination,[1]!PORTS,0),MATCH(vessel,[1]!PORT_CHARGE_SHIPS,0))/vessel_mmbtu))</f>
        <v/>
      </c>
      <c r="M17" s="105" t="str">
        <f ca="1">IF($G17=0,"",IF(route_choice=1,INDEX([1]!PORT_CHARGES,MATCH(suez,[1]!PORTS,0),MATCH(vessel,[1]!PORT_CHARGE_SHIPS,0)),0)/vessel_mmbtu)</f>
        <v/>
      </c>
      <c r="N17" s="105" t="str">
        <f ca="1">+IF(G17=0,"",+HLOOKUP(vessel,[1]!other_cost,3,0))</f>
        <v/>
      </c>
      <c r="O17" s="114" t="str">
        <f t="shared" ca="1" si="3"/>
        <v/>
      </c>
      <c r="P17" s="36"/>
      <c r="Q17" s="1"/>
    </row>
    <row r="18" spans="5:17" x14ac:dyDescent="0.2">
      <c r="E18" s="118">
        <f t="shared" ca="1" si="4"/>
        <v>37012</v>
      </c>
      <c r="F18" s="125">
        <f ca="1">+VLOOKUP(E18,[1]!curvecalc,3,0)</f>
        <v>0.94452676617611309</v>
      </c>
      <c r="G18" s="126">
        <f t="shared" ca="1" si="2"/>
        <v>0</v>
      </c>
      <c r="H18" s="105" t="str">
        <f ca="1">+IF($G18=0,"",(+VLOOKUP($E18,[1]!FIXED_CHARTER_COST,HLOOKUP(vessel_choice,[1]!FIXED_CHARTER_COST,2,0)+1,0)*roundtrip_days)/vessel_mmbtu)</f>
        <v/>
      </c>
      <c r="I18" s="105" t="str">
        <f ca="1">+IF($G18=0,"",(+VLOOKUP($E18,[1]!OM_CHARTER_COST,HLOOKUP(vessel_choice,[1]!OM_CHARTER_COST,2,0)+1,0)*roundtrip_days)/vessel_mmbtu)</f>
        <v/>
      </c>
      <c r="J18" s="105" t="str">
        <f ca="1">IF($G18=0,"",(INDEX([1]!bunker_cost,MATCH(route,[1]!bunker_cost_route,0),MATCH(vessel_choice,[1]!bunker_cost_ship,0))/vessel_mmbtu))</f>
        <v/>
      </c>
      <c r="K18" s="105" t="str">
        <f ca="1">IF($G18=0,"",(+INDEX([1]!PORT_CHARGES,MATCH(source,[1]!PORTS,0),MATCH(vessel,[1]!PORT_CHARGE_SHIPS,0))/vessel_mmbtu))</f>
        <v/>
      </c>
      <c r="L18" s="105" t="str">
        <f ca="1">IF($G18=0,"",(+INDEX([1]!PORT_CHARGES,MATCH(destination,[1]!PORTS,0),MATCH(vessel,[1]!PORT_CHARGE_SHIPS,0))/vessel_mmbtu))</f>
        <v/>
      </c>
      <c r="M18" s="105" t="str">
        <f ca="1">IF($G18=0,"",IF(route_choice=1,INDEX([1]!PORT_CHARGES,MATCH(suez,[1]!PORTS,0),MATCH(vessel,[1]!PORT_CHARGE_SHIPS,0)),0)/vessel_mmbtu)</f>
        <v/>
      </c>
      <c r="N18" s="105" t="str">
        <f ca="1">+IF(G18=0,"",+HLOOKUP(vessel,[1]!other_cost,3,0))</f>
        <v/>
      </c>
      <c r="O18" s="114" t="str">
        <f t="shared" ca="1" si="3"/>
        <v/>
      </c>
      <c r="P18" s="36"/>
      <c r="Q18" s="1"/>
    </row>
    <row r="19" spans="5:17" x14ac:dyDescent="0.2">
      <c r="E19" s="118">
        <f t="shared" ca="1" si="4"/>
        <v>37043</v>
      </c>
      <c r="F19" s="125">
        <f ca="1">+VLOOKUP(E19,[1]!curvecalc,3,0)</f>
        <v>0.93910794529001762</v>
      </c>
      <c r="G19" s="126">
        <f t="shared" ca="1" si="2"/>
        <v>0</v>
      </c>
      <c r="H19" s="105" t="str">
        <f ca="1">+IF($G19=0,"",(+VLOOKUP($E19,[1]!FIXED_CHARTER_COST,HLOOKUP(vessel_choice,[1]!FIXED_CHARTER_COST,2,0)+1,0)*roundtrip_days)/vessel_mmbtu)</f>
        <v/>
      </c>
      <c r="I19" s="105" t="str">
        <f ca="1">+IF($G19=0,"",(+VLOOKUP($E19,[1]!OM_CHARTER_COST,HLOOKUP(vessel_choice,[1]!OM_CHARTER_COST,2,0)+1,0)*roundtrip_days)/vessel_mmbtu)</f>
        <v/>
      </c>
      <c r="J19" s="105" t="str">
        <f ca="1">IF($G19=0,"",(INDEX([1]!bunker_cost,MATCH(route,[1]!bunker_cost_route,0),MATCH(vessel_choice,[1]!bunker_cost_ship,0))/vessel_mmbtu))</f>
        <v/>
      </c>
      <c r="K19" s="105" t="str">
        <f ca="1">IF($G19=0,"",(+INDEX([1]!PORT_CHARGES,MATCH(source,[1]!PORTS,0),MATCH(vessel,[1]!PORT_CHARGE_SHIPS,0))/vessel_mmbtu))</f>
        <v/>
      </c>
      <c r="L19" s="105" t="str">
        <f ca="1">IF($G19=0,"",(+INDEX([1]!PORT_CHARGES,MATCH(destination,[1]!PORTS,0),MATCH(vessel,[1]!PORT_CHARGE_SHIPS,0))/vessel_mmbtu))</f>
        <v/>
      </c>
      <c r="M19" s="105" t="str">
        <f ca="1">IF($G19=0,"",IF(route_choice=1,INDEX([1]!PORT_CHARGES,MATCH(suez,[1]!PORTS,0),MATCH(vessel,[1]!PORT_CHARGE_SHIPS,0)),0)/vessel_mmbtu)</f>
        <v/>
      </c>
      <c r="N19" s="105" t="str">
        <f ca="1">+IF(G19=0,"",+HLOOKUP(vessel,[1]!other_cost,3,0))</f>
        <v/>
      </c>
      <c r="O19" s="114" t="str">
        <f t="shared" ca="1" si="3"/>
        <v/>
      </c>
      <c r="P19" s="36"/>
      <c r="Q19" s="1"/>
    </row>
    <row r="20" spans="5:17" x14ac:dyDescent="0.2">
      <c r="E20" s="118">
        <f t="shared" ca="1" si="4"/>
        <v>37073</v>
      </c>
      <c r="F20" s="125">
        <f ca="1">+VLOOKUP(E20,[1]!curvecalc,3,0)</f>
        <v>0.93353745551083955</v>
      </c>
      <c r="G20" s="126">
        <f t="shared" ca="1" si="2"/>
        <v>0</v>
      </c>
      <c r="H20" s="105" t="str">
        <f ca="1">+IF($G20=0,"",(+VLOOKUP($E20,[1]!FIXED_CHARTER_COST,HLOOKUP(vessel_choice,[1]!FIXED_CHARTER_COST,2,0)+1,0)*roundtrip_days)/vessel_mmbtu)</f>
        <v/>
      </c>
      <c r="I20" s="105" t="str">
        <f ca="1">+IF($G20=0,"",(+VLOOKUP($E20,[1]!OM_CHARTER_COST,HLOOKUP(vessel_choice,[1]!OM_CHARTER_COST,2,0)+1,0)*roundtrip_days)/vessel_mmbtu)</f>
        <v/>
      </c>
      <c r="J20" s="105" t="str">
        <f ca="1">IF($G20=0,"",(INDEX([1]!bunker_cost,MATCH(route,[1]!bunker_cost_route,0),MATCH(vessel_choice,[1]!bunker_cost_ship,0))/vessel_mmbtu))</f>
        <v/>
      </c>
      <c r="K20" s="105" t="str">
        <f ca="1">IF($G20=0,"",(+INDEX([1]!PORT_CHARGES,MATCH(source,[1]!PORTS,0),MATCH(vessel,[1]!PORT_CHARGE_SHIPS,0))/vessel_mmbtu))</f>
        <v/>
      </c>
      <c r="L20" s="105" t="str">
        <f ca="1">IF($G20=0,"",(+INDEX([1]!PORT_CHARGES,MATCH(destination,[1]!PORTS,0),MATCH(vessel,[1]!PORT_CHARGE_SHIPS,0))/vessel_mmbtu))</f>
        <v/>
      </c>
      <c r="M20" s="105" t="str">
        <f ca="1">IF($G20=0,"",IF(route_choice=1,INDEX([1]!PORT_CHARGES,MATCH(suez,[1]!PORTS,0),MATCH(vessel,[1]!PORT_CHARGE_SHIPS,0)),0)/vessel_mmbtu)</f>
        <v/>
      </c>
      <c r="N20" s="105" t="str">
        <f ca="1">+IF(G20=0,"",+HLOOKUP(vessel,[1]!other_cost,3,0))</f>
        <v/>
      </c>
      <c r="O20" s="114" t="str">
        <f t="shared" ca="1" si="3"/>
        <v/>
      </c>
      <c r="P20" s="36"/>
      <c r="Q20" s="1"/>
    </row>
    <row r="21" spans="5:17" x14ac:dyDescent="0.2">
      <c r="E21" s="118">
        <f t="shared" ca="1" si="4"/>
        <v>37104</v>
      </c>
      <c r="F21" s="125">
        <f ca="1">+VLOOKUP(E21,[1]!curvecalc,3,0)</f>
        <v>0.92799610610284611</v>
      </c>
      <c r="G21" s="126">
        <f t="shared" ca="1" si="2"/>
        <v>0</v>
      </c>
      <c r="H21" s="105" t="str">
        <f ca="1">+IF($G21=0,"",(+VLOOKUP($E21,[1]!FIXED_CHARTER_COST,HLOOKUP(vessel_choice,[1]!FIXED_CHARTER_COST,2,0)+1,0)*roundtrip_days)/vessel_mmbtu)</f>
        <v/>
      </c>
      <c r="I21" s="105" t="str">
        <f ca="1">+IF($G21=0,"",(+VLOOKUP($E21,[1]!OM_CHARTER_COST,HLOOKUP(vessel_choice,[1]!OM_CHARTER_COST,2,0)+1,0)*roundtrip_days)/vessel_mmbtu)</f>
        <v/>
      </c>
      <c r="J21" s="105" t="str">
        <f ca="1">IF($G21=0,"",(INDEX([1]!bunker_cost,MATCH(route,[1]!bunker_cost_route,0),MATCH(vessel_choice,[1]!bunker_cost_ship,0))/vessel_mmbtu))</f>
        <v/>
      </c>
      <c r="K21" s="105" t="str">
        <f ca="1">IF($G21=0,"",(+INDEX([1]!PORT_CHARGES,MATCH(source,[1]!PORTS,0),MATCH(vessel,[1]!PORT_CHARGE_SHIPS,0))/vessel_mmbtu))</f>
        <v/>
      </c>
      <c r="L21" s="105" t="str">
        <f ca="1">IF($G21=0,"",(+INDEX([1]!PORT_CHARGES,MATCH(destination,[1]!PORTS,0),MATCH(vessel,[1]!PORT_CHARGE_SHIPS,0))/vessel_mmbtu))</f>
        <v/>
      </c>
      <c r="M21" s="105" t="str">
        <f ca="1">IF($G21=0,"",IF(route_choice=1,INDEX([1]!PORT_CHARGES,MATCH(suez,[1]!PORTS,0),MATCH(vessel,[1]!PORT_CHARGE_SHIPS,0)),0)/vessel_mmbtu)</f>
        <v/>
      </c>
      <c r="N21" s="105" t="str">
        <f ca="1">+IF(G21=0,"",+HLOOKUP(vessel,[1]!other_cost,3,0))</f>
        <v/>
      </c>
      <c r="O21" s="114" t="str">
        <f t="shared" ca="1" si="3"/>
        <v/>
      </c>
      <c r="P21" s="36"/>
      <c r="Q21" s="1"/>
    </row>
    <row r="22" spans="5:17" x14ac:dyDescent="0.2">
      <c r="E22" s="118">
        <f t="shared" ca="1" si="4"/>
        <v>37135</v>
      </c>
      <c r="F22" s="125">
        <f ca="1">+VLOOKUP(E22,[1]!curvecalc,3,0)</f>
        <v>0.92264845364655979</v>
      </c>
      <c r="G22" s="126">
        <f t="shared" ca="1" si="2"/>
        <v>0</v>
      </c>
      <c r="H22" s="105" t="str">
        <f ca="1">+IF($G22=0,"",(+VLOOKUP($E22,[1]!FIXED_CHARTER_COST,HLOOKUP(vessel_choice,[1]!FIXED_CHARTER_COST,2,0)+1,0)*roundtrip_days)/vessel_mmbtu)</f>
        <v/>
      </c>
      <c r="I22" s="105" t="str">
        <f ca="1">+IF($G22=0,"",(+VLOOKUP($E22,[1]!OM_CHARTER_COST,HLOOKUP(vessel_choice,[1]!OM_CHARTER_COST,2,0)+1,0)*roundtrip_days)/vessel_mmbtu)</f>
        <v/>
      </c>
      <c r="J22" s="105" t="str">
        <f ca="1">IF($G22=0,"",(INDEX([1]!bunker_cost,MATCH(route,[1]!bunker_cost_route,0),MATCH(vessel_choice,[1]!bunker_cost_ship,0))/vessel_mmbtu))</f>
        <v/>
      </c>
      <c r="K22" s="105" t="str">
        <f ca="1">IF($G22=0,"",(+INDEX([1]!PORT_CHARGES,MATCH(source,[1]!PORTS,0),MATCH(vessel,[1]!PORT_CHARGE_SHIPS,0))/vessel_mmbtu))</f>
        <v/>
      </c>
      <c r="L22" s="105" t="str">
        <f ca="1">IF($G22=0,"",(+INDEX([1]!PORT_CHARGES,MATCH(destination,[1]!PORTS,0),MATCH(vessel,[1]!PORT_CHARGE_SHIPS,0))/vessel_mmbtu))</f>
        <v/>
      </c>
      <c r="M22" s="105" t="str">
        <f ca="1">IF($G22=0,"",IF(route_choice=1,INDEX([1]!PORT_CHARGES,MATCH(suez,[1]!PORTS,0),MATCH(vessel,[1]!PORT_CHARGE_SHIPS,0)),0)/vessel_mmbtu)</f>
        <v/>
      </c>
      <c r="N22" s="105" t="str">
        <f ca="1">+IF(G22=0,"",+HLOOKUP(vessel,[1]!other_cost,3,0))</f>
        <v/>
      </c>
      <c r="O22" s="114" t="str">
        <f t="shared" ca="1" si="3"/>
        <v/>
      </c>
      <c r="P22" s="36"/>
      <c r="Q22" s="1"/>
    </row>
    <row r="23" spans="5:17" x14ac:dyDescent="0.2">
      <c r="E23" s="118">
        <f t="shared" ca="1" si="4"/>
        <v>37165</v>
      </c>
      <c r="F23" s="125">
        <f ca="1">+VLOOKUP(E23,[1]!curvecalc,3,0)</f>
        <v>0.91715883353653005</v>
      </c>
      <c r="G23" s="126">
        <f t="shared" ca="1" si="2"/>
        <v>0</v>
      </c>
      <c r="H23" s="105" t="str">
        <f ca="1">+IF($G23=0,"",(+VLOOKUP($E23,[1]!FIXED_CHARTER_COST,HLOOKUP(vessel_choice,[1]!FIXED_CHARTER_COST,2,0)+1,0)*roundtrip_days)/vessel_mmbtu)</f>
        <v/>
      </c>
      <c r="I23" s="105" t="str">
        <f ca="1">+IF($G23=0,"",(+VLOOKUP($E23,[1]!OM_CHARTER_COST,HLOOKUP(vessel_choice,[1]!OM_CHARTER_COST,2,0)+1,0)*roundtrip_days)/vessel_mmbtu)</f>
        <v/>
      </c>
      <c r="J23" s="105" t="str">
        <f ca="1">IF($G23=0,"",(INDEX([1]!bunker_cost,MATCH(route,[1]!bunker_cost_route,0),MATCH(vessel_choice,[1]!bunker_cost_ship,0))/vessel_mmbtu))</f>
        <v/>
      </c>
      <c r="K23" s="105" t="str">
        <f ca="1">IF($G23=0,"",(+INDEX([1]!PORT_CHARGES,MATCH(source,[1]!PORTS,0),MATCH(vessel,[1]!PORT_CHARGE_SHIPS,0))/vessel_mmbtu))</f>
        <v/>
      </c>
      <c r="L23" s="105" t="str">
        <f ca="1">IF($G23=0,"",(+INDEX([1]!PORT_CHARGES,MATCH(destination,[1]!PORTS,0),MATCH(vessel,[1]!PORT_CHARGE_SHIPS,0))/vessel_mmbtu))</f>
        <v/>
      </c>
      <c r="M23" s="105" t="str">
        <f ca="1">IF($G23=0,"",IF(route_choice=1,INDEX([1]!PORT_CHARGES,MATCH(suez,[1]!PORTS,0),MATCH(vessel,[1]!PORT_CHARGE_SHIPS,0)),0)/vessel_mmbtu)</f>
        <v/>
      </c>
      <c r="N23" s="105" t="str">
        <f ca="1">+IF(G23=0,"",+HLOOKUP(vessel,[1]!other_cost,3,0))</f>
        <v/>
      </c>
      <c r="O23" s="114" t="str">
        <f t="shared" ca="1" si="3"/>
        <v/>
      </c>
      <c r="P23" s="36"/>
      <c r="Q23" s="1"/>
    </row>
    <row r="24" spans="5:17" x14ac:dyDescent="0.2">
      <c r="E24" s="118">
        <f t="shared" ca="1" si="4"/>
        <v>37196</v>
      </c>
      <c r="F24" s="125">
        <f ca="1">+VLOOKUP(E24,[1]!curvecalc,3,0)</f>
        <v>0.91187971931741929</v>
      </c>
      <c r="G24" s="126">
        <f t="shared" ca="1" si="2"/>
        <v>0</v>
      </c>
      <c r="H24" s="105" t="str">
        <f ca="1">+IF($G24=0,"",(+VLOOKUP($E24,[1]!FIXED_CHARTER_COST,HLOOKUP(vessel_choice,[1]!FIXED_CHARTER_COST,2,0)+1,0)*roundtrip_days)/vessel_mmbtu)</f>
        <v/>
      </c>
      <c r="I24" s="105" t="str">
        <f ca="1">+IF($G24=0,"",(+VLOOKUP($E24,[1]!OM_CHARTER_COST,HLOOKUP(vessel_choice,[1]!OM_CHARTER_COST,2,0)+1,0)*roundtrip_days)/vessel_mmbtu)</f>
        <v/>
      </c>
      <c r="J24" s="105" t="str">
        <f ca="1">IF($G24=0,"",(INDEX([1]!bunker_cost,MATCH(route,[1]!bunker_cost_route,0),MATCH(vessel_choice,[1]!bunker_cost_ship,0))/vessel_mmbtu))</f>
        <v/>
      </c>
      <c r="K24" s="105" t="str">
        <f ca="1">IF($G24=0,"",(+INDEX([1]!PORT_CHARGES,MATCH(source,[1]!PORTS,0),MATCH(vessel,[1]!PORT_CHARGE_SHIPS,0))/vessel_mmbtu))</f>
        <v/>
      </c>
      <c r="L24" s="105" t="str">
        <f ca="1">IF($G24=0,"",(+INDEX([1]!PORT_CHARGES,MATCH(destination,[1]!PORTS,0),MATCH(vessel,[1]!PORT_CHARGE_SHIPS,0))/vessel_mmbtu))</f>
        <v/>
      </c>
      <c r="M24" s="105" t="str">
        <f ca="1">IF($G24=0,"",IF(route_choice=1,INDEX([1]!PORT_CHARGES,MATCH(suez,[1]!PORTS,0),MATCH(vessel,[1]!PORT_CHARGE_SHIPS,0)),0)/vessel_mmbtu)</f>
        <v/>
      </c>
      <c r="N24" s="105" t="str">
        <f ca="1">+IF(G24=0,"",+HLOOKUP(vessel,[1]!other_cost,3,0))</f>
        <v/>
      </c>
      <c r="O24" s="114" t="str">
        <f t="shared" ca="1" si="3"/>
        <v/>
      </c>
      <c r="P24" s="36"/>
      <c r="Q24" s="1"/>
    </row>
    <row r="25" spans="5:17" x14ac:dyDescent="0.2">
      <c r="E25" s="118">
        <f t="shared" ca="1" si="4"/>
        <v>37226</v>
      </c>
      <c r="F25" s="125">
        <f ca="1">+VLOOKUP(E25,[1]!curvecalc,3,0)</f>
        <v>0.90645202448313378</v>
      </c>
      <c r="G25" s="126">
        <f t="shared" ca="1" si="2"/>
        <v>0</v>
      </c>
      <c r="H25" s="105" t="str">
        <f ca="1">+IF($G25=0,"",(+VLOOKUP($E25,[1]!FIXED_CHARTER_COST,HLOOKUP(vessel_choice,[1]!FIXED_CHARTER_COST,2,0)+1,0)*roundtrip_days)/vessel_mmbtu)</f>
        <v/>
      </c>
      <c r="I25" s="105" t="str">
        <f ca="1">+IF($G25=0,"",(+VLOOKUP($E25,[1]!OM_CHARTER_COST,HLOOKUP(vessel_choice,[1]!OM_CHARTER_COST,2,0)+1,0)*roundtrip_days)/vessel_mmbtu)</f>
        <v/>
      </c>
      <c r="J25" s="105" t="str">
        <f ca="1">IF($G25=0,"",(INDEX([1]!bunker_cost,MATCH(route,[1]!bunker_cost_route,0),MATCH(vessel_choice,[1]!bunker_cost_ship,0))/vessel_mmbtu))</f>
        <v/>
      </c>
      <c r="K25" s="105" t="str">
        <f ca="1">IF($G25=0,"",(+INDEX([1]!PORT_CHARGES,MATCH(source,[1]!PORTS,0),MATCH(vessel,[1]!PORT_CHARGE_SHIPS,0))/vessel_mmbtu))</f>
        <v/>
      </c>
      <c r="L25" s="105" t="str">
        <f ca="1">IF($G25=0,"",(+INDEX([1]!PORT_CHARGES,MATCH(destination,[1]!PORTS,0),MATCH(vessel,[1]!PORT_CHARGE_SHIPS,0))/vessel_mmbtu))</f>
        <v/>
      </c>
      <c r="M25" s="105" t="str">
        <f ca="1">IF($G25=0,"",IF(route_choice=1,INDEX([1]!PORT_CHARGES,MATCH(suez,[1]!PORTS,0),MATCH(vessel,[1]!PORT_CHARGE_SHIPS,0)),0)/vessel_mmbtu)</f>
        <v/>
      </c>
      <c r="N25" s="105" t="str">
        <f ca="1">+IF(G25=0,"",+HLOOKUP(vessel,[1]!other_cost,3,0))</f>
        <v/>
      </c>
      <c r="O25" s="114" t="str">
        <f t="shared" ca="1" si="3"/>
        <v/>
      </c>
      <c r="P25" s="36"/>
      <c r="Q25" s="1"/>
    </row>
    <row r="26" spans="5:17" x14ac:dyDescent="0.2">
      <c r="E26" s="118">
        <f t="shared" ca="1" si="4"/>
        <v>37257</v>
      </c>
      <c r="F26" s="125">
        <f ca="1">+VLOOKUP(E26,[1]!curvecalc,3,0)</f>
        <v>0.90103993721431963</v>
      </c>
      <c r="G26" s="126">
        <f t="shared" ca="1" si="2"/>
        <v>0</v>
      </c>
      <c r="H26" s="105" t="str">
        <f ca="1">+IF($G26=0,"",(+VLOOKUP($E26,[1]!FIXED_CHARTER_COST,HLOOKUP(vessel_choice,[1]!FIXED_CHARTER_COST,2,0)+1,0)*roundtrip_days)/vessel_mmbtu)</f>
        <v/>
      </c>
      <c r="I26" s="105" t="str">
        <f ca="1">+IF($G26=0,"",(+VLOOKUP($E26,[1]!OM_CHARTER_COST,HLOOKUP(vessel_choice,[1]!OM_CHARTER_COST,2,0)+1,0)*roundtrip_days)/vessel_mmbtu)</f>
        <v/>
      </c>
      <c r="J26" s="105" t="str">
        <f ca="1">IF($G26=0,"",(INDEX([1]!bunker_cost,MATCH(route,[1]!bunker_cost_route,0),MATCH(vessel_choice,[1]!bunker_cost_ship,0))/vessel_mmbtu))</f>
        <v/>
      </c>
      <c r="K26" s="105" t="str">
        <f ca="1">IF($G26=0,"",(+INDEX([1]!PORT_CHARGES,MATCH(source,[1]!PORTS,0),MATCH(vessel,[1]!PORT_CHARGE_SHIPS,0))/vessel_mmbtu))</f>
        <v/>
      </c>
      <c r="L26" s="105" t="str">
        <f ca="1">IF($G26=0,"",(+INDEX([1]!PORT_CHARGES,MATCH(destination,[1]!PORTS,0),MATCH(vessel,[1]!PORT_CHARGE_SHIPS,0))/vessel_mmbtu))</f>
        <v/>
      </c>
      <c r="M26" s="105" t="str">
        <f ca="1">IF($G26=0,"",IF(route_choice=1,INDEX([1]!PORT_CHARGES,MATCH(suez,[1]!PORTS,0),MATCH(vessel,[1]!PORT_CHARGE_SHIPS,0)),0)/vessel_mmbtu)</f>
        <v/>
      </c>
      <c r="N26" s="105" t="str">
        <f ca="1">+IF(G26=0,"",+HLOOKUP(vessel,[1]!other_cost,3,0))</f>
        <v/>
      </c>
      <c r="O26" s="114" t="str">
        <f t="shared" ca="1" si="3"/>
        <v/>
      </c>
      <c r="P26" s="36"/>
      <c r="Q26" s="1"/>
    </row>
    <row r="27" spans="5:17" x14ac:dyDescent="0.2">
      <c r="E27" s="118">
        <f t="shared" ca="1" si="4"/>
        <v>37288</v>
      </c>
      <c r="F27" s="125">
        <f ca="1">+VLOOKUP(E27,[1]!curvecalc,3,0)</f>
        <v>0.89615489946348226</v>
      </c>
      <c r="G27" s="126">
        <f t="shared" ca="1" si="2"/>
        <v>0</v>
      </c>
      <c r="H27" s="105" t="str">
        <f ca="1">+IF($G27=0,"",(+VLOOKUP($E27,[1]!FIXED_CHARTER_COST,HLOOKUP(vessel_choice,[1]!FIXED_CHARTER_COST,2,0)+1,0)*roundtrip_days)/vessel_mmbtu)</f>
        <v/>
      </c>
      <c r="I27" s="105" t="str">
        <f ca="1">+IF($G27=0,"",(+VLOOKUP($E27,[1]!OM_CHARTER_COST,HLOOKUP(vessel_choice,[1]!OM_CHARTER_COST,2,0)+1,0)*roundtrip_days)/vessel_mmbtu)</f>
        <v/>
      </c>
      <c r="J27" s="105" t="str">
        <f ca="1">IF($G27=0,"",(INDEX([1]!bunker_cost,MATCH(route,[1]!bunker_cost_route,0),MATCH(vessel_choice,[1]!bunker_cost_ship,0))/vessel_mmbtu))</f>
        <v/>
      </c>
      <c r="K27" s="105" t="str">
        <f ca="1">IF($G27=0,"",(+INDEX([1]!PORT_CHARGES,MATCH(source,[1]!PORTS,0),MATCH(vessel,[1]!PORT_CHARGE_SHIPS,0))/vessel_mmbtu))</f>
        <v/>
      </c>
      <c r="L27" s="105" t="str">
        <f ca="1">IF($G27=0,"",(+INDEX([1]!PORT_CHARGES,MATCH(destination,[1]!PORTS,0),MATCH(vessel,[1]!PORT_CHARGE_SHIPS,0))/vessel_mmbtu))</f>
        <v/>
      </c>
      <c r="M27" s="105" t="str">
        <f ca="1">IF($G27=0,"",IF(route_choice=1,INDEX([1]!PORT_CHARGES,MATCH(suez,[1]!PORTS,0),MATCH(vessel,[1]!PORT_CHARGE_SHIPS,0)),0)/vessel_mmbtu)</f>
        <v/>
      </c>
      <c r="N27" s="105" t="str">
        <f ca="1">+IF(G27=0,"",+HLOOKUP(vessel,[1]!other_cost,3,0))</f>
        <v/>
      </c>
      <c r="O27" s="114" t="str">
        <f t="shared" ca="1" si="3"/>
        <v/>
      </c>
      <c r="P27" s="36"/>
      <c r="Q27" s="1"/>
    </row>
    <row r="28" spans="5:17" x14ac:dyDescent="0.2">
      <c r="E28" s="118">
        <f t="shared" ca="1" si="4"/>
        <v>37316</v>
      </c>
      <c r="F28" s="125">
        <f ca="1">+VLOOKUP(E28,[1]!curvecalc,3,0)</f>
        <v>0.89078747340063824</v>
      </c>
      <c r="G28" s="126">
        <f t="shared" ca="1" si="2"/>
        <v>0</v>
      </c>
      <c r="H28" s="105" t="str">
        <f ca="1">+IF($G28=0,"",(+VLOOKUP($E28,[1]!FIXED_CHARTER_COST,HLOOKUP(vessel_choice,[1]!FIXED_CHARTER_COST,2,0)+1,0)*roundtrip_days)/vessel_mmbtu)</f>
        <v/>
      </c>
      <c r="I28" s="105" t="str">
        <f ca="1">+IF($G28=0,"",(+VLOOKUP($E28,[1]!OM_CHARTER_COST,HLOOKUP(vessel_choice,[1]!OM_CHARTER_COST,2,0)+1,0)*roundtrip_days)/vessel_mmbtu)</f>
        <v/>
      </c>
      <c r="J28" s="105" t="str">
        <f ca="1">IF($G28=0,"",(INDEX([1]!bunker_cost,MATCH(route,[1]!bunker_cost_route,0),MATCH(vessel_choice,[1]!bunker_cost_ship,0))/vessel_mmbtu))</f>
        <v/>
      </c>
      <c r="K28" s="105" t="str">
        <f ca="1">IF($G28=0,"",(+INDEX([1]!PORT_CHARGES,MATCH(source,[1]!PORTS,0),MATCH(vessel,[1]!PORT_CHARGE_SHIPS,0))/vessel_mmbtu))</f>
        <v/>
      </c>
      <c r="L28" s="105" t="str">
        <f ca="1">IF($G28=0,"",(+INDEX([1]!PORT_CHARGES,MATCH(destination,[1]!PORTS,0),MATCH(vessel,[1]!PORT_CHARGE_SHIPS,0))/vessel_mmbtu))</f>
        <v/>
      </c>
      <c r="M28" s="105" t="str">
        <f ca="1">IF($G28=0,"",IF(route_choice=1,INDEX([1]!PORT_CHARGES,MATCH(suez,[1]!PORTS,0),MATCH(vessel,[1]!PORT_CHARGE_SHIPS,0)),0)/vessel_mmbtu)</f>
        <v/>
      </c>
      <c r="N28" s="105" t="str">
        <f ca="1">+IF(G28=0,"",+HLOOKUP(vessel,[1]!other_cost,3,0))</f>
        <v/>
      </c>
      <c r="O28" s="114" t="str">
        <f t="shared" ca="1" si="3"/>
        <v/>
      </c>
      <c r="P28" s="36"/>
      <c r="Q28" s="1"/>
    </row>
    <row r="29" spans="5:17" x14ac:dyDescent="0.2">
      <c r="E29" s="118">
        <f t="shared" ca="1" si="4"/>
        <v>37347</v>
      </c>
      <c r="F29" s="125">
        <f ca="1">+VLOOKUP(E29,[1]!curvecalc,3,0)</f>
        <v>0.8856314596957422</v>
      </c>
      <c r="G29" s="126">
        <f t="shared" ca="1" si="2"/>
        <v>0</v>
      </c>
      <c r="H29" s="105" t="str">
        <f ca="1">+IF($G29=0,"",(+VLOOKUP($E29,[1]!FIXED_CHARTER_COST,HLOOKUP(vessel_choice,[1]!FIXED_CHARTER_COST,2,0)+1,0)*roundtrip_days)/vessel_mmbtu)</f>
        <v/>
      </c>
      <c r="I29" s="105" t="str">
        <f ca="1">+IF($G29=0,"",(+VLOOKUP($E29,[1]!OM_CHARTER_COST,HLOOKUP(vessel_choice,[1]!OM_CHARTER_COST,2,0)+1,0)*roundtrip_days)/vessel_mmbtu)</f>
        <v/>
      </c>
      <c r="J29" s="105" t="str">
        <f ca="1">IF($G29=0,"",(INDEX([1]!bunker_cost,MATCH(route,[1]!bunker_cost_route,0),MATCH(vessel_choice,[1]!bunker_cost_ship,0))/vessel_mmbtu))</f>
        <v/>
      </c>
      <c r="K29" s="105" t="str">
        <f ca="1">IF($G29=0,"",(+INDEX([1]!PORT_CHARGES,MATCH(source,[1]!PORTS,0),MATCH(vessel,[1]!PORT_CHARGE_SHIPS,0))/vessel_mmbtu))</f>
        <v/>
      </c>
      <c r="L29" s="105" t="str">
        <f ca="1">IF($G29=0,"",(+INDEX([1]!PORT_CHARGES,MATCH(destination,[1]!PORTS,0),MATCH(vessel,[1]!PORT_CHARGE_SHIPS,0))/vessel_mmbtu))</f>
        <v/>
      </c>
      <c r="M29" s="105" t="str">
        <f ca="1">IF($G29=0,"",IF(route_choice=1,INDEX([1]!PORT_CHARGES,MATCH(suez,[1]!PORTS,0),MATCH(vessel,[1]!PORT_CHARGE_SHIPS,0)),0)/vessel_mmbtu)</f>
        <v/>
      </c>
      <c r="N29" s="105" t="str">
        <f ca="1">+IF(G29=0,"",+HLOOKUP(vessel,[1]!other_cost,3,0))</f>
        <v/>
      </c>
      <c r="O29" s="114" t="str">
        <f t="shared" ca="1" si="3"/>
        <v/>
      </c>
      <c r="P29" s="36"/>
      <c r="Q29" s="1"/>
    </row>
    <row r="30" spans="5:17" x14ac:dyDescent="0.2">
      <c r="E30" s="118">
        <f t="shared" ca="1" si="4"/>
        <v>37377</v>
      </c>
      <c r="F30" s="125">
        <f ca="1">+VLOOKUP(E30,[1]!curvecalc,3,0)</f>
        <v>0.88037948650583364</v>
      </c>
      <c r="G30" s="126">
        <f t="shared" ca="1" si="2"/>
        <v>0</v>
      </c>
      <c r="H30" s="105" t="str">
        <f ca="1">+IF($G30=0,"",(+VLOOKUP($E30,[1]!FIXED_CHARTER_COST,HLOOKUP(vessel_choice,[1]!FIXED_CHARTER_COST,2,0)+1,0)*roundtrip_days)/vessel_mmbtu)</f>
        <v/>
      </c>
      <c r="I30" s="105" t="str">
        <f ca="1">+IF($G30=0,"",(+VLOOKUP($E30,[1]!OM_CHARTER_COST,HLOOKUP(vessel_choice,[1]!OM_CHARTER_COST,2,0)+1,0)*roundtrip_days)/vessel_mmbtu)</f>
        <v/>
      </c>
      <c r="J30" s="105" t="str">
        <f ca="1">IF($G30=0,"",(INDEX([1]!bunker_cost,MATCH(route,[1]!bunker_cost_route,0),MATCH(vessel_choice,[1]!bunker_cost_ship,0))/vessel_mmbtu))</f>
        <v/>
      </c>
      <c r="K30" s="105" t="str">
        <f ca="1">IF($G30=0,"",(+INDEX([1]!PORT_CHARGES,MATCH(source,[1]!PORTS,0),MATCH(vessel,[1]!PORT_CHARGE_SHIPS,0))/vessel_mmbtu))</f>
        <v/>
      </c>
      <c r="L30" s="105" t="str">
        <f ca="1">IF($G30=0,"",(+INDEX([1]!PORT_CHARGES,MATCH(destination,[1]!PORTS,0),MATCH(vessel,[1]!PORT_CHARGE_SHIPS,0))/vessel_mmbtu))</f>
        <v/>
      </c>
      <c r="M30" s="105" t="str">
        <f ca="1">IF($G30=0,"",IF(route_choice=1,INDEX([1]!PORT_CHARGES,MATCH(suez,[1]!PORTS,0),MATCH(vessel,[1]!PORT_CHARGE_SHIPS,0)),0)/vessel_mmbtu)</f>
        <v/>
      </c>
      <c r="N30" s="105" t="str">
        <f ca="1">+IF(G30=0,"",+HLOOKUP(vessel,[1]!other_cost,3,0))</f>
        <v/>
      </c>
      <c r="O30" s="114" t="str">
        <f t="shared" ca="1" si="3"/>
        <v/>
      </c>
      <c r="P30" s="36"/>
      <c r="Q30" s="1"/>
    </row>
    <row r="31" spans="5:17" x14ac:dyDescent="0.2">
      <c r="E31" s="118">
        <f t="shared" ca="1" si="4"/>
        <v>37408</v>
      </c>
      <c r="F31" s="125">
        <f ca="1">+VLOOKUP(E31,[1]!curvecalc,3,0)</f>
        <v>0.87532147885393963</v>
      </c>
      <c r="G31" s="126">
        <f t="shared" ca="1" si="2"/>
        <v>0</v>
      </c>
      <c r="H31" s="105" t="str">
        <f ca="1">+IF($G31=0,"",(+VLOOKUP($E31,[1]!FIXED_CHARTER_COST,HLOOKUP(vessel_choice,[1]!FIXED_CHARTER_COST,2,0)+1,0)*roundtrip_days)/vessel_mmbtu)</f>
        <v/>
      </c>
      <c r="I31" s="105" t="str">
        <f ca="1">+IF($G31=0,"",(+VLOOKUP($E31,[1]!OM_CHARTER_COST,HLOOKUP(vessel_choice,[1]!OM_CHARTER_COST,2,0)+1,0)*roundtrip_days)/vessel_mmbtu)</f>
        <v/>
      </c>
      <c r="J31" s="105" t="str">
        <f ca="1">IF($G31=0,"",(INDEX([1]!bunker_cost,MATCH(route,[1]!bunker_cost_route,0),MATCH(vessel_choice,[1]!bunker_cost_ship,0))/vessel_mmbtu))</f>
        <v/>
      </c>
      <c r="K31" s="105" t="str">
        <f ca="1">IF($G31=0,"",(+INDEX([1]!PORT_CHARGES,MATCH(source,[1]!PORTS,0),MATCH(vessel,[1]!PORT_CHARGE_SHIPS,0))/vessel_mmbtu))</f>
        <v/>
      </c>
      <c r="L31" s="105" t="str">
        <f ca="1">IF($G31=0,"",(+INDEX([1]!PORT_CHARGES,MATCH(destination,[1]!PORTS,0),MATCH(vessel,[1]!PORT_CHARGE_SHIPS,0))/vessel_mmbtu))</f>
        <v/>
      </c>
      <c r="M31" s="105" t="str">
        <f ca="1">IF($G31=0,"",IF(route_choice=1,INDEX([1]!PORT_CHARGES,MATCH(suez,[1]!PORTS,0),MATCH(vessel,[1]!PORT_CHARGE_SHIPS,0)),0)/vessel_mmbtu)</f>
        <v/>
      </c>
      <c r="N31" s="105" t="str">
        <f ca="1">+IF(G31=0,"",+HLOOKUP(vessel,[1]!other_cost,3,0))</f>
        <v/>
      </c>
      <c r="O31" s="114" t="str">
        <f t="shared" ca="1" si="3"/>
        <v/>
      </c>
      <c r="P31" s="36"/>
      <c r="Q31" s="1"/>
    </row>
    <row r="32" spans="5:17" x14ac:dyDescent="0.2">
      <c r="E32" s="118">
        <f t="shared" ca="1" si="4"/>
        <v>37438</v>
      </c>
      <c r="F32" s="125">
        <f ca="1">+VLOOKUP(E32,[1]!curvecalc,3,0)</f>
        <v>0.87012754182303431</v>
      </c>
      <c r="G32" s="126">
        <f t="shared" ca="1" si="2"/>
        <v>0</v>
      </c>
      <c r="H32" s="105" t="str">
        <f ca="1">+IF($G32=0,"",(+VLOOKUP($E32,[1]!FIXED_CHARTER_COST,HLOOKUP(vessel_choice,[1]!FIXED_CHARTER_COST,2,0)+1,0)*roundtrip_days)/vessel_mmbtu)</f>
        <v/>
      </c>
      <c r="I32" s="105" t="str">
        <f ca="1">+IF($G32=0,"",(+VLOOKUP($E32,[1]!OM_CHARTER_COST,HLOOKUP(vessel_choice,[1]!OM_CHARTER_COST,2,0)+1,0)*roundtrip_days)/vessel_mmbtu)</f>
        <v/>
      </c>
      <c r="J32" s="105" t="str">
        <f ca="1">IF($G32=0,"",(INDEX([1]!bunker_cost,MATCH(route,[1]!bunker_cost_route,0),MATCH(vessel_choice,[1]!bunker_cost_ship,0))/vessel_mmbtu))</f>
        <v/>
      </c>
      <c r="K32" s="105" t="str">
        <f ca="1">IF($G32=0,"",(+INDEX([1]!PORT_CHARGES,MATCH(source,[1]!PORTS,0),MATCH(vessel,[1]!PORT_CHARGE_SHIPS,0))/vessel_mmbtu))</f>
        <v/>
      </c>
      <c r="L32" s="105" t="str">
        <f ca="1">IF($G32=0,"",(+INDEX([1]!PORT_CHARGES,MATCH(destination,[1]!PORTS,0),MATCH(vessel,[1]!PORT_CHARGE_SHIPS,0))/vessel_mmbtu))</f>
        <v/>
      </c>
      <c r="M32" s="105" t="str">
        <f ca="1">IF($G32=0,"",IF(route_choice=1,INDEX([1]!PORT_CHARGES,MATCH(suez,[1]!PORTS,0),MATCH(vessel,[1]!PORT_CHARGE_SHIPS,0)),0)/vessel_mmbtu)</f>
        <v/>
      </c>
      <c r="N32" s="105" t="str">
        <f ca="1">+IF(G32=0,"",+HLOOKUP(vessel,[1]!other_cost,3,0))</f>
        <v/>
      </c>
      <c r="O32" s="114" t="str">
        <f t="shared" ca="1" si="3"/>
        <v/>
      </c>
      <c r="P32" s="36"/>
      <c r="Q32" s="1"/>
    </row>
    <row r="33" spans="5:17" x14ac:dyDescent="0.2">
      <c r="E33" s="118">
        <f t="shared" ca="1" si="4"/>
        <v>37469</v>
      </c>
      <c r="F33" s="125">
        <f ca="1">+VLOOKUP(E33,[1]!curvecalc,3,0)</f>
        <v>0.86496552068881849</v>
      </c>
      <c r="G33" s="126">
        <f t="shared" ca="1" si="2"/>
        <v>0</v>
      </c>
      <c r="H33" s="105" t="str">
        <f ca="1">+IF($G33=0,"",(+VLOOKUP($E33,[1]!FIXED_CHARTER_COST,HLOOKUP(vessel_choice,[1]!FIXED_CHARTER_COST,2,0)+1,0)*roundtrip_days)/vessel_mmbtu)</f>
        <v/>
      </c>
      <c r="I33" s="105" t="str">
        <f ca="1">+IF($G33=0,"",(+VLOOKUP($E33,[1]!OM_CHARTER_COST,HLOOKUP(vessel_choice,[1]!OM_CHARTER_COST,2,0)+1,0)*roundtrip_days)/vessel_mmbtu)</f>
        <v/>
      </c>
      <c r="J33" s="105" t="str">
        <f ca="1">IF($G33=0,"",(INDEX([1]!bunker_cost,MATCH(route,[1]!bunker_cost_route,0),MATCH(vessel_choice,[1]!bunker_cost_ship,0))/vessel_mmbtu))</f>
        <v/>
      </c>
      <c r="K33" s="105" t="str">
        <f ca="1">IF($G33=0,"",(+INDEX([1]!PORT_CHARGES,MATCH(source,[1]!PORTS,0),MATCH(vessel,[1]!PORT_CHARGE_SHIPS,0))/vessel_mmbtu))</f>
        <v/>
      </c>
      <c r="L33" s="105" t="str">
        <f ca="1">IF($G33=0,"",(+INDEX([1]!PORT_CHARGES,MATCH(destination,[1]!PORTS,0),MATCH(vessel,[1]!PORT_CHARGE_SHIPS,0))/vessel_mmbtu))</f>
        <v/>
      </c>
      <c r="M33" s="105" t="str">
        <f ca="1">IF($G33=0,"",IF(route_choice=1,INDEX([1]!PORT_CHARGES,MATCH(suez,[1]!PORTS,0),MATCH(vessel,[1]!PORT_CHARGE_SHIPS,0)),0)/vessel_mmbtu)</f>
        <v/>
      </c>
      <c r="N33" s="105" t="str">
        <f ca="1">+IF(G33=0,"",+HLOOKUP(vessel,[1]!other_cost,3,0))</f>
        <v/>
      </c>
      <c r="O33" s="114" t="str">
        <f t="shared" ca="1" si="3"/>
        <v/>
      </c>
      <c r="P33" s="36"/>
      <c r="Q33" s="1"/>
    </row>
    <row r="34" spans="5:17" x14ac:dyDescent="0.2">
      <c r="E34" s="118">
        <f t="shared" ca="1" si="4"/>
        <v>37500</v>
      </c>
      <c r="F34" s="125">
        <f ca="1">+VLOOKUP(E34,[1]!curvecalc,3,0)</f>
        <v>0.85999588562890239</v>
      </c>
      <c r="G34" s="126">
        <f t="shared" ca="1" si="2"/>
        <v>0</v>
      </c>
      <c r="H34" s="105" t="str">
        <f ca="1">+IF($G34=0,"",(+VLOOKUP($E34,[1]!FIXED_CHARTER_COST,HLOOKUP(vessel_choice,[1]!FIXED_CHARTER_COST,2,0)+1,0)*roundtrip_days)/vessel_mmbtu)</f>
        <v/>
      </c>
      <c r="I34" s="105" t="str">
        <f ca="1">+IF($G34=0,"",(+VLOOKUP($E34,[1]!OM_CHARTER_COST,HLOOKUP(vessel_choice,[1]!OM_CHARTER_COST,2,0)+1,0)*roundtrip_days)/vessel_mmbtu)</f>
        <v/>
      </c>
      <c r="J34" s="105" t="str">
        <f ca="1">IF($G34=0,"",(INDEX([1]!bunker_cost,MATCH(route,[1]!bunker_cost_route,0),MATCH(vessel_choice,[1]!bunker_cost_ship,0))/vessel_mmbtu))</f>
        <v/>
      </c>
      <c r="K34" s="105" t="str">
        <f ca="1">IF($G34=0,"",(+INDEX([1]!PORT_CHARGES,MATCH(source,[1]!PORTS,0),MATCH(vessel,[1]!PORT_CHARGE_SHIPS,0))/vessel_mmbtu))</f>
        <v/>
      </c>
      <c r="L34" s="105" t="str">
        <f ca="1">IF($G34=0,"",(+INDEX([1]!PORT_CHARGES,MATCH(destination,[1]!PORTS,0),MATCH(vessel,[1]!PORT_CHARGE_SHIPS,0))/vessel_mmbtu))</f>
        <v/>
      </c>
      <c r="M34" s="105" t="str">
        <f ca="1">IF($G34=0,"",IF(route_choice=1,INDEX([1]!PORT_CHARGES,MATCH(suez,[1]!PORTS,0),MATCH(vessel,[1]!PORT_CHARGE_SHIPS,0)),0)/vessel_mmbtu)</f>
        <v/>
      </c>
      <c r="N34" s="105" t="str">
        <f ca="1">+IF(G34=0,"",+HLOOKUP(vessel,[1]!other_cost,3,0))</f>
        <v/>
      </c>
      <c r="O34" s="114" t="str">
        <f t="shared" ca="1" si="3"/>
        <v/>
      </c>
      <c r="P34" s="36"/>
      <c r="Q34" s="1"/>
    </row>
    <row r="35" spans="5:17" x14ac:dyDescent="0.2">
      <c r="E35" s="118">
        <f t="shared" ca="1" si="4"/>
        <v>37530</v>
      </c>
      <c r="F35" s="125">
        <f ca="1">+VLOOKUP(E35,[1]!curvecalc,3,0)</f>
        <v>0.85489410616989447</v>
      </c>
      <c r="G35" s="126">
        <f t="shared" ca="1" si="2"/>
        <v>0</v>
      </c>
      <c r="H35" s="105" t="str">
        <f ca="1">+IF($G35=0,"",(+VLOOKUP($E35,[1]!FIXED_CHARTER_COST,HLOOKUP(vessel_choice,[1]!FIXED_CHARTER_COST,2,0)+1,0)*roundtrip_days)/vessel_mmbtu)</f>
        <v/>
      </c>
      <c r="I35" s="105" t="str">
        <f ca="1">+IF($G35=0,"",(+VLOOKUP($E35,[1]!OM_CHARTER_COST,HLOOKUP(vessel_choice,[1]!OM_CHARTER_COST,2,0)+1,0)*roundtrip_days)/vessel_mmbtu)</f>
        <v/>
      </c>
      <c r="J35" s="105" t="str">
        <f ca="1">IF($G35=0,"",(INDEX([1]!bunker_cost,MATCH(route,[1]!bunker_cost_route,0),MATCH(vessel_choice,[1]!bunker_cost_ship,0))/vessel_mmbtu))</f>
        <v/>
      </c>
      <c r="K35" s="105" t="str">
        <f ca="1">IF($G35=0,"",(+INDEX([1]!PORT_CHARGES,MATCH(source,[1]!PORTS,0),MATCH(vessel,[1]!PORT_CHARGE_SHIPS,0))/vessel_mmbtu))</f>
        <v/>
      </c>
      <c r="L35" s="105" t="str">
        <f ca="1">IF($G35=0,"",(+INDEX([1]!PORT_CHARGES,MATCH(destination,[1]!PORTS,0),MATCH(vessel,[1]!PORT_CHARGE_SHIPS,0))/vessel_mmbtu))</f>
        <v/>
      </c>
      <c r="M35" s="105" t="str">
        <f ca="1">IF($G35=0,"",IF(route_choice=1,INDEX([1]!PORT_CHARGES,MATCH(suez,[1]!PORTS,0),MATCH(vessel,[1]!PORT_CHARGE_SHIPS,0)),0)/vessel_mmbtu)</f>
        <v/>
      </c>
      <c r="N35" s="105" t="str">
        <f ca="1">+IF(G35=0,"",+HLOOKUP(vessel,[1]!other_cost,3,0))</f>
        <v/>
      </c>
      <c r="O35" s="114" t="str">
        <f t="shared" ca="1" si="3"/>
        <v/>
      </c>
      <c r="P35" s="36"/>
      <c r="Q35" s="1"/>
    </row>
    <row r="36" spans="5:17" x14ac:dyDescent="0.2">
      <c r="E36" s="118">
        <f t="shared" ca="1" si="4"/>
        <v>37561</v>
      </c>
      <c r="F36" s="125">
        <f ca="1">+VLOOKUP(E36,[1]!curvecalc,3,0)</f>
        <v>0.84998770606365259</v>
      </c>
      <c r="G36" s="126">
        <f t="shared" ca="1" si="2"/>
        <v>0</v>
      </c>
      <c r="H36" s="105" t="str">
        <f ca="1">+IF($G36=0,"",(+VLOOKUP($E36,[1]!FIXED_CHARTER_COST,HLOOKUP(vessel_choice,[1]!FIXED_CHARTER_COST,2,0)+1,0)*roundtrip_days)/vessel_mmbtu)</f>
        <v/>
      </c>
      <c r="I36" s="105" t="str">
        <f ca="1">+IF($G36=0,"",(+VLOOKUP($E36,[1]!OM_CHARTER_COST,HLOOKUP(vessel_choice,[1]!OM_CHARTER_COST,2,0)+1,0)*roundtrip_days)/vessel_mmbtu)</f>
        <v/>
      </c>
      <c r="J36" s="105" t="str">
        <f ca="1">IF($G36=0,"",(INDEX([1]!bunker_cost,MATCH(route,[1]!bunker_cost_route,0),MATCH(vessel_choice,[1]!bunker_cost_ship,0))/vessel_mmbtu))</f>
        <v/>
      </c>
      <c r="K36" s="105" t="str">
        <f ca="1">IF($G36=0,"",(+INDEX([1]!PORT_CHARGES,MATCH(source,[1]!PORTS,0),MATCH(vessel,[1]!PORT_CHARGE_SHIPS,0))/vessel_mmbtu))</f>
        <v/>
      </c>
      <c r="L36" s="105" t="str">
        <f ca="1">IF($G36=0,"",(+INDEX([1]!PORT_CHARGES,MATCH(destination,[1]!PORTS,0),MATCH(vessel,[1]!PORT_CHARGE_SHIPS,0))/vessel_mmbtu))</f>
        <v/>
      </c>
      <c r="M36" s="105" t="str">
        <f ca="1">IF($G36=0,"",IF(route_choice=1,INDEX([1]!PORT_CHARGES,MATCH(suez,[1]!PORTS,0),MATCH(vessel,[1]!PORT_CHARGE_SHIPS,0)),0)/vessel_mmbtu)</f>
        <v/>
      </c>
      <c r="N36" s="105" t="str">
        <f ca="1">+IF(G36=0,"",+HLOOKUP(vessel,[1]!other_cost,3,0))</f>
        <v/>
      </c>
      <c r="O36" s="114" t="str">
        <f t="shared" ca="1" si="3"/>
        <v/>
      </c>
      <c r="P36" s="36"/>
      <c r="Q36" s="1"/>
    </row>
    <row r="37" spans="5:17" x14ac:dyDescent="0.2">
      <c r="E37" s="118">
        <f t="shared" ca="1" si="4"/>
        <v>37591</v>
      </c>
      <c r="F37" s="125">
        <f ca="1">+VLOOKUP(E37,[1]!curvecalc,3,0)</f>
        <v>0.84494720126782019</v>
      </c>
      <c r="G37" s="126">
        <f t="shared" ca="1" si="2"/>
        <v>0</v>
      </c>
      <c r="H37" s="105" t="str">
        <f ca="1">+IF($G37=0,"",(+VLOOKUP($E37,[1]!FIXED_CHARTER_COST,HLOOKUP(vessel_choice,[1]!FIXED_CHARTER_COST,2,0)+1,0)*roundtrip_days)/vessel_mmbtu)</f>
        <v/>
      </c>
      <c r="I37" s="105" t="str">
        <f ca="1">+IF($G37=0,"",(+VLOOKUP($E37,[1]!OM_CHARTER_COST,HLOOKUP(vessel_choice,[1]!OM_CHARTER_COST,2,0)+1,0)*roundtrip_days)/vessel_mmbtu)</f>
        <v/>
      </c>
      <c r="J37" s="105" t="str">
        <f ca="1">IF($G37=0,"",(INDEX([1]!bunker_cost,MATCH(route,[1]!bunker_cost_route,0),MATCH(vessel_choice,[1]!bunker_cost_ship,0))/vessel_mmbtu))</f>
        <v/>
      </c>
      <c r="K37" s="105" t="str">
        <f ca="1">IF($G37=0,"",(+INDEX([1]!PORT_CHARGES,MATCH(source,[1]!PORTS,0),MATCH(vessel,[1]!PORT_CHARGE_SHIPS,0))/vessel_mmbtu))</f>
        <v/>
      </c>
      <c r="L37" s="105" t="str">
        <f ca="1">IF($G37=0,"",(+INDEX([1]!PORT_CHARGES,MATCH(destination,[1]!PORTS,0),MATCH(vessel,[1]!PORT_CHARGE_SHIPS,0))/vessel_mmbtu))</f>
        <v/>
      </c>
      <c r="M37" s="105" t="str">
        <f ca="1">IF($G37=0,"",IF(route_choice=1,INDEX([1]!PORT_CHARGES,MATCH(suez,[1]!PORTS,0),MATCH(vessel,[1]!PORT_CHARGE_SHIPS,0)),0)/vessel_mmbtu)</f>
        <v/>
      </c>
      <c r="N37" s="105" t="str">
        <f ca="1">+IF(G37=0,"",+HLOOKUP(vessel,[1]!other_cost,3,0))</f>
        <v/>
      </c>
      <c r="O37" s="114" t="str">
        <f t="shared" ca="1" si="3"/>
        <v/>
      </c>
      <c r="P37" s="36"/>
      <c r="Q37" s="1"/>
    </row>
    <row r="38" spans="5:17" x14ac:dyDescent="0.2">
      <c r="E38" s="118">
        <f t="shared" ca="1" si="4"/>
        <v>37622</v>
      </c>
      <c r="F38" s="125">
        <f ca="1">+VLOOKUP(E38,[1]!curvecalc,3,0)</f>
        <v>0.8399242176223104</v>
      </c>
      <c r="G38" s="126">
        <f t="shared" ca="1" si="2"/>
        <v>0</v>
      </c>
      <c r="H38" s="105" t="str">
        <f ca="1">+IF($G38=0,"",(+VLOOKUP($E38,[1]!FIXED_CHARTER_COST,HLOOKUP(vessel_choice,[1]!FIXED_CHARTER_COST,2,0)+1,0)*roundtrip_days)/vessel_mmbtu)</f>
        <v/>
      </c>
      <c r="I38" s="105" t="str">
        <f ca="1">+IF($G38=0,"",(+VLOOKUP($E38,[1]!OM_CHARTER_COST,HLOOKUP(vessel_choice,[1]!OM_CHARTER_COST,2,0)+1,0)*roundtrip_days)/vessel_mmbtu)</f>
        <v/>
      </c>
      <c r="J38" s="105" t="str">
        <f ca="1">IF($G38=0,"",(INDEX([1]!bunker_cost,MATCH(route,[1]!bunker_cost_route,0),MATCH(vessel_choice,[1]!bunker_cost_ship,0))/vessel_mmbtu))</f>
        <v/>
      </c>
      <c r="K38" s="105" t="str">
        <f ca="1">IF($G38=0,"",(+INDEX([1]!PORT_CHARGES,MATCH(source,[1]!PORTS,0),MATCH(vessel,[1]!PORT_CHARGE_SHIPS,0))/vessel_mmbtu))</f>
        <v/>
      </c>
      <c r="L38" s="105" t="str">
        <f ca="1">IF($G38=0,"",(+INDEX([1]!PORT_CHARGES,MATCH(destination,[1]!PORTS,0),MATCH(vessel,[1]!PORT_CHARGE_SHIPS,0))/vessel_mmbtu))</f>
        <v/>
      </c>
      <c r="M38" s="105" t="str">
        <f ca="1">IF($G38=0,"",IF(route_choice=1,INDEX([1]!PORT_CHARGES,MATCH(suez,[1]!PORTS,0),MATCH(vessel,[1]!PORT_CHARGE_SHIPS,0)),0)/vessel_mmbtu)</f>
        <v/>
      </c>
      <c r="N38" s="105" t="str">
        <f ca="1">+IF(G38=0,"",+HLOOKUP(vessel,[1]!other_cost,3,0))</f>
        <v/>
      </c>
      <c r="O38" s="114" t="str">
        <f t="shared" ca="1" si="3"/>
        <v/>
      </c>
      <c r="P38" s="36"/>
      <c r="Q38" s="1"/>
    </row>
    <row r="39" spans="5:17" x14ac:dyDescent="0.2">
      <c r="E39" s="118">
        <f t="shared" ca="1" si="4"/>
        <v>37653</v>
      </c>
      <c r="F39" s="125">
        <f ca="1">+VLOOKUP(E39,[1]!curvecalc,3,0)</f>
        <v>0.8353951744275786</v>
      </c>
      <c r="G39" s="126">
        <f t="shared" ca="1" si="2"/>
        <v>0</v>
      </c>
      <c r="H39" s="105" t="str">
        <f ca="1">+IF($G39=0,"",(+VLOOKUP($E39,[1]!FIXED_CHARTER_COST,HLOOKUP(vessel_choice,[1]!FIXED_CHARTER_COST,2,0)+1,0)*roundtrip_days)/vessel_mmbtu)</f>
        <v/>
      </c>
      <c r="I39" s="105" t="str">
        <f ca="1">+IF($G39=0,"",(+VLOOKUP($E39,[1]!OM_CHARTER_COST,HLOOKUP(vessel_choice,[1]!OM_CHARTER_COST,2,0)+1,0)*roundtrip_days)/vessel_mmbtu)</f>
        <v/>
      </c>
      <c r="J39" s="105" t="str">
        <f ca="1">IF($G39=0,"",(INDEX([1]!bunker_cost,MATCH(route,[1]!bunker_cost_route,0),MATCH(vessel_choice,[1]!bunker_cost_ship,0))/vessel_mmbtu))</f>
        <v/>
      </c>
      <c r="K39" s="105" t="str">
        <f ca="1">IF($G39=0,"",(+INDEX([1]!PORT_CHARGES,MATCH(source,[1]!PORTS,0),MATCH(vessel,[1]!PORT_CHARGE_SHIPS,0))/vessel_mmbtu))</f>
        <v/>
      </c>
      <c r="L39" s="105" t="str">
        <f ca="1">IF($G39=0,"",(+INDEX([1]!PORT_CHARGES,MATCH(destination,[1]!PORTS,0),MATCH(vessel,[1]!PORT_CHARGE_SHIPS,0))/vessel_mmbtu))</f>
        <v/>
      </c>
      <c r="M39" s="105" t="str">
        <f ca="1">IF($G39=0,"",IF(route_choice=1,INDEX([1]!PORT_CHARGES,MATCH(suez,[1]!PORTS,0),MATCH(vessel,[1]!PORT_CHARGE_SHIPS,0)),0)/vessel_mmbtu)</f>
        <v/>
      </c>
      <c r="N39" s="105" t="str">
        <f ca="1">+IF(G39=0,"",+HLOOKUP(vessel,[1]!other_cost,3,0))</f>
        <v/>
      </c>
      <c r="O39" s="114" t="str">
        <f t="shared" ca="1" si="3"/>
        <v/>
      </c>
      <c r="P39" s="36"/>
      <c r="Q39" s="1"/>
    </row>
    <row r="40" spans="5:17" x14ac:dyDescent="0.2">
      <c r="E40" s="118">
        <f t="shared" ca="1" si="4"/>
        <v>37681</v>
      </c>
      <c r="F40" s="125">
        <f ca="1">+VLOOKUP(E40,[1]!curvecalc,3,0)</f>
        <v>0.8304160350227916</v>
      </c>
      <c r="G40" s="126">
        <f t="shared" ca="1" si="2"/>
        <v>0</v>
      </c>
      <c r="H40" s="105" t="str">
        <f ca="1">+IF($G40=0,"",(+VLOOKUP($E40,[1]!FIXED_CHARTER_COST,HLOOKUP(vessel_choice,[1]!FIXED_CHARTER_COST,2,0)+1,0)*roundtrip_days)/vessel_mmbtu)</f>
        <v/>
      </c>
      <c r="I40" s="105" t="str">
        <f ca="1">+IF($G40=0,"",(+VLOOKUP($E40,[1]!OM_CHARTER_COST,HLOOKUP(vessel_choice,[1]!OM_CHARTER_COST,2,0)+1,0)*roundtrip_days)/vessel_mmbtu)</f>
        <v/>
      </c>
      <c r="J40" s="105" t="str">
        <f ca="1">IF($G40=0,"",(INDEX([1]!bunker_cost,MATCH(route,[1]!bunker_cost_route,0),MATCH(vessel_choice,[1]!bunker_cost_ship,0))/vessel_mmbtu))</f>
        <v/>
      </c>
      <c r="K40" s="105" t="str">
        <f ca="1">IF($G40=0,"",(+INDEX([1]!PORT_CHARGES,MATCH(source,[1]!PORTS,0),MATCH(vessel,[1]!PORT_CHARGE_SHIPS,0))/vessel_mmbtu))</f>
        <v/>
      </c>
      <c r="L40" s="105" t="str">
        <f ca="1">IF($G40=0,"",(+INDEX([1]!PORT_CHARGES,MATCH(destination,[1]!PORTS,0),MATCH(vessel,[1]!PORT_CHARGE_SHIPS,0))/vessel_mmbtu))</f>
        <v/>
      </c>
      <c r="M40" s="105" t="str">
        <f ca="1">IF($G40=0,"",IF(route_choice=1,INDEX([1]!PORT_CHARGES,MATCH(suez,[1]!PORTS,0),MATCH(vessel,[1]!PORT_CHARGE_SHIPS,0)),0)/vessel_mmbtu)</f>
        <v/>
      </c>
      <c r="N40" s="105" t="str">
        <f ca="1">+IF(G40=0,"",+HLOOKUP(vessel,[1]!other_cost,3,0))</f>
        <v/>
      </c>
      <c r="O40" s="114" t="str">
        <f t="shared" ca="1" si="3"/>
        <v/>
      </c>
      <c r="P40" s="36"/>
      <c r="Q40" s="1"/>
    </row>
    <row r="41" spans="5:17" x14ac:dyDescent="0.2">
      <c r="E41" s="118">
        <f t="shared" ca="1" si="4"/>
        <v>37712</v>
      </c>
      <c r="F41" s="125">
        <f ca="1">+VLOOKUP(E41,[1]!curvecalc,3,0)</f>
        <v>0.82563611209851095</v>
      </c>
      <c r="G41" s="126">
        <f t="shared" ca="1" si="2"/>
        <v>1</v>
      </c>
      <c r="H41" s="105">
        <f ca="1">+IF($G41=0,"",(+VLOOKUP($E41,[1]!FIXED_CHARTER_COST,HLOOKUP(vessel_choice,[1]!FIXED_CHARTER_COST,2,0)+1,0)*roundtrip_days)/vessel_mmbtu)</f>
        <v>0.37627138573696278</v>
      </c>
      <c r="I41" s="105">
        <f ca="1">+IF($G41=0,"",(+VLOOKUP($E41,[1]!OM_CHARTER_COST,HLOOKUP(vessel_choice,[1]!OM_CHARTER_COST,2,0)+1,0)*roundtrip_days)/vessel_mmbtu)</f>
        <v>0.34754341146820839</v>
      </c>
      <c r="J41" s="105">
        <f ca="1">IF($G41=0,"",(INDEX([1]!bunker_cost,MATCH(route,[1]!bunker_cost_route,0),MATCH(vessel_choice,[1]!bunker_cost_ship,0))/vessel_mmbtu))</f>
        <v>0.36733555274658514</v>
      </c>
      <c r="K41" s="105">
        <f ca="1">IF($G41=0,"",(+INDEX([1]!PORT_CHARGES,MATCH(source,[1]!PORTS,0),MATCH(vessel,[1]!PORT_CHARGE_SHIPS,0))/vessel_mmbtu))</f>
        <v>1.9597468007133478E-2</v>
      </c>
      <c r="L41" s="105">
        <f ca="1">IF($G41=0,"",(+INDEX([1]!PORT_CHARGES,MATCH(destination,[1]!PORTS,0),MATCH(vessel,[1]!PORT_CHARGE_SHIPS,0))/vessel_mmbtu))</f>
        <v>1.7147784506241794E-2</v>
      </c>
      <c r="M41" s="105">
        <f ca="1">IF($G41=0,"",IF(route_choice=1,INDEX([1]!PORT_CHARGES,MATCH(suez,[1]!PORTS,0),MATCH(vessel,[1]!PORT_CHARGE_SHIPS,0)),0)/vessel_mmbtu)</f>
        <v>0.21557214807846825</v>
      </c>
      <c r="N41" s="105">
        <f ca="1">+IF(G41=0,"",+HLOOKUP(vessel,[1]!other_cost,3,0))</f>
        <v>7.4999999999999997E-3</v>
      </c>
      <c r="O41" s="114">
        <f t="shared" ca="1" si="3"/>
        <v>1.3509677505436</v>
      </c>
      <c r="P41" s="36"/>
      <c r="Q41" s="1"/>
    </row>
    <row r="42" spans="5:17" x14ac:dyDescent="0.2">
      <c r="E42" s="118">
        <f t="shared" ca="1" si="4"/>
        <v>37742</v>
      </c>
      <c r="F42" s="125">
        <f ca="1">+VLOOKUP(E42,[1]!curvecalc,3,0)</f>
        <v>0.82075229830560015</v>
      </c>
      <c r="G42" s="126">
        <f t="shared" ca="1" si="2"/>
        <v>0</v>
      </c>
      <c r="H42" s="105" t="str">
        <f ca="1">+IF($G42=0,"",(+VLOOKUP($E42,[1]!FIXED_CHARTER_COST,HLOOKUP(vessel_choice,[1]!FIXED_CHARTER_COST,2,0)+1,0)*roundtrip_days)/vessel_mmbtu)</f>
        <v/>
      </c>
      <c r="I42" s="105" t="str">
        <f ca="1">+IF($G42=0,"",(+VLOOKUP($E42,[1]!OM_CHARTER_COST,HLOOKUP(vessel_choice,[1]!OM_CHARTER_COST,2,0)+1,0)*roundtrip_days)/vessel_mmbtu)</f>
        <v/>
      </c>
      <c r="J42" s="105" t="str">
        <f ca="1">IF($G42=0,"",(INDEX([1]!bunker_cost,MATCH(route,[1]!bunker_cost_route,0),MATCH(vessel_choice,[1]!bunker_cost_ship,0))/vessel_mmbtu))</f>
        <v/>
      </c>
      <c r="K42" s="105" t="str">
        <f ca="1">IF($G42=0,"",(+INDEX([1]!PORT_CHARGES,MATCH(source,[1]!PORTS,0),MATCH(vessel,[1]!PORT_CHARGE_SHIPS,0))/vessel_mmbtu))</f>
        <v/>
      </c>
      <c r="L42" s="105" t="str">
        <f ca="1">IF($G42=0,"",(+INDEX([1]!PORT_CHARGES,MATCH(destination,[1]!PORTS,0),MATCH(vessel,[1]!PORT_CHARGE_SHIPS,0))/vessel_mmbtu))</f>
        <v/>
      </c>
      <c r="M42" s="105" t="str">
        <f ca="1">IF($G42=0,"",IF(route_choice=1,INDEX([1]!PORT_CHARGES,MATCH(suez,[1]!PORTS,0),MATCH(vessel,[1]!PORT_CHARGE_SHIPS,0)),0)/vessel_mmbtu)</f>
        <v/>
      </c>
      <c r="N42" s="105" t="str">
        <f ca="1">+IF(G42=0,"",+HLOOKUP(vessel,[1]!other_cost,3,0))</f>
        <v/>
      </c>
      <c r="O42" s="114" t="str">
        <f t="shared" ca="1" si="3"/>
        <v/>
      </c>
      <c r="P42" s="36"/>
      <c r="Q42" s="1"/>
    </row>
    <row r="43" spans="5:17" x14ac:dyDescent="0.2">
      <c r="E43" s="118">
        <f t="shared" ca="1" si="4"/>
        <v>37773</v>
      </c>
      <c r="F43" s="125">
        <f ca="1">+VLOOKUP(E43,[1]!curvecalc,3,0)</f>
        <v>0.81605302629961385</v>
      </c>
      <c r="G43" s="126">
        <f t="shared" ca="1" si="2"/>
        <v>0</v>
      </c>
      <c r="H43" s="105" t="str">
        <f ca="1">+IF($G43=0,"",(+VLOOKUP($E43,[1]!FIXED_CHARTER_COST,HLOOKUP(vessel_choice,[1]!FIXED_CHARTER_COST,2,0)+1,0)*roundtrip_days)/vessel_mmbtu)</f>
        <v/>
      </c>
      <c r="I43" s="105" t="str">
        <f ca="1">+IF($G43=0,"",(+VLOOKUP($E43,[1]!OM_CHARTER_COST,HLOOKUP(vessel_choice,[1]!OM_CHARTER_COST,2,0)+1,0)*roundtrip_days)/vessel_mmbtu)</f>
        <v/>
      </c>
      <c r="J43" s="105" t="str">
        <f ca="1">IF($G43=0,"",(INDEX([1]!bunker_cost,MATCH(route,[1]!bunker_cost_route,0),MATCH(vessel_choice,[1]!bunker_cost_ship,0))/vessel_mmbtu))</f>
        <v/>
      </c>
      <c r="K43" s="105" t="str">
        <f ca="1">IF($G43=0,"",(+INDEX([1]!PORT_CHARGES,MATCH(source,[1]!PORTS,0),MATCH(vessel,[1]!PORT_CHARGE_SHIPS,0))/vessel_mmbtu))</f>
        <v/>
      </c>
      <c r="L43" s="105" t="str">
        <f ca="1">IF($G43=0,"",(+INDEX([1]!PORT_CHARGES,MATCH(destination,[1]!PORTS,0),MATCH(vessel,[1]!PORT_CHARGE_SHIPS,0))/vessel_mmbtu))</f>
        <v/>
      </c>
      <c r="M43" s="105" t="str">
        <f ca="1">IF($G43=0,"",IF(route_choice=1,INDEX([1]!PORT_CHARGES,MATCH(suez,[1]!PORTS,0),MATCH(vessel,[1]!PORT_CHARGE_SHIPS,0)),0)/vessel_mmbtu)</f>
        <v/>
      </c>
      <c r="N43" s="105" t="str">
        <f ca="1">+IF(G43=0,"",+HLOOKUP(vessel,[1]!other_cost,3,0))</f>
        <v/>
      </c>
      <c r="O43" s="114" t="str">
        <f t="shared" ca="1" si="3"/>
        <v/>
      </c>
      <c r="P43" s="36"/>
      <c r="Q43" s="1"/>
    </row>
    <row r="44" spans="5:17" x14ac:dyDescent="0.2">
      <c r="E44" s="118">
        <f t="shared" ca="1" si="4"/>
        <v>37803</v>
      </c>
      <c r="F44" s="125">
        <f ca="1">+VLOOKUP(E44,[1]!curvecalc,3,0)</f>
        <v>0.8112238337022436</v>
      </c>
      <c r="G44" s="126">
        <f t="shared" ca="1" si="2"/>
        <v>0</v>
      </c>
      <c r="H44" s="105" t="str">
        <f ca="1">+IF($G44=0,"",(+VLOOKUP($E44,[1]!FIXED_CHARTER_COST,HLOOKUP(vessel_choice,[1]!FIXED_CHARTER_COST,2,0)+1,0)*roundtrip_days)/vessel_mmbtu)</f>
        <v/>
      </c>
      <c r="I44" s="105" t="str">
        <f ca="1">+IF($G44=0,"",(+VLOOKUP($E44,[1]!OM_CHARTER_COST,HLOOKUP(vessel_choice,[1]!OM_CHARTER_COST,2,0)+1,0)*roundtrip_days)/vessel_mmbtu)</f>
        <v/>
      </c>
      <c r="J44" s="105" t="str">
        <f ca="1">IF($G44=0,"",(INDEX([1]!bunker_cost,MATCH(route,[1]!bunker_cost_route,0),MATCH(vessel_choice,[1]!bunker_cost_ship,0))/vessel_mmbtu))</f>
        <v/>
      </c>
      <c r="K44" s="105" t="str">
        <f ca="1">IF($G44=0,"",(+INDEX([1]!PORT_CHARGES,MATCH(source,[1]!PORTS,0),MATCH(vessel,[1]!PORT_CHARGE_SHIPS,0))/vessel_mmbtu))</f>
        <v/>
      </c>
      <c r="L44" s="105" t="str">
        <f ca="1">IF($G44=0,"",(+INDEX([1]!PORT_CHARGES,MATCH(destination,[1]!PORTS,0),MATCH(vessel,[1]!PORT_CHARGE_SHIPS,0))/vessel_mmbtu))</f>
        <v/>
      </c>
      <c r="M44" s="105" t="str">
        <f ca="1">IF($G44=0,"",IF(route_choice=1,INDEX([1]!PORT_CHARGES,MATCH(suez,[1]!PORTS,0),MATCH(vessel,[1]!PORT_CHARGE_SHIPS,0)),0)/vessel_mmbtu)</f>
        <v/>
      </c>
      <c r="N44" s="105" t="str">
        <f ca="1">+IF(G44=0,"",+HLOOKUP(vessel,[1]!other_cost,3,0))</f>
        <v/>
      </c>
      <c r="O44" s="114" t="str">
        <f t="shared" ca="1" si="3"/>
        <v/>
      </c>
      <c r="P44" s="36"/>
      <c r="Q44" s="1"/>
    </row>
    <row r="45" spans="5:17" x14ac:dyDescent="0.2">
      <c r="E45" s="118">
        <f t="shared" ca="1" si="4"/>
        <v>37834</v>
      </c>
      <c r="F45" s="125">
        <f ca="1">+VLOOKUP(E45,[1]!curvecalc,3,0)</f>
        <v>0.8064203685542618</v>
      </c>
      <c r="G45" s="126">
        <f t="shared" ca="1" si="2"/>
        <v>0</v>
      </c>
      <c r="H45" s="105" t="str">
        <f ca="1">+IF($G45=0,"",(+VLOOKUP($E45,[1]!FIXED_CHARTER_COST,HLOOKUP(vessel_choice,[1]!FIXED_CHARTER_COST,2,0)+1,0)*roundtrip_days)/vessel_mmbtu)</f>
        <v/>
      </c>
      <c r="I45" s="105" t="str">
        <f ca="1">+IF($G45=0,"",(+VLOOKUP($E45,[1]!OM_CHARTER_COST,HLOOKUP(vessel_choice,[1]!OM_CHARTER_COST,2,0)+1,0)*roundtrip_days)/vessel_mmbtu)</f>
        <v/>
      </c>
      <c r="J45" s="105" t="str">
        <f ca="1">IF($G45=0,"",(INDEX([1]!bunker_cost,MATCH(route,[1]!bunker_cost_route,0),MATCH(vessel_choice,[1]!bunker_cost_ship,0))/vessel_mmbtu))</f>
        <v/>
      </c>
      <c r="K45" s="105" t="str">
        <f ca="1">IF($G45=0,"",(+INDEX([1]!PORT_CHARGES,MATCH(source,[1]!PORTS,0),MATCH(vessel,[1]!PORT_CHARGE_SHIPS,0))/vessel_mmbtu))</f>
        <v/>
      </c>
      <c r="L45" s="105" t="str">
        <f ca="1">IF($G45=0,"",(+INDEX([1]!PORT_CHARGES,MATCH(destination,[1]!PORTS,0),MATCH(vessel,[1]!PORT_CHARGE_SHIPS,0))/vessel_mmbtu))</f>
        <v/>
      </c>
      <c r="M45" s="105" t="str">
        <f ca="1">IF($G45=0,"",IF(route_choice=1,INDEX([1]!PORT_CHARGES,MATCH(suez,[1]!PORTS,0),MATCH(vessel,[1]!PORT_CHARGE_SHIPS,0)),0)/vessel_mmbtu)</f>
        <v/>
      </c>
      <c r="N45" s="105" t="str">
        <f ca="1">+IF(G45=0,"",+HLOOKUP(vessel,[1]!other_cost,3,0))</f>
        <v/>
      </c>
      <c r="O45" s="114" t="str">
        <f t="shared" ca="1" si="3"/>
        <v/>
      </c>
      <c r="P45" s="36"/>
      <c r="Q45" s="1"/>
    </row>
    <row r="46" spans="5:17" x14ac:dyDescent="0.2">
      <c r="E46" s="118">
        <f t="shared" ca="1" si="4"/>
        <v>37865</v>
      </c>
      <c r="F46" s="125">
        <f ca="1">+VLOOKUP(E46,[1]!curvecalc,3,0)</f>
        <v>0.80179821151294117</v>
      </c>
      <c r="G46" s="126">
        <f t="shared" ca="1" si="2"/>
        <v>0</v>
      </c>
      <c r="H46" s="105" t="str">
        <f ca="1">+IF($G46=0,"",(+VLOOKUP($E46,[1]!FIXED_CHARTER_COST,HLOOKUP(vessel_choice,[1]!FIXED_CHARTER_COST,2,0)+1,0)*roundtrip_days)/vessel_mmbtu)</f>
        <v/>
      </c>
      <c r="I46" s="105" t="str">
        <f ca="1">+IF($G46=0,"",(+VLOOKUP($E46,[1]!OM_CHARTER_COST,HLOOKUP(vessel_choice,[1]!OM_CHARTER_COST,2,0)+1,0)*roundtrip_days)/vessel_mmbtu)</f>
        <v/>
      </c>
      <c r="J46" s="105" t="str">
        <f ca="1">IF($G46=0,"",(INDEX([1]!bunker_cost,MATCH(route,[1]!bunker_cost_route,0),MATCH(vessel_choice,[1]!bunker_cost_ship,0))/vessel_mmbtu))</f>
        <v/>
      </c>
      <c r="K46" s="105" t="str">
        <f ca="1">IF($G46=0,"",(+INDEX([1]!PORT_CHARGES,MATCH(source,[1]!PORTS,0),MATCH(vessel,[1]!PORT_CHARGE_SHIPS,0))/vessel_mmbtu))</f>
        <v/>
      </c>
      <c r="L46" s="105" t="str">
        <f ca="1">IF($G46=0,"",(+INDEX([1]!PORT_CHARGES,MATCH(destination,[1]!PORTS,0),MATCH(vessel,[1]!PORT_CHARGE_SHIPS,0))/vessel_mmbtu))</f>
        <v/>
      </c>
      <c r="M46" s="105" t="str">
        <f ca="1">IF($G46=0,"",IF(route_choice=1,INDEX([1]!PORT_CHARGES,MATCH(suez,[1]!PORTS,0),MATCH(vessel,[1]!PORT_CHARGE_SHIPS,0)),0)/vessel_mmbtu)</f>
        <v/>
      </c>
      <c r="N46" s="105" t="str">
        <f ca="1">+IF(G46=0,"",+HLOOKUP(vessel,[1]!other_cost,3,0))</f>
        <v/>
      </c>
      <c r="O46" s="114" t="str">
        <f t="shared" ca="1" si="3"/>
        <v/>
      </c>
      <c r="P46" s="36"/>
      <c r="Q46" s="1"/>
    </row>
    <row r="47" spans="5:17" x14ac:dyDescent="0.2">
      <c r="E47" s="118">
        <f t="shared" ca="1" si="4"/>
        <v>37895</v>
      </c>
      <c r="F47" s="125">
        <f ca="1">+VLOOKUP(E47,[1]!curvecalc,3,0)</f>
        <v>0.7970494591171996</v>
      </c>
      <c r="G47" s="126">
        <f t="shared" ca="1" si="2"/>
        <v>0</v>
      </c>
      <c r="H47" s="105" t="str">
        <f ca="1">+IF($G47=0,"",(+VLOOKUP($E47,[1]!FIXED_CHARTER_COST,HLOOKUP(vessel_choice,[1]!FIXED_CHARTER_COST,2,0)+1,0)*roundtrip_days)/vessel_mmbtu)</f>
        <v/>
      </c>
      <c r="I47" s="105" t="str">
        <f ca="1">+IF($G47=0,"",(+VLOOKUP($E47,[1]!OM_CHARTER_COST,HLOOKUP(vessel_choice,[1]!OM_CHARTER_COST,2,0)+1,0)*roundtrip_days)/vessel_mmbtu)</f>
        <v/>
      </c>
      <c r="J47" s="105" t="str">
        <f ca="1">IF($G47=0,"",(INDEX([1]!bunker_cost,MATCH(route,[1]!bunker_cost_route,0),MATCH(vessel_choice,[1]!bunker_cost_ship,0))/vessel_mmbtu))</f>
        <v/>
      </c>
      <c r="K47" s="105" t="str">
        <f ca="1">IF($G47=0,"",(+INDEX([1]!PORT_CHARGES,MATCH(source,[1]!PORTS,0),MATCH(vessel,[1]!PORT_CHARGE_SHIPS,0))/vessel_mmbtu))</f>
        <v/>
      </c>
      <c r="L47" s="105" t="str">
        <f ca="1">IF($G47=0,"",(+INDEX([1]!PORT_CHARGES,MATCH(destination,[1]!PORTS,0),MATCH(vessel,[1]!PORT_CHARGE_SHIPS,0))/vessel_mmbtu))</f>
        <v/>
      </c>
      <c r="M47" s="105" t="str">
        <f ca="1">IF($G47=0,"",IF(route_choice=1,INDEX([1]!PORT_CHARGES,MATCH(suez,[1]!PORTS,0),MATCH(vessel,[1]!PORT_CHARGE_SHIPS,0)),0)/vessel_mmbtu)</f>
        <v/>
      </c>
      <c r="N47" s="105" t="str">
        <f ca="1">+IF(G47=0,"",+HLOOKUP(vessel,[1]!other_cost,3,0))</f>
        <v/>
      </c>
      <c r="O47" s="114" t="str">
        <f t="shared" ca="1" si="3"/>
        <v/>
      </c>
      <c r="P47" s="36"/>
      <c r="Q47" s="1"/>
    </row>
    <row r="48" spans="5:17" x14ac:dyDescent="0.2">
      <c r="E48" s="118">
        <f t="shared" ca="1" si="4"/>
        <v>37926</v>
      </c>
      <c r="F48" s="125">
        <f ca="1">+VLOOKUP(E48,[1]!curvecalc,3,0)</f>
        <v>0.79247902428651551</v>
      </c>
      <c r="G48" s="126">
        <f t="shared" ca="1" si="2"/>
        <v>0</v>
      </c>
      <c r="H48" s="105" t="str">
        <f ca="1">+IF($G48=0,"",(+VLOOKUP($E48,[1]!FIXED_CHARTER_COST,HLOOKUP(vessel_choice,[1]!FIXED_CHARTER_COST,2,0)+1,0)*roundtrip_days)/vessel_mmbtu)</f>
        <v/>
      </c>
      <c r="I48" s="105" t="str">
        <f ca="1">+IF($G48=0,"",(+VLOOKUP($E48,[1]!OM_CHARTER_COST,HLOOKUP(vessel_choice,[1]!OM_CHARTER_COST,2,0)+1,0)*roundtrip_days)/vessel_mmbtu)</f>
        <v/>
      </c>
      <c r="J48" s="105" t="str">
        <f ca="1">IF($G48=0,"",(INDEX([1]!bunker_cost,MATCH(route,[1]!bunker_cost_route,0),MATCH(vessel_choice,[1]!bunker_cost_ship,0))/vessel_mmbtu))</f>
        <v/>
      </c>
      <c r="K48" s="105" t="str">
        <f ca="1">IF($G48=0,"",(+INDEX([1]!PORT_CHARGES,MATCH(source,[1]!PORTS,0),MATCH(vessel,[1]!PORT_CHARGE_SHIPS,0))/vessel_mmbtu))</f>
        <v/>
      </c>
      <c r="L48" s="105" t="str">
        <f ca="1">IF($G48=0,"",(+INDEX([1]!PORT_CHARGES,MATCH(destination,[1]!PORTS,0),MATCH(vessel,[1]!PORT_CHARGE_SHIPS,0))/vessel_mmbtu))</f>
        <v/>
      </c>
      <c r="M48" s="105" t="str">
        <f ca="1">IF($G48=0,"",IF(route_choice=1,INDEX([1]!PORT_CHARGES,MATCH(suez,[1]!PORTS,0),MATCH(vessel,[1]!PORT_CHARGE_SHIPS,0)),0)/vessel_mmbtu)</f>
        <v/>
      </c>
      <c r="N48" s="105" t="str">
        <f ca="1">+IF(G48=0,"",+HLOOKUP(vessel,[1]!other_cost,3,0))</f>
        <v/>
      </c>
      <c r="O48" s="114" t="str">
        <f t="shared" ca="1" si="3"/>
        <v/>
      </c>
      <c r="P48" s="36"/>
      <c r="Q48" s="1"/>
    </row>
    <row r="49" spans="5:17" x14ac:dyDescent="0.2">
      <c r="E49" s="118">
        <f t="shared" ca="1" si="4"/>
        <v>37956</v>
      </c>
      <c r="F49" s="125">
        <f ca="1">+VLOOKUP(E49,[1]!curvecalc,3,0)</f>
        <v>0.78778392802746355</v>
      </c>
      <c r="G49" s="126">
        <f t="shared" ca="1" si="2"/>
        <v>0</v>
      </c>
      <c r="H49" s="105" t="str">
        <f ca="1">+IF($G49=0,"",(+VLOOKUP($E49,[1]!FIXED_CHARTER_COST,HLOOKUP(vessel_choice,[1]!FIXED_CHARTER_COST,2,0)+1,0)*roundtrip_days)/vessel_mmbtu)</f>
        <v/>
      </c>
      <c r="I49" s="105" t="str">
        <f ca="1">+IF($G49=0,"",(+VLOOKUP($E49,[1]!OM_CHARTER_COST,HLOOKUP(vessel_choice,[1]!OM_CHARTER_COST,2,0)+1,0)*roundtrip_days)/vessel_mmbtu)</f>
        <v/>
      </c>
      <c r="J49" s="105" t="str">
        <f ca="1">IF($G49=0,"",(INDEX([1]!bunker_cost,MATCH(route,[1]!bunker_cost_route,0),MATCH(vessel_choice,[1]!bunker_cost_ship,0))/vessel_mmbtu))</f>
        <v/>
      </c>
      <c r="K49" s="105" t="str">
        <f ca="1">IF($G49=0,"",(+INDEX([1]!PORT_CHARGES,MATCH(source,[1]!PORTS,0),MATCH(vessel,[1]!PORT_CHARGE_SHIPS,0))/vessel_mmbtu))</f>
        <v/>
      </c>
      <c r="L49" s="105" t="str">
        <f ca="1">IF($G49=0,"",(+INDEX([1]!PORT_CHARGES,MATCH(destination,[1]!PORTS,0),MATCH(vessel,[1]!PORT_CHARGE_SHIPS,0))/vessel_mmbtu))</f>
        <v/>
      </c>
      <c r="M49" s="105" t="str">
        <f ca="1">IF($G49=0,"",IF(route_choice=1,INDEX([1]!PORT_CHARGES,MATCH(suez,[1]!PORTS,0),MATCH(vessel,[1]!PORT_CHARGE_SHIPS,0)),0)/vessel_mmbtu)</f>
        <v/>
      </c>
      <c r="N49" s="105" t="str">
        <f ca="1">+IF(G49=0,"",+HLOOKUP(vessel,[1]!other_cost,3,0))</f>
        <v/>
      </c>
      <c r="O49" s="114" t="str">
        <f t="shared" ca="1" si="3"/>
        <v/>
      </c>
      <c r="P49" s="36"/>
      <c r="Q49" s="1"/>
    </row>
    <row r="50" spans="5:17" x14ac:dyDescent="0.2">
      <c r="E50" s="118">
        <f t="shared" ca="1" si="4"/>
        <v>37987</v>
      </c>
      <c r="F50" s="125">
        <f ca="1">+VLOOKUP(E50,[1]!curvecalc,3,0)</f>
        <v>0.78310051561111216</v>
      </c>
      <c r="G50" s="126">
        <f t="shared" ca="1" si="2"/>
        <v>0</v>
      </c>
      <c r="H50" s="105" t="str">
        <f ca="1">+IF($G50=0,"",(+VLOOKUP($E50,[1]!FIXED_CHARTER_COST,HLOOKUP(vessel_choice,[1]!FIXED_CHARTER_COST,2,0)+1,0)*roundtrip_days)/vessel_mmbtu)</f>
        <v/>
      </c>
      <c r="I50" s="105" t="str">
        <f ca="1">+IF($G50=0,"",(+VLOOKUP($E50,[1]!OM_CHARTER_COST,HLOOKUP(vessel_choice,[1]!OM_CHARTER_COST,2,0)+1,0)*roundtrip_days)/vessel_mmbtu)</f>
        <v/>
      </c>
      <c r="J50" s="105" t="str">
        <f ca="1">IF($G50=0,"",(INDEX([1]!bunker_cost,MATCH(route,[1]!bunker_cost_route,0),MATCH(vessel_choice,[1]!bunker_cost_ship,0))/vessel_mmbtu))</f>
        <v/>
      </c>
      <c r="K50" s="105" t="str">
        <f ca="1">IF($G50=0,"",(+INDEX([1]!PORT_CHARGES,MATCH(source,[1]!PORTS,0),MATCH(vessel,[1]!PORT_CHARGE_SHIPS,0))/vessel_mmbtu))</f>
        <v/>
      </c>
      <c r="L50" s="105" t="str">
        <f ca="1">IF($G50=0,"",(+INDEX([1]!PORT_CHARGES,MATCH(destination,[1]!PORTS,0),MATCH(vessel,[1]!PORT_CHARGE_SHIPS,0))/vessel_mmbtu))</f>
        <v/>
      </c>
      <c r="M50" s="105" t="str">
        <f ca="1">IF($G50=0,"",IF(route_choice=1,INDEX([1]!PORT_CHARGES,MATCH(suez,[1]!PORTS,0),MATCH(vessel,[1]!PORT_CHARGE_SHIPS,0)),0)/vessel_mmbtu)</f>
        <v/>
      </c>
      <c r="N50" s="105" t="str">
        <f ca="1">+IF(G50=0,"",+HLOOKUP(vessel,[1]!other_cost,3,0))</f>
        <v/>
      </c>
      <c r="O50" s="114" t="str">
        <f t="shared" ca="1" si="3"/>
        <v/>
      </c>
      <c r="P50" s="36"/>
      <c r="Q50" s="1"/>
    </row>
    <row r="51" spans="5:17" x14ac:dyDescent="0.2">
      <c r="E51" s="118">
        <f t="shared" ca="1" si="4"/>
        <v>38018</v>
      </c>
      <c r="F51" s="125">
        <f ca="1">+VLOOKUP(E51,[1]!curvecalc,3,0)</f>
        <v>0.7787250506904152</v>
      </c>
      <c r="G51" s="126">
        <f t="shared" ca="1" si="2"/>
        <v>0</v>
      </c>
      <c r="H51" s="105" t="str">
        <f ca="1">+IF($G51=0,"",(+VLOOKUP($E51,[1]!FIXED_CHARTER_COST,HLOOKUP(vessel_choice,[1]!FIXED_CHARTER_COST,2,0)+1,0)*roundtrip_days)/vessel_mmbtu)</f>
        <v/>
      </c>
      <c r="I51" s="105" t="str">
        <f ca="1">+IF($G51=0,"",(+VLOOKUP($E51,[1]!OM_CHARTER_COST,HLOOKUP(vessel_choice,[1]!OM_CHARTER_COST,2,0)+1,0)*roundtrip_days)/vessel_mmbtu)</f>
        <v/>
      </c>
      <c r="J51" s="105" t="str">
        <f ca="1">IF($G51=0,"",(INDEX([1]!bunker_cost,MATCH(route,[1]!bunker_cost_route,0),MATCH(vessel_choice,[1]!bunker_cost_ship,0))/vessel_mmbtu))</f>
        <v/>
      </c>
      <c r="K51" s="105" t="str">
        <f ca="1">IF($G51=0,"",(+INDEX([1]!PORT_CHARGES,MATCH(source,[1]!PORTS,0),MATCH(vessel,[1]!PORT_CHARGE_SHIPS,0))/vessel_mmbtu))</f>
        <v/>
      </c>
      <c r="L51" s="105" t="str">
        <f ca="1">IF($G51=0,"",(+INDEX([1]!PORT_CHARGES,MATCH(destination,[1]!PORTS,0),MATCH(vessel,[1]!PORT_CHARGE_SHIPS,0))/vessel_mmbtu))</f>
        <v/>
      </c>
      <c r="M51" s="105" t="str">
        <f ca="1">IF($G51=0,"",IF(route_choice=1,INDEX([1]!PORT_CHARGES,MATCH(suez,[1]!PORTS,0),MATCH(vessel,[1]!PORT_CHARGE_SHIPS,0)),0)/vessel_mmbtu)</f>
        <v/>
      </c>
      <c r="N51" s="105" t="str">
        <f ca="1">+IF(G51=0,"",+HLOOKUP(vessel,[1]!other_cost,3,0))</f>
        <v/>
      </c>
      <c r="O51" s="114" t="str">
        <f t="shared" ca="1" si="3"/>
        <v/>
      </c>
      <c r="P51" s="36"/>
      <c r="Q51" s="1"/>
    </row>
    <row r="52" spans="5:17" x14ac:dyDescent="0.2">
      <c r="E52" s="118">
        <f t="shared" ca="1" si="4"/>
        <v>38047</v>
      </c>
      <c r="F52" s="125">
        <f ca="1">+VLOOKUP(E52,[1]!curvecalc,3,0)</f>
        <v>0.77407859183313665</v>
      </c>
      <c r="G52" s="126">
        <f t="shared" ca="1" si="2"/>
        <v>0</v>
      </c>
      <c r="H52" s="105" t="str">
        <f ca="1">+IF($G52=0,"",(+VLOOKUP($E52,[1]!FIXED_CHARTER_COST,HLOOKUP(vessel_choice,[1]!FIXED_CHARTER_COST,2,0)+1,0)*roundtrip_days)/vessel_mmbtu)</f>
        <v/>
      </c>
      <c r="I52" s="105" t="str">
        <f ca="1">+IF($G52=0,"",(+VLOOKUP($E52,[1]!OM_CHARTER_COST,HLOOKUP(vessel_choice,[1]!OM_CHARTER_COST,2,0)+1,0)*roundtrip_days)/vessel_mmbtu)</f>
        <v/>
      </c>
      <c r="J52" s="105" t="str">
        <f ca="1">IF($G52=0,"",(INDEX([1]!bunker_cost,MATCH(route,[1]!bunker_cost_route,0),MATCH(vessel_choice,[1]!bunker_cost_ship,0))/vessel_mmbtu))</f>
        <v/>
      </c>
      <c r="K52" s="105" t="str">
        <f ca="1">IF($G52=0,"",(+INDEX([1]!PORT_CHARGES,MATCH(source,[1]!PORTS,0),MATCH(vessel,[1]!PORT_CHARGE_SHIPS,0))/vessel_mmbtu))</f>
        <v/>
      </c>
      <c r="L52" s="105" t="str">
        <f ca="1">IF($G52=0,"",(+INDEX([1]!PORT_CHARGES,MATCH(destination,[1]!PORTS,0),MATCH(vessel,[1]!PORT_CHARGE_SHIPS,0))/vessel_mmbtu))</f>
        <v/>
      </c>
      <c r="M52" s="105" t="str">
        <f ca="1">IF($G52=0,"",IF(route_choice=1,INDEX([1]!PORT_CHARGES,MATCH(suez,[1]!PORTS,0),MATCH(vessel,[1]!PORT_CHARGE_SHIPS,0)),0)/vessel_mmbtu)</f>
        <v/>
      </c>
      <c r="N52" s="105" t="str">
        <f ca="1">+IF(G52=0,"",+HLOOKUP(vessel,[1]!other_cost,3,0))</f>
        <v/>
      </c>
      <c r="O52" s="114" t="str">
        <f t="shared" ca="1" si="3"/>
        <v/>
      </c>
      <c r="P52" s="36"/>
      <c r="Q52" s="1"/>
    </row>
    <row r="53" spans="5:17" x14ac:dyDescent="0.2">
      <c r="E53" s="118">
        <f t="shared" ca="1" si="4"/>
        <v>38078</v>
      </c>
      <c r="F53" s="125">
        <f ca="1">+VLOOKUP(E53,[1]!curvecalc,3,0)</f>
        <v>0.76961991971501609</v>
      </c>
      <c r="G53" s="126">
        <f t="shared" ca="1" si="2"/>
        <v>0</v>
      </c>
      <c r="H53" s="105" t="str">
        <f ca="1">+IF($G53=0,"",(+VLOOKUP($E53,[1]!FIXED_CHARTER_COST,HLOOKUP(vessel_choice,[1]!FIXED_CHARTER_COST,2,0)+1,0)*roundtrip_days)/vessel_mmbtu)</f>
        <v/>
      </c>
      <c r="I53" s="105" t="str">
        <f ca="1">+IF($G53=0,"",(+VLOOKUP($E53,[1]!OM_CHARTER_COST,HLOOKUP(vessel_choice,[1]!OM_CHARTER_COST,2,0)+1,0)*roundtrip_days)/vessel_mmbtu)</f>
        <v/>
      </c>
      <c r="J53" s="105" t="str">
        <f ca="1">IF($G53=0,"",(INDEX([1]!bunker_cost,MATCH(route,[1]!bunker_cost_route,0),MATCH(vessel_choice,[1]!bunker_cost_ship,0))/vessel_mmbtu))</f>
        <v/>
      </c>
      <c r="K53" s="105" t="str">
        <f ca="1">IF($G53=0,"",(+INDEX([1]!PORT_CHARGES,MATCH(source,[1]!PORTS,0),MATCH(vessel,[1]!PORT_CHARGE_SHIPS,0))/vessel_mmbtu))</f>
        <v/>
      </c>
      <c r="L53" s="105" t="str">
        <f ca="1">IF($G53=0,"",(+INDEX([1]!PORT_CHARGES,MATCH(destination,[1]!PORTS,0),MATCH(vessel,[1]!PORT_CHARGE_SHIPS,0))/vessel_mmbtu))</f>
        <v/>
      </c>
      <c r="M53" s="105" t="str">
        <f ca="1">IF($G53=0,"",IF(route_choice=1,INDEX([1]!PORT_CHARGES,MATCH(suez,[1]!PORTS,0),MATCH(vessel,[1]!PORT_CHARGE_SHIPS,0)),0)/vessel_mmbtu)</f>
        <v/>
      </c>
      <c r="N53" s="105" t="str">
        <f ca="1">+IF(G53=0,"",+HLOOKUP(vessel,[1]!other_cost,3,0))</f>
        <v/>
      </c>
      <c r="O53" s="114" t="str">
        <f t="shared" ca="1" si="3"/>
        <v/>
      </c>
      <c r="P53" s="36"/>
      <c r="Q53" s="1"/>
    </row>
    <row r="54" spans="5:17" x14ac:dyDescent="0.2">
      <c r="E54" s="118">
        <f t="shared" ca="1" si="4"/>
        <v>38108</v>
      </c>
      <c r="F54" s="125">
        <f ca="1">+VLOOKUP(E54,[1]!curvecalc,3,0)</f>
        <v>0.7650585175000143</v>
      </c>
      <c r="G54" s="126">
        <f t="shared" ca="1" si="2"/>
        <v>0</v>
      </c>
      <c r="H54" s="105" t="str">
        <f ca="1">+IF($G54=0,"",(+VLOOKUP($E54,[1]!FIXED_CHARTER_COST,HLOOKUP(vessel_choice,[1]!FIXED_CHARTER_COST,2,0)+1,0)*roundtrip_days)/vessel_mmbtu)</f>
        <v/>
      </c>
      <c r="I54" s="105" t="str">
        <f ca="1">+IF($G54=0,"",(+VLOOKUP($E54,[1]!OM_CHARTER_COST,HLOOKUP(vessel_choice,[1]!OM_CHARTER_COST,2,0)+1,0)*roundtrip_days)/vessel_mmbtu)</f>
        <v/>
      </c>
      <c r="J54" s="105" t="str">
        <f ca="1">IF($G54=0,"",(INDEX([1]!bunker_cost,MATCH(route,[1]!bunker_cost_route,0),MATCH(vessel_choice,[1]!bunker_cost_ship,0))/vessel_mmbtu))</f>
        <v/>
      </c>
      <c r="K54" s="105" t="str">
        <f ca="1">IF($G54=0,"",(+INDEX([1]!PORT_CHARGES,MATCH(source,[1]!PORTS,0),MATCH(vessel,[1]!PORT_CHARGE_SHIPS,0))/vessel_mmbtu))</f>
        <v/>
      </c>
      <c r="L54" s="105" t="str">
        <f ca="1">IF($G54=0,"",(+INDEX([1]!PORT_CHARGES,MATCH(destination,[1]!PORTS,0),MATCH(vessel,[1]!PORT_CHARGE_SHIPS,0))/vessel_mmbtu))</f>
        <v/>
      </c>
      <c r="M54" s="105" t="str">
        <f ca="1">IF($G54=0,"",IF(route_choice=1,INDEX([1]!PORT_CHARGES,MATCH(suez,[1]!PORTS,0),MATCH(vessel,[1]!PORT_CHARGE_SHIPS,0)),0)/vessel_mmbtu)</f>
        <v/>
      </c>
      <c r="N54" s="105" t="str">
        <f ca="1">+IF(G54=0,"",+HLOOKUP(vessel,[1]!other_cost,3,0))</f>
        <v/>
      </c>
      <c r="O54" s="114" t="str">
        <f t="shared" ca="1" si="3"/>
        <v/>
      </c>
      <c r="P54" s="36"/>
      <c r="Q54" s="1"/>
    </row>
    <row r="55" spans="5:17" x14ac:dyDescent="0.2">
      <c r="E55" s="118">
        <f t="shared" ca="1" si="4"/>
        <v>38139</v>
      </c>
      <c r="F55" s="125">
        <f ca="1">+VLOOKUP(E55,[1]!curvecalc,3,0)</f>
        <v>0.76066912489396554</v>
      </c>
      <c r="G55" s="126">
        <f t="shared" ca="1" si="2"/>
        <v>0</v>
      </c>
      <c r="H55" s="105" t="str">
        <f ca="1">+IF($G55=0,"",(+VLOOKUP($E55,[1]!FIXED_CHARTER_COST,HLOOKUP(vessel_choice,[1]!FIXED_CHARTER_COST,2,0)+1,0)*roundtrip_days)/vessel_mmbtu)</f>
        <v/>
      </c>
      <c r="I55" s="105" t="str">
        <f ca="1">+IF($G55=0,"",(+VLOOKUP($E55,[1]!OM_CHARTER_COST,HLOOKUP(vessel_choice,[1]!OM_CHARTER_COST,2,0)+1,0)*roundtrip_days)/vessel_mmbtu)</f>
        <v/>
      </c>
      <c r="J55" s="105" t="str">
        <f ca="1">IF($G55=0,"",(INDEX([1]!bunker_cost,MATCH(route,[1]!bunker_cost_route,0),MATCH(vessel_choice,[1]!bunker_cost_ship,0))/vessel_mmbtu))</f>
        <v/>
      </c>
      <c r="K55" s="105" t="str">
        <f ca="1">IF($G55=0,"",(+INDEX([1]!PORT_CHARGES,MATCH(source,[1]!PORTS,0),MATCH(vessel,[1]!PORT_CHARGE_SHIPS,0))/vessel_mmbtu))</f>
        <v/>
      </c>
      <c r="L55" s="105" t="str">
        <f ca="1">IF($G55=0,"",(+INDEX([1]!PORT_CHARGES,MATCH(destination,[1]!PORTS,0),MATCH(vessel,[1]!PORT_CHARGE_SHIPS,0))/vessel_mmbtu))</f>
        <v/>
      </c>
      <c r="M55" s="105" t="str">
        <f ca="1">IF($G55=0,"",IF(route_choice=1,INDEX([1]!PORT_CHARGES,MATCH(suez,[1]!PORTS,0),MATCH(vessel,[1]!PORT_CHARGE_SHIPS,0)),0)/vessel_mmbtu)</f>
        <v/>
      </c>
      <c r="N55" s="105" t="str">
        <f ca="1">+IF(G55=0,"",+HLOOKUP(vessel,[1]!other_cost,3,0))</f>
        <v/>
      </c>
      <c r="O55" s="114" t="str">
        <f t="shared" ca="1" si="3"/>
        <v/>
      </c>
      <c r="P55" s="36"/>
      <c r="Q55" s="1"/>
    </row>
    <row r="56" spans="5:17" x14ac:dyDescent="0.2">
      <c r="E56" s="118">
        <f t="shared" ca="1" si="4"/>
        <v>38169</v>
      </c>
      <c r="F56" s="125">
        <f ca="1">+VLOOKUP(E56,[1]!curvecalc,3,0)</f>
        <v>0.75612543437949298</v>
      </c>
      <c r="G56" s="126">
        <f t="shared" ca="1" si="2"/>
        <v>0</v>
      </c>
      <c r="H56" s="105" t="str">
        <f ca="1">+IF($G56=0,"",(+VLOOKUP($E56,[1]!FIXED_CHARTER_COST,HLOOKUP(vessel_choice,[1]!FIXED_CHARTER_COST,2,0)+1,0)*roundtrip_days)/vessel_mmbtu)</f>
        <v/>
      </c>
      <c r="I56" s="105" t="str">
        <f ca="1">+IF($G56=0,"",(+VLOOKUP($E56,[1]!OM_CHARTER_COST,HLOOKUP(vessel_choice,[1]!OM_CHARTER_COST,2,0)+1,0)*roundtrip_days)/vessel_mmbtu)</f>
        <v/>
      </c>
      <c r="J56" s="105" t="str">
        <f ca="1">IF($G56=0,"",(INDEX([1]!bunker_cost,MATCH(route,[1]!bunker_cost_route,0),MATCH(vessel_choice,[1]!bunker_cost_ship,0))/vessel_mmbtu))</f>
        <v/>
      </c>
      <c r="K56" s="105" t="str">
        <f ca="1">IF($G56=0,"",(+INDEX([1]!PORT_CHARGES,MATCH(source,[1]!PORTS,0),MATCH(vessel,[1]!PORT_CHARGE_SHIPS,0))/vessel_mmbtu))</f>
        <v/>
      </c>
      <c r="L56" s="105" t="str">
        <f ca="1">IF($G56=0,"",(+INDEX([1]!PORT_CHARGES,MATCH(destination,[1]!PORTS,0),MATCH(vessel,[1]!PORT_CHARGE_SHIPS,0))/vessel_mmbtu))</f>
        <v/>
      </c>
      <c r="M56" s="105" t="str">
        <f ca="1">IF($G56=0,"",IF(route_choice=1,INDEX([1]!PORT_CHARGES,MATCH(suez,[1]!PORTS,0),MATCH(vessel,[1]!PORT_CHARGE_SHIPS,0)),0)/vessel_mmbtu)</f>
        <v/>
      </c>
      <c r="N56" s="105" t="str">
        <f ca="1">+IF(G56=0,"",+HLOOKUP(vessel,[1]!other_cost,3,0))</f>
        <v/>
      </c>
      <c r="O56" s="114" t="str">
        <f t="shared" ca="1" si="3"/>
        <v/>
      </c>
      <c r="P56" s="36"/>
      <c r="Q56" s="1"/>
    </row>
    <row r="57" spans="5:17" x14ac:dyDescent="0.2">
      <c r="E57" s="118">
        <f t="shared" ca="1" si="4"/>
        <v>38200</v>
      </c>
      <c r="F57" s="125">
        <f ca="1">+VLOOKUP(E57,[1]!curvecalc,3,0)</f>
        <v>0.75156410428587428</v>
      </c>
      <c r="G57" s="126">
        <f t="shared" ca="1" si="2"/>
        <v>0</v>
      </c>
      <c r="H57" s="105" t="str">
        <f ca="1">+IF($G57=0,"",(+VLOOKUP($E57,[1]!FIXED_CHARTER_COST,HLOOKUP(vessel_choice,[1]!FIXED_CHARTER_COST,2,0)+1,0)*roundtrip_days)/vessel_mmbtu)</f>
        <v/>
      </c>
      <c r="I57" s="105" t="str">
        <f ca="1">+IF($G57=0,"",(+VLOOKUP($E57,[1]!OM_CHARTER_COST,HLOOKUP(vessel_choice,[1]!OM_CHARTER_COST,2,0)+1,0)*roundtrip_days)/vessel_mmbtu)</f>
        <v/>
      </c>
      <c r="J57" s="105" t="str">
        <f ca="1">IF($G57=0,"",(INDEX([1]!bunker_cost,MATCH(route,[1]!bunker_cost_route,0),MATCH(vessel_choice,[1]!bunker_cost_ship,0))/vessel_mmbtu))</f>
        <v/>
      </c>
      <c r="K57" s="105" t="str">
        <f ca="1">IF($G57=0,"",(+INDEX([1]!PORT_CHARGES,MATCH(source,[1]!PORTS,0),MATCH(vessel,[1]!PORT_CHARGE_SHIPS,0))/vessel_mmbtu))</f>
        <v/>
      </c>
      <c r="L57" s="105" t="str">
        <f ca="1">IF($G57=0,"",(+INDEX([1]!PORT_CHARGES,MATCH(destination,[1]!PORTS,0),MATCH(vessel,[1]!PORT_CHARGE_SHIPS,0))/vessel_mmbtu))</f>
        <v/>
      </c>
      <c r="M57" s="105" t="str">
        <f ca="1">IF($G57=0,"",IF(route_choice=1,INDEX([1]!PORT_CHARGES,MATCH(suez,[1]!PORTS,0),MATCH(vessel,[1]!PORT_CHARGE_SHIPS,0)),0)/vessel_mmbtu)</f>
        <v/>
      </c>
      <c r="N57" s="105" t="str">
        <f ca="1">+IF(G57=0,"",+HLOOKUP(vessel,[1]!other_cost,3,0))</f>
        <v/>
      </c>
      <c r="O57" s="114" t="str">
        <f t="shared" ca="1" si="3"/>
        <v/>
      </c>
      <c r="P57" s="36"/>
      <c r="Q57" s="1"/>
    </row>
    <row r="58" spans="5:17" x14ac:dyDescent="0.2">
      <c r="E58" s="118">
        <f t="shared" ca="1" si="4"/>
        <v>38231</v>
      </c>
      <c r="F58" s="125">
        <f ca="1">+VLOOKUP(E58,[1]!curvecalc,3,0)</f>
        <v>0.74716987746924313</v>
      </c>
      <c r="G58" s="126">
        <f t="shared" ca="1" si="2"/>
        <v>0</v>
      </c>
      <c r="H58" s="105" t="str">
        <f ca="1">+IF($G58=0,"",(+VLOOKUP($E58,[1]!FIXED_CHARTER_COST,HLOOKUP(vessel_choice,[1]!FIXED_CHARTER_COST,2,0)+1,0)*roundtrip_days)/vessel_mmbtu)</f>
        <v/>
      </c>
      <c r="I58" s="105" t="str">
        <f ca="1">+IF($G58=0,"",(+VLOOKUP($E58,[1]!OM_CHARTER_COST,HLOOKUP(vessel_choice,[1]!OM_CHARTER_COST,2,0)+1,0)*roundtrip_days)/vessel_mmbtu)</f>
        <v/>
      </c>
      <c r="J58" s="105" t="str">
        <f ca="1">IF($G58=0,"",(INDEX([1]!bunker_cost,MATCH(route,[1]!bunker_cost_route,0),MATCH(vessel_choice,[1]!bunker_cost_ship,0))/vessel_mmbtu))</f>
        <v/>
      </c>
      <c r="K58" s="105" t="str">
        <f ca="1">IF($G58=0,"",(+INDEX([1]!PORT_CHARGES,MATCH(source,[1]!PORTS,0),MATCH(vessel,[1]!PORT_CHARGE_SHIPS,0))/vessel_mmbtu))</f>
        <v/>
      </c>
      <c r="L58" s="105" t="str">
        <f ca="1">IF($G58=0,"",(+INDEX([1]!PORT_CHARGES,MATCH(destination,[1]!PORTS,0),MATCH(vessel,[1]!PORT_CHARGE_SHIPS,0))/vessel_mmbtu))</f>
        <v/>
      </c>
      <c r="M58" s="105" t="str">
        <f ca="1">IF($G58=0,"",IF(route_choice=1,INDEX([1]!PORT_CHARGES,MATCH(suez,[1]!PORTS,0),MATCH(vessel,[1]!PORT_CHARGE_SHIPS,0)),0)/vessel_mmbtu)</f>
        <v/>
      </c>
      <c r="N58" s="105" t="str">
        <f ca="1">+IF(G58=0,"",+HLOOKUP(vessel,[1]!other_cost,3,0))</f>
        <v/>
      </c>
      <c r="O58" s="114" t="str">
        <f t="shared" ca="1" si="3"/>
        <v/>
      </c>
      <c r="P58" s="36"/>
      <c r="Q58" s="1"/>
    </row>
    <row r="59" spans="5:17" x14ac:dyDescent="0.2">
      <c r="E59" s="118">
        <f t="shared" ca="1" si="4"/>
        <v>38261</v>
      </c>
      <c r="F59" s="125">
        <f ca="1">+VLOOKUP(E59,[1]!curvecalc,3,0)</f>
        <v>0.74265839042210247</v>
      </c>
      <c r="G59" s="126">
        <f t="shared" ca="1" si="2"/>
        <v>0</v>
      </c>
      <c r="H59" s="105" t="str">
        <f ca="1">+IF($G59=0,"",(+VLOOKUP($E59,[1]!FIXED_CHARTER_COST,HLOOKUP(vessel_choice,[1]!FIXED_CHARTER_COST,2,0)+1,0)*roundtrip_days)/vessel_mmbtu)</f>
        <v/>
      </c>
      <c r="I59" s="105" t="str">
        <f ca="1">+IF($G59=0,"",(+VLOOKUP($E59,[1]!OM_CHARTER_COST,HLOOKUP(vessel_choice,[1]!OM_CHARTER_COST,2,0)+1,0)*roundtrip_days)/vessel_mmbtu)</f>
        <v/>
      </c>
      <c r="J59" s="105" t="str">
        <f ca="1">IF($G59=0,"",(INDEX([1]!bunker_cost,MATCH(route,[1]!bunker_cost_route,0),MATCH(vessel_choice,[1]!bunker_cost_ship,0))/vessel_mmbtu))</f>
        <v/>
      </c>
      <c r="K59" s="105" t="str">
        <f ca="1">IF($G59=0,"",(+INDEX([1]!PORT_CHARGES,MATCH(source,[1]!PORTS,0),MATCH(vessel,[1]!PORT_CHARGE_SHIPS,0))/vessel_mmbtu))</f>
        <v/>
      </c>
      <c r="L59" s="105" t="str">
        <f ca="1">IF($G59=0,"",(+INDEX([1]!PORT_CHARGES,MATCH(destination,[1]!PORTS,0),MATCH(vessel,[1]!PORT_CHARGE_SHIPS,0))/vessel_mmbtu))</f>
        <v/>
      </c>
      <c r="M59" s="105" t="str">
        <f ca="1">IF($G59=0,"",IF(route_choice=1,INDEX([1]!PORT_CHARGES,MATCH(suez,[1]!PORTS,0),MATCH(vessel,[1]!PORT_CHARGE_SHIPS,0)),0)/vessel_mmbtu)</f>
        <v/>
      </c>
      <c r="N59" s="105" t="str">
        <f ca="1">+IF(G59=0,"",+HLOOKUP(vessel,[1]!other_cost,3,0))</f>
        <v/>
      </c>
      <c r="O59" s="114" t="str">
        <f t="shared" ca="1" si="3"/>
        <v/>
      </c>
      <c r="P59" s="36"/>
      <c r="Q59" s="1"/>
    </row>
    <row r="60" spans="5:17" x14ac:dyDescent="0.2">
      <c r="E60" s="118">
        <f t="shared" ca="1" si="4"/>
        <v>38292</v>
      </c>
      <c r="F60" s="125">
        <f ca="1">+VLOOKUP(E60,[1]!curvecalc,3,0)</f>
        <v>0.73830939079304614</v>
      </c>
      <c r="G60" s="126">
        <f t="shared" ca="1" si="2"/>
        <v>0</v>
      </c>
      <c r="H60" s="105" t="str">
        <f ca="1">+IF($G60=0,"",(+VLOOKUP($E60,[1]!FIXED_CHARTER_COST,HLOOKUP(vessel_choice,[1]!FIXED_CHARTER_COST,2,0)+1,0)*roundtrip_days)/vessel_mmbtu)</f>
        <v/>
      </c>
      <c r="I60" s="105" t="str">
        <f ca="1">+IF($G60=0,"",(+VLOOKUP($E60,[1]!OM_CHARTER_COST,HLOOKUP(vessel_choice,[1]!OM_CHARTER_COST,2,0)+1,0)*roundtrip_days)/vessel_mmbtu)</f>
        <v/>
      </c>
      <c r="J60" s="105" t="str">
        <f ca="1">IF($G60=0,"",(INDEX([1]!bunker_cost,MATCH(route,[1]!bunker_cost_route,0),MATCH(vessel_choice,[1]!bunker_cost_ship,0))/vessel_mmbtu))</f>
        <v/>
      </c>
      <c r="K60" s="105" t="str">
        <f ca="1">IF($G60=0,"",(+INDEX([1]!PORT_CHARGES,MATCH(source,[1]!PORTS,0),MATCH(vessel,[1]!PORT_CHARGE_SHIPS,0))/vessel_mmbtu))</f>
        <v/>
      </c>
      <c r="L60" s="105" t="str">
        <f ca="1">IF($G60=0,"",(+INDEX([1]!PORT_CHARGES,MATCH(destination,[1]!PORTS,0),MATCH(vessel,[1]!PORT_CHARGE_SHIPS,0))/vessel_mmbtu))</f>
        <v/>
      </c>
      <c r="M60" s="105" t="str">
        <f ca="1">IF($G60=0,"",IF(route_choice=1,INDEX([1]!PORT_CHARGES,MATCH(suez,[1]!PORTS,0),MATCH(vessel,[1]!PORT_CHARGE_SHIPS,0)),0)/vessel_mmbtu)</f>
        <v/>
      </c>
      <c r="N60" s="105" t="str">
        <f ca="1">+IF(G60=0,"",+HLOOKUP(vessel,[1]!other_cost,3,0))</f>
        <v/>
      </c>
      <c r="O60" s="114" t="str">
        <f t="shared" ca="1" si="3"/>
        <v/>
      </c>
      <c r="P60" s="36"/>
      <c r="Q60" s="1"/>
    </row>
    <row r="61" spans="5:17" x14ac:dyDescent="0.2">
      <c r="E61" s="118">
        <f t="shared" ca="1" si="4"/>
        <v>38322</v>
      </c>
      <c r="F61" s="125">
        <f ca="1">+VLOOKUP(E61,[1]!curvecalc,3,0)</f>
        <v>0.73384460317466471</v>
      </c>
      <c r="G61" s="126">
        <f t="shared" ca="1" si="2"/>
        <v>0</v>
      </c>
      <c r="H61" s="105" t="str">
        <f ca="1">+IF($G61=0,"",(+VLOOKUP($E61,[1]!FIXED_CHARTER_COST,HLOOKUP(vessel_choice,[1]!FIXED_CHARTER_COST,2,0)+1,0)*roundtrip_days)/vessel_mmbtu)</f>
        <v/>
      </c>
      <c r="I61" s="105" t="str">
        <f ca="1">+IF($G61=0,"",(+VLOOKUP($E61,[1]!OM_CHARTER_COST,HLOOKUP(vessel_choice,[1]!OM_CHARTER_COST,2,0)+1,0)*roundtrip_days)/vessel_mmbtu)</f>
        <v/>
      </c>
      <c r="J61" s="105" t="str">
        <f ca="1">IF($G61=0,"",(INDEX([1]!bunker_cost,MATCH(route,[1]!bunker_cost_route,0),MATCH(vessel_choice,[1]!bunker_cost_ship,0))/vessel_mmbtu))</f>
        <v/>
      </c>
      <c r="K61" s="105" t="str">
        <f ca="1">IF($G61=0,"",(+INDEX([1]!PORT_CHARGES,MATCH(source,[1]!PORTS,0),MATCH(vessel,[1]!PORT_CHARGE_SHIPS,0))/vessel_mmbtu))</f>
        <v/>
      </c>
      <c r="L61" s="105" t="str">
        <f ca="1">IF($G61=0,"",(+INDEX([1]!PORT_CHARGES,MATCH(destination,[1]!PORTS,0),MATCH(vessel,[1]!PORT_CHARGE_SHIPS,0))/vessel_mmbtu))</f>
        <v/>
      </c>
      <c r="M61" s="105" t="str">
        <f ca="1">IF($G61=0,"",IF(route_choice=1,INDEX([1]!PORT_CHARGES,MATCH(suez,[1]!PORTS,0),MATCH(vessel,[1]!PORT_CHARGE_SHIPS,0)),0)/vessel_mmbtu)</f>
        <v/>
      </c>
      <c r="N61" s="105" t="str">
        <f ca="1">+IF(G61=0,"",+HLOOKUP(vessel,[1]!other_cost,3,0))</f>
        <v/>
      </c>
      <c r="O61" s="114" t="str">
        <f t="shared" ca="1" si="3"/>
        <v/>
      </c>
      <c r="P61" s="36"/>
      <c r="Q61" s="1"/>
    </row>
    <row r="62" spans="5:17" x14ac:dyDescent="0.2">
      <c r="E62" s="118">
        <f t="shared" ca="1" si="4"/>
        <v>38353</v>
      </c>
      <c r="F62" s="125">
        <f ca="1">+VLOOKUP(E62,[1]!curvecalc,3,0)</f>
        <v>0.72940044899082646</v>
      </c>
      <c r="G62" s="126">
        <f t="shared" ca="1" si="2"/>
        <v>0</v>
      </c>
      <c r="H62" s="105" t="str">
        <f ca="1">+IF($G62=0,"",(+VLOOKUP($E62,[1]!FIXED_CHARTER_COST,HLOOKUP(vessel_choice,[1]!FIXED_CHARTER_COST,2,0)+1,0)*roundtrip_days)/vessel_mmbtu)</f>
        <v/>
      </c>
      <c r="I62" s="105" t="str">
        <f ca="1">+IF($G62=0,"",(+VLOOKUP($E62,[1]!OM_CHARTER_COST,HLOOKUP(vessel_choice,[1]!OM_CHARTER_COST,2,0)+1,0)*roundtrip_days)/vessel_mmbtu)</f>
        <v/>
      </c>
      <c r="J62" s="105" t="str">
        <f ca="1">IF($G62=0,"",(INDEX([1]!bunker_cost,MATCH(route,[1]!bunker_cost_route,0),MATCH(vessel_choice,[1]!bunker_cost_ship,0))/vessel_mmbtu))</f>
        <v/>
      </c>
      <c r="K62" s="105" t="str">
        <f ca="1">IF($G62=0,"",(+INDEX([1]!PORT_CHARGES,MATCH(source,[1]!PORTS,0),MATCH(vessel,[1]!PORT_CHARGE_SHIPS,0))/vessel_mmbtu))</f>
        <v/>
      </c>
      <c r="L62" s="105" t="str">
        <f ca="1">IF($G62=0,"",(+INDEX([1]!PORT_CHARGES,MATCH(destination,[1]!PORTS,0),MATCH(vessel,[1]!PORT_CHARGE_SHIPS,0))/vessel_mmbtu))</f>
        <v/>
      </c>
      <c r="M62" s="105" t="str">
        <f ca="1">IF($G62=0,"",IF(route_choice=1,INDEX([1]!PORT_CHARGES,MATCH(suez,[1]!PORTS,0),MATCH(vessel,[1]!PORT_CHARGE_SHIPS,0)),0)/vessel_mmbtu)</f>
        <v/>
      </c>
      <c r="N62" s="105" t="str">
        <f ca="1">+IF(G62=0,"",+HLOOKUP(vessel,[1]!other_cost,3,0))</f>
        <v/>
      </c>
      <c r="O62" s="114" t="str">
        <f t="shared" ca="1" si="3"/>
        <v/>
      </c>
      <c r="P62" s="36"/>
      <c r="Q62" s="1"/>
    </row>
    <row r="63" spans="5:17" x14ac:dyDescent="0.2">
      <c r="E63" s="118">
        <f t="shared" ca="1" si="4"/>
        <v>38384</v>
      </c>
      <c r="F63" s="125">
        <f ca="1">+VLOOKUP(E63,[1]!curvecalc,3,0)</f>
        <v>0.72539746190129484</v>
      </c>
      <c r="G63" s="126">
        <f t="shared" ca="1" si="2"/>
        <v>0</v>
      </c>
      <c r="H63" s="105" t="str">
        <f ca="1">+IF($G63=0,"",(+VLOOKUP($E63,[1]!FIXED_CHARTER_COST,HLOOKUP(vessel_choice,[1]!FIXED_CHARTER_COST,2,0)+1,0)*roundtrip_days)/vessel_mmbtu)</f>
        <v/>
      </c>
      <c r="I63" s="105" t="str">
        <f ca="1">+IF($G63=0,"",(+VLOOKUP($E63,[1]!OM_CHARTER_COST,HLOOKUP(vessel_choice,[1]!OM_CHARTER_COST,2,0)+1,0)*roundtrip_days)/vessel_mmbtu)</f>
        <v/>
      </c>
      <c r="J63" s="105" t="str">
        <f ca="1">IF($G63=0,"",(INDEX([1]!bunker_cost,MATCH(route,[1]!bunker_cost_route,0),MATCH(vessel_choice,[1]!bunker_cost_ship,0))/vessel_mmbtu))</f>
        <v/>
      </c>
      <c r="K63" s="105" t="str">
        <f ca="1">IF($G63=0,"",(+INDEX([1]!PORT_CHARGES,MATCH(source,[1]!PORTS,0),MATCH(vessel,[1]!PORT_CHARGE_SHIPS,0))/vessel_mmbtu))</f>
        <v/>
      </c>
      <c r="L63" s="105" t="str">
        <f ca="1">IF($G63=0,"",(+INDEX([1]!PORT_CHARGES,MATCH(destination,[1]!PORTS,0),MATCH(vessel,[1]!PORT_CHARGE_SHIPS,0))/vessel_mmbtu))</f>
        <v/>
      </c>
      <c r="M63" s="105" t="str">
        <f ca="1">IF($G63=0,"",IF(route_choice=1,INDEX([1]!PORT_CHARGES,MATCH(suez,[1]!PORTS,0),MATCH(vessel,[1]!PORT_CHARGE_SHIPS,0)),0)/vessel_mmbtu)</f>
        <v/>
      </c>
      <c r="N63" s="105" t="str">
        <f ca="1">+IF(G63=0,"",+HLOOKUP(vessel,[1]!other_cost,3,0))</f>
        <v/>
      </c>
      <c r="O63" s="114" t="str">
        <f t="shared" ca="1" si="3"/>
        <v/>
      </c>
      <c r="P63" s="36"/>
      <c r="Q63" s="1"/>
    </row>
    <row r="64" spans="5:17" x14ac:dyDescent="0.2">
      <c r="E64" s="118">
        <f t="shared" ca="1" si="4"/>
        <v>38412</v>
      </c>
      <c r="F64" s="125">
        <f ca="1">+VLOOKUP(E64,[1]!curvecalc,3,0)</f>
        <v>0.72100690532943035</v>
      </c>
      <c r="G64" s="126">
        <f t="shared" ca="1" si="2"/>
        <v>0</v>
      </c>
      <c r="H64" s="105" t="str">
        <f ca="1">+IF($G64=0,"",(+VLOOKUP($E64,[1]!FIXED_CHARTER_COST,HLOOKUP(vessel_choice,[1]!FIXED_CHARTER_COST,2,0)+1,0)*roundtrip_days)/vessel_mmbtu)</f>
        <v/>
      </c>
      <c r="I64" s="105" t="str">
        <f ca="1">+IF($G64=0,"",(+VLOOKUP($E64,[1]!OM_CHARTER_COST,HLOOKUP(vessel_choice,[1]!OM_CHARTER_COST,2,0)+1,0)*roundtrip_days)/vessel_mmbtu)</f>
        <v/>
      </c>
      <c r="J64" s="105" t="str">
        <f ca="1">IF($G64=0,"",(INDEX([1]!bunker_cost,MATCH(route,[1]!bunker_cost_route,0),MATCH(vessel_choice,[1]!bunker_cost_ship,0))/vessel_mmbtu))</f>
        <v/>
      </c>
      <c r="K64" s="105" t="str">
        <f ca="1">IF($G64=0,"",(+INDEX([1]!PORT_CHARGES,MATCH(source,[1]!PORTS,0),MATCH(vessel,[1]!PORT_CHARGE_SHIPS,0))/vessel_mmbtu))</f>
        <v/>
      </c>
      <c r="L64" s="105" t="str">
        <f ca="1">IF($G64=0,"",(+INDEX([1]!PORT_CHARGES,MATCH(destination,[1]!PORTS,0),MATCH(vessel,[1]!PORT_CHARGE_SHIPS,0))/vessel_mmbtu))</f>
        <v/>
      </c>
      <c r="M64" s="105" t="str">
        <f ca="1">IF($G64=0,"",IF(route_choice=1,INDEX([1]!PORT_CHARGES,MATCH(suez,[1]!PORTS,0),MATCH(vessel,[1]!PORT_CHARGE_SHIPS,0)),0)/vessel_mmbtu)</f>
        <v/>
      </c>
      <c r="N64" s="105" t="str">
        <f ca="1">+IF(G64=0,"",+HLOOKUP(vessel,[1]!other_cost,3,0))</f>
        <v/>
      </c>
      <c r="O64" s="114" t="str">
        <f t="shared" ca="1" si="3"/>
        <v/>
      </c>
      <c r="P64" s="36"/>
      <c r="Q64" s="1"/>
    </row>
    <row r="65" spans="5:17" x14ac:dyDescent="0.2">
      <c r="E65" s="118">
        <f t="shared" ca="1" si="4"/>
        <v>38443</v>
      </c>
      <c r="F65" s="125">
        <f ca="1">+VLOOKUP(E65,[1]!curvecalc,3,0)</f>
        <v>0.71676825378607467</v>
      </c>
      <c r="G65" s="126">
        <f t="shared" ca="1" si="2"/>
        <v>0</v>
      </c>
      <c r="H65" s="105" t="str">
        <f ca="1">+IF($G65=0,"",(+VLOOKUP($E65,[1]!FIXED_CHARTER_COST,HLOOKUP(vessel_choice,[1]!FIXED_CHARTER_COST,2,0)+1,0)*roundtrip_days)/vessel_mmbtu)</f>
        <v/>
      </c>
      <c r="I65" s="105" t="str">
        <f ca="1">+IF($G65=0,"",(+VLOOKUP($E65,[1]!OM_CHARTER_COST,HLOOKUP(vessel_choice,[1]!OM_CHARTER_COST,2,0)+1,0)*roundtrip_days)/vessel_mmbtu)</f>
        <v/>
      </c>
      <c r="J65" s="105" t="str">
        <f ca="1">IF($G65=0,"",(INDEX([1]!bunker_cost,MATCH(route,[1]!bunker_cost_route,0),MATCH(vessel_choice,[1]!bunker_cost_ship,0))/vessel_mmbtu))</f>
        <v/>
      </c>
      <c r="K65" s="105" t="str">
        <f ca="1">IF($G65=0,"",(+INDEX([1]!PORT_CHARGES,MATCH(source,[1]!PORTS,0),MATCH(vessel,[1]!PORT_CHARGE_SHIPS,0))/vessel_mmbtu))</f>
        <v/>
      </c>
      <c r="L65" s="105" t="str">
        <f ca="1">IF($G65=0,"",(+INDEX([1]!PORT_CHARGES,MATCH(destination,[1]!PORTS,0),MATCH(vessel,[1]!PORT_CHARGE_SHIPS,0))/vessel_mmbtu))</f>
        <v/>
      </c>
      <c r="M65" s="105" t="str">
        <f ca="1">IF($G65=0,"",IF(route_choice=1,INDEX([1]!PORT_CHARGES,MATCH(suez,[1]!PORTS,0),MATCH(vessel,[1]!PORT_CHARGE_SHIPS,0)),0)/vessel_mmbtu)</f>
        <v/>
      </c>
      <c r="N65" s="105" t="str">
        <f ca="1">+IF(G65=0,"",+HLOOKUP(vessel,[1]!other_cost,3,0))</f>
        <v/>
      </c>
      <c r="O65" s="114" t="str">
        <f t="shared" ca="1" si="3"/>
        <v/>
      </c>
      <c r="P65" s="36"/>
      <c r="Q65" s="1"/>
    </row>
    <row r="66" spans="5:17" x14ac:dyDescent="0.2">
      <c r="E66" s="118">
        <f t="shared" ca="1" si="4"/>
        <v>38473</v>
      </c>
      <c r="F66" s="125">
        <f ca="1">+VLOOKUP(E66,[1]!curvecalc,3,0)</f>
        <v>0.71241738932200083</v>
      </c>
      <c r="G66" s="126">
        <f t="shared" ca="1" si="2"/>
        <v>0</v>
      </c>
      <c r="H66" s="105" t="str">
        <f ca="1">+IF($G66=0,"",(+VLOOKUP($E66,[1]!FIXED_CHARTER_COST,HLOOKUP(vessel_choice,[1]!FIXED_CHARTER_COST,2,0)+1,0)*roundtrip_days)/vessel_mmbtu)</f>
        <v/>
      </c>
      <c r="I66" s="105" t="str">
        <f ca="1">+IF($G66=0,"",(+VLOOKUP($E66,[1]!OM_CHARTER_COST,HLOOKUP(vessel_choice,[1]!OM_CHARTER_COST,2,0)+1,0)*roundtrip_days)/vessel_mmbtu)</f>
        <v/>
      </c>
      <c r="J66" s="105" t="str">
        <f ca="1">IF($G66=0,"",(INDEX([1]!bunker_cost,MATCH(route,[1]!bunker_cost_route,0),MATCH(vessel_choice,[1]!bunker_cost_ship,0))/vessel_mmbtu))</f>
        <v/>
      </c>
      <c r="K66" s="105" t="str">
        <f ca="1">IF($G66=0,"",(+INDEX([1]!PORT_CHARGES,MATCH(source,[1]!PORTS,0),MATCH(vessel,[1]!PORT_CHARGE_SHIPS,0))/vessel_mmbtu))</f>
        <v/>
      </c>
      <c r="L66" s="105" t="str">
        <f ca="1">IF($G66=0,"",(+INDEX([1]!PORT_CHARGES,MATCH(destination,[1]!PORTS,0),MATCH(vessel,[1]!PORT_CHARGE_SHIPS,0))/vessel_mmbtu))</f>
        <v/>
      </c>
      <c r="M66" s="105" t="str">
        <f ca="1">IF($G66=0,"",IF(route_choice=1,INDEX([1]!PORT_CHARGES,MATCH(suez,[1]!PORTS,0),MATCH(vessel,[1]!PORT_CHARGE_SHIPS,0)),0)/vessel_mmbtu)</f>
        <v/>
      </c>
      <c r="N66" s="105" t="str">
        <f ca="1">+IF(G66=0,"",+HLOOKUP(vessel,[1]!other_cost,3,0))</f>
        <v/>
      </c>
      <c r="O66" s="114" t="str">
        <f t="shared" ca="1" si="3"/>
        <v/>
      </c>
      <c r="P66" s="36"/>
      <c r="Q66" s="1"/>
    </row>
    <row r="67" spans="5:17" x14ac:dyDescent="0.2">
      <c r="E67" s="118">
        <f t="shared" ca="1" si="4"/>
        <v>38504</v>
      </c>
      <c r="F67" s="125">
        <f ca="1">+VLOOKUP(E67,[1]!curvecalc,3,0)</f>
        <v>0.70822267104734482</v>
      </c>
      <c r="G67" s="126">
        <f t="shared" ca="1" si="2"/>
        <v>0</v>
      </c>
      <c r="H67" s="105" t="str">
        <f ca="1">+IF($G67=0,"",(+VLOOKUP($E67,[1]!FIXED_CHARTER_COST,HLOOKUP(vessel_choice,[1]!FIXED_CHARTER_COST,2,0)+1,0)*roundtrip_days)/vessel_mmbtu)</f>
        <v/>
      </c>
      <c r="I67" s="105" t="str">
        <f ca="1">+IF($G67=0,"",(+VLOOKUP($E67,[1]!OM_CHARTER_COST,HLOOKUP(vessel_choice,[1]!OM_CHARTER_COST,2,0)+1,0)*roundtrip_days)/vessel_mmbtu)</f>
        <v/>
      </c>
      <c r="J67" s="105" t="str">
        <f ca="1">IF($G67=0,"",(INDEX([1]!bunker_cost,MATCH(route,[1]!bunker_cost_route,0),MATCH(vessel_choice,[1]!bunker_cost_ship,0))/vessel_mmbtu))</f>
        <v/>
      </c>
      <c r="K67" s="105" t="str">
        <f ca="1">IF($G67=0,"",(+INDEX([1]!PORT_CHARGES,MATCH(source,[1]!PORTS,0),MATCH(vessel,[1]!PORT_CHARGE_SHIPS,0))/vessel_mmbtu))</f>
        <v/>
      </c>
      <c r="L67" s="105" t="str">
        <f ca="1">IF($G67=0,"",(+INDEX([1]!PORT_CHARGES,MATCH(destination,[1]!PORTS,0),MATCH(vessel,[1]!PORT_CHARGE_SHIPS,0))/vessel_mmbtu))</f>
        <v/>
      </c>
      <c r="M67" s="105" t="str">
        <f ca="1">IF($G67=0,"",IF(route_choice=1,INDEX([1]!PORT_CHARGES,MATCH(suez,[1]!PORTS,0),MATCH(vessel,[1]!PORT_CHARGE_SHIPS,0)),0)/vessel_mmbtu)</f>
        <v/>
      </c>
      <c r="N67" s="105" t="str">
        <f ca="1">+IF(G67=0,"",+HLOOKUP(vessel,[1]!other_cost,3,0))</f>
        <v/>
      </c>
      <c r="O67" s="114" t="str">
        <f t="shared" ca="1" si="3"/>
        <v/>
      </c>
      <c r="P67" s="36"/>
      <c r="Q67" s="1"/>
    </row>
    <row r="68" spans="5:17" x14ac:dyDescent="0.2">
      <c r="E68" s="118">
        <f t="shared" ca="1" si="4"/>
        <v>38534</v>
      </c>
      <c r="F68" s="125">
        <f ca="1">+VLOOKUP(E68,[1]!curvecalc,3,0)</f>
        <v>0.70391715645288422</v>
      </c>
      <c r="G68" s="126">
        <f t="shared" ca="1" si="2"/>
        <v>0</v>
      </c>
      <c r="H68" s="105" t="str">
        <f ca="1">+IF($G68=0,"",(+VLOOKUP($E68,[1]!FIXED_CHARTER_COST,HLOOKUP(vessel_choice,[1]!FIXED_CHARTER_COST,2,0)+1,0)*roundtrip_days)/vessel_mmbtu)</f>
        <v/>
      </c>
      <c r="I68" s="105" t="str">
        <f ca="1">+IF($G68=0,"",(+VLOOKUP($E68,[1]!OM_CHARTER_COST,HLOOKUP(vessel_choice,[1]!OM_CHARTER_COST,2,0)+1,0)*roundtrip_days)/vessel_mmbtu)</f>
        <v/>
      </c>
      <c r="J68" s="105" t="str">
        <f ca="1">IF($G68=0,"",(INDEX([1]!bunker_cost,MATCH(route,[1]!bunker_cost_route,0),MATCH(vessel_choice,[1]!bunker_cost_ship,0))/vessel_mmbtu))</f>
        <v/>
      </c>
      <c r="K68" s="105" t="str">
        <f ca="1">IF($G68=0,"",(+INDEX([1]!PORT_CHARGES,MATCH(source,[1]!PORTS,0),MATCH(vessel,[1]!PORT_CHARGE_SHIPS,0))/vessel_mmbtu))</f>
        <v/>
      </c>
      <c r="L68" s="105" t="str">
        <f ca="1">IF($G68=0,"",(+INDEX([1]!PORT_CHARGES,MATCH(destination,[1]!PORTS,0),MATCH(vessel,[1]!PORT_CHARGE_SHIPS,0))/vessel_mmbtu))</f>
        <v/>
      </c>
      <c r="M68" s="105" t="str">
        <f ca="1">IF($G68=0,"",IF(route_choice=1,INDEX([1]!PORT_CHARGES,MATCH(suez,[1]!PORTS,0),MATCH(vessel,[1]!PORT_CHARGE_SHIPS,0)),0)/vessel_mmbtu)</f>
        <v/>
      </c>
      <c r="N68" s="105" t="str">
        <f ca="1">+IF(G68=0,"",+HLOOKUP(vessel,[1]!other_cost,3,0))</f>
        <v/>
      </c>
      <c r="O68" s="114" t="str">
        <f t="shared" ca="1" si="3"/>
        <v/>
      </c>
      <c r="P68" s="36"/>
      <c r="Q68" s="1"/>
    </row>
    <row r="69" spans="5:17" x14ac:dyDescent="0.2">
      <c r="E69" s="118">
        <f t="shared" ca="1" si="4"/>
        <v>38565</v>
      </c>
      <c r="F69" s="125">
        <f ca="1">+VLOOKUP(E69,[1]!curvecalc,3,0)</f>
        <v>0.6996255960828478</v>
      </c>
      <c r="G69" s="126">
        <f t="shared" ca="1" si="2"/>
        <v>0</v>
      </c>
      <c r="H69" s="105" t="str">
        <f ca="1">+IF($G69=0,"",(+VLOOKUP($E69,[1]!FIXED_CHARTER_COST,HLOOKUP(vessel_choice,[1]!FIXED_CHARTER_COST,2,0)+1,0)*roundtrip_days)/vessel_mmbtu)</f>
        <v/>
      </c>
      <c r="I69" s="105" t="str">
        <f ca="1">+IF($G69=0,"",(+VLOOKUP($E69,[1]!OM_CHARTER_COST,HLOOKUP(vessel_choice,[1]!OM_CHARTER_COST,2,0)+1,0)*roundtrip_days)/vessel_mmbtu)</f>
        <v/>
      </c>
      <c r="J69" s="105" t="str">
        <f ca="1">IF($G69=0,"",(INDEX([1]!bunker_cost,MATCH(route,[1]!bunker_cost_route,0),MATCH(vessel_choice,[1]!bunker_cost_ship,0))/vessel_mmbtu))</f>
        <v/>
      </c>
      <c r="K69" s="105" t="str">
        <f ca="1">IF($G69=0,"",(+INDEX([1]!PORT_CHARGES,MATCH(source,[1]!PORTS,0),MATCH(vessel,[1]!PORT_CHARGE_SHIPS,0))/vessel_mmbtu))</f>
        <v/>
      </c>
      <c r="L69" s="105" t="str">
        <f ca="1">IF($G69=0,"",(+INDEX([1]!PORT_CHARGES,MATCH(destination,[1]!PORTS,0),MATCH(vessel,[1]!PORT_CHARGE_SHIPS,0))/vessel_mmbtu))</f>
        <v/>
      </c>
      <c r="M69" s="105" t="str">
        <f ca="1">IF($G69=0,"",IF(route_choice=1,INDEX([1]!PORT_CHARGES,MATCH(suez,[1]!PORTS,0),MATCH(vessel,[1]!PORT_CHARGE_SHIPS,0)),0)/vessel_mmbtu)</f>
        <v/>
      </c>
      <c r="N69" s="105" t="str">
        <f ca="1">+IF(G69=0,"",+HLOOKUP(vessel,[1]!other_cost,3,0))</f>
        <v/>
      </c>
      <c r="O69" s="114" t="str">
        <f t="shared" ca="1" si="3"/>
        <v/>
      </c>
      <c r="P69" s="36"/>
      <c r="Q69" s="1"/>
    </row>
    <row r="70" spans="5:17" x14ac:dyDescent="0.2">
      <c r="E70" s="118">
        <f t="shared" ca="1" si="4"/>
        <v>38596</v>
      </c>
      <c r="F70" s="125">
        <f ca="1">+VLOOKUP(E70,[1]!curvecalc,3,0)</f>
        <v>0.69546640153634287</v>
      </c>
      <c r="G70" s="126">
        <f t="shared" ca="1" si="2"/>
        <v>0</v>
      </c>
      <c r="H70" s="105" t="str">
        <f ca="1">+IF($G70=0,"",(+VLOOKUP($E70,[1]!FIXED_CHARTER_COST,HLOOKUP(vessel_choice,[1]!FIXED_CHARTER_COST,2,0)+1,0)*roundtrip_days)/vessel_mmbtu)</f>
        <v/>
      </c>
      <c r="I70" s="105" t="str">
        <f ca="1">+IF($G70=0,"",(+VLOOKUP($E70,[1]!OM_CHARTER_COST,HLOOKUP(vessel_choice,[1]!OM_CHARTER_COST,2,0)+1,0)*roundtrip_days)/vessel_mmbtu)</f>
        <v/>
      </c>
      <c r="J70" s="105" t="str">
        <f ca="1">IF($G70=0,"",(INDEX([1]!bunker_cost,MATCH(route,[1]!bunker_cost_route,0),MATCH(vessel_choice,[1]!bunker_cost_ship,0))/vessel_mmbtu))</f>
        <v/>
      </c>
      <c r="K70" s="105" t="str">
        <f ca="1">IF($G70=0,"",(+INDEX([1]!PORT_CHARGES,MATCH(source,[1]!PORTS,0),MATCH(vessel,[1]!PORT_CHARGE_SHIPS,0))/vessel_mmbtu))</f>
        <v/>
      </c>
      <c r="L70" s="105" t="str">
        <f ca="1">IF($G70=0,"",(+INDEX([1]!PORT_CHARGES,MATCH(destination,[1]!PORTS,0),MATCH(vessel,[1]!PORT_CHARGE_SHIPS,0))/vessel_mmbtu))</f>
        <v/>
      </c>
      <c r="M70" s="105" t="str">
        <f ca="1">IF($G70=0,"",IF(route_choice=1,INDEX([1]!PORT_CHARGES,MATCH(suez,[1]!PORTS,0),MATCH(vessel,[1]!PORT_CHARGE_SHIPS,0)),0)/vessel_mmbtu)</f>
        <v/>
      </c>
      <c r="N70" s="105" t="str">
        <f ca="1">+IF(G70=0,"",+HLOOKUP(vessel,[1]!other_cost,3,0))</f>
        <v/>
      </c>
      <c r="O70" s="114" t="str">
        <f t="shared" ca="1" si="3"/>
        <v/>
      </c>
      <c r="P70" s="36"/>
      <c r="Q70" s="1"/>
    </row>
    <row r="71" spans="5:17" x14ac:dyDescent="0.2">
      <c r="E71" s="118">
        <f t="shared" ca="1" si="4"/>
        <v>38626</v>
      </c>
      <c r="F71" s="125">
        <f ca="1">+VLOOKUP(E71,[1]!curvecalc,3,0)</f>
        <v>0.69119888157535392</v>
      </c>
      <c r="G71" s="126">
        <f t="shared" ca="1" si="2"/>
        <v>0</v>
      </c>
      <c r="H71" s="105" t="str">
        <f ca="1">+IF($G71=0,"",(+VLOOKUP($E71,[1]!FIXED_CHARTER_COST,HLOOKUP(vessel_choice,[1]!FIXED_CHARTER_COST,2,0)+1,0)*roundtrip_days)/vessel_mmbtu)</f>
        <v/>
      </c>
      <c r="I71" s="105" t="str">
        <f ca="1">+IF($G71=0,"",(+VLOOKUP($E71,[1]!OM_CHARTER_COST,HLOOKUP(vessel_choice,[1]!OM_CHARTER_COST,2,0)+1,0)*roundtrip_days)/vessel_mmbtu)</f>
        <v/>
      </c>
      <c r="J71" s="105" t="str">
        <f ca="1">IF($G71=0,"",(INDEX([1]!bunker_cost,MATCH(route,[1]!bunker_cost_route,0),MATCH(vessel_choice,[1]!bunker_cost_ship,0))/vessel_mmbtu))</f>
        <v/>
      </c>
      <c r="K71" s="105" t="str">
        <f ca="1">IF($G71=0,"",(+INDEX([1]!PORT_CHARGES,MATCH(source,[1]!PORTS,0),MATCH(vessel,[1]!PORT_CHARGE_SHIPS,0))/vessel_mmbtu))</f>
        <v/>
      </c>
      <c r="L71" s="105" t="str">
        <f ca="1">IF($G71=0,"",(+INDEX([1]!PORT_CHARGES,MATCH(destination,[1]!PORTS,0),MATCH(vessel,[1]!PORT_CHARGE_SHIPS,0))/vessel_mmbtu))</f>
        <v/>
      </c>
      <c r="M71" s="105" t="str">
        <f ca="1">IF($G71=0,"",IF(route_choice=1,INDEX([1]!PORT_CHARGES,MATCH(suez,[1]!PORTS,0),MATCH(vessel,[1]!PORT_CHARGE_SHIPS,0)),0)/vessel_mmbtu)</f>
        <v/>
      </c>
      <c r="N71" s="105" t="str">
        <f ca="1">+IF(G71=0,"",+HLOOKUP(vessel,[1]!other_cost,3,0))</f>
        <v/>
      </c>
      <c r="O71" s="114" t="str">
        <f t="shared" ca="1" si="3"/>
        <v/>
      </c>
      <c r="P71" s="36"/>
      <c r="Q71" s="1"/>
    </row>
    <row r="72" spans="5:17" x14ac:dyDescent="0.2">
      <c r="E72" s="118">
        <f t="shared" ca="1" si="4"/>
        <v>38657</v>
      </c>
      <c r="F72" s="125">
        <f ca="1">+VLOOKUP(E72,[1]!curvecalc,3,0)</f>
        <v>0.68708153350968304</v>
      </c>
      <c r="G72" s="126">
        <f t="shared" ca="1" si="2"/>
        <v>0</v>
      </c>
      <c r="H72" s="105" t="str">
        <f ca="1">+IF($G72=0,"",(+VLOOKUP($E72,[1]!FIXED_CHARTER_COST,HLOOKUP(vessel_choice,[1]!FIXED_CHARTER_COST,2,0)+1,0)*roundtrip_days)/vessel_mmbtu)</f>
        <v/>
      </c>
      <c r="I72" s="105" t="str">
        <f ca="1">+IF($G72=0,"",(+VLOOKUP($E72,[1]!OM_CHARTER_COST,HLOOKUP(vessel_choice,[1]!OM_CHARTER_COST,2,0)+1,0)*roundtrip_days)/vessel_mmbtu)</f>
        <v/>
      </c>
      <c r="J72" s="105" t="str">
        <f ca="1">IF($G72=0,"",(INDEX([1]!bunker_cost,MATCH(route,[1]!bunker_cost_route,0),MATCH(vessel_choice,[1]!bunker_cost_ship,0))/vessel_mmbtu))</f>
        <v/>
      </c>
      <c r="K72" s="105" t="str">
        <f ca="1">IF($G72=0,"",(+INDEX([1]!PORT_CHARGES,MATCH(source,[1]!PORTS,0),MATCH(vessel,[1]!PORT_CHARGE_SHIPS,0))/vessel_mmbtu))</f>
        <v/>
      </c>
      <c r="L72" s="105" t="str">
        <f ca="1">IF($G72=0,"",(+INDEX([1]!PORT_CHARGES,MATCH(destination,[1]!PORTS,0),MATCH(vessel,[1]!PORT_CHARGE_SHIPS,0))/vessel_mmbtu))</f>
        <v/>
      </c>
      <c r="M72" s="105" t="str">
        <f ca="1">IF($G72=0,"",IF(route_choice=1,INDEX([1]!PORT_CHARGES,MATCH(suez,[1]!PORTS,0),MATCH(vessel,[1]!PORT_CHARGE_SHIPS,0)),0)/vessel_mmbtu)</f>
        <v/>
      </c>
      <c r="N72" s="105" t="str">
        <f ca="1">+IF(G72=0,"",+HLOOKUP(vessel,[1]!other_cost,3,0))</f>
        <v/>
      </c>
      <c r="O72" s="114" t="str">
        <f t="shared" ca="1" si="3"/>
        <v/>
      </c>
      <c r="P72" s="36"/>
      <c r="Q72" s="1"/>
    </row>
    <row r="73" spans="5:17" x14ac:dyDescent="0.2">
      <c r="E73" s="118">
        <f t="shared" ca="1" si="4"/>
        <v>38687</v>
      </c>
      <c r="F73" s="125">
        <f ca="1">+VLOOKUP(E73,[1]!curvecalc,3,0)</f>
        <v>0.68285726617360298</v>
      </c>
      <c r="G73" s="126">
        <f t="shared" ca="1" si="2"/>
        <v>0</v>
      </c>
      <c r="H73" s="105" t="str">
        <f ca="1">+IF($G73=0,"",(+VLOOKUP($E73,[1]!FIXED_CHARTER_COST,HLOOKUP(vessel_choice,[1]!FIXED_CHARTER_COST,2,0)+1,0)*roundtrip_days)/vessel_mmbtu)</f>
        <v/>
      </c>
      <c r="I73" s="105" t="str">
        <f ca="1">+IF($G73=0,"",(+VLOOKUP($E73,[1]!OM_CHARTER_COST,HLOOKUP(vessel_choice,[1]!OM_CHARTER_COST,2,0)+1,0)*roundtrip_days)/vessel_mmbtu)</f>
        <v/>
      </c>
      <c r="J73" s="105" t="str">
        <f ca="1">IF($G73=0,"",(INDEX([1]!bunker_cost,MATCH(route,[1]!bunker_cost_route,0),MATCH(vessel_choice,[1]!bunker_cost_ship,0))/vessel_mmbtu))</f>
        <v/>
      </c>
      <c r="K73" s="105" t="str">
        <f ca="1">IF($G73=0,"",(+INDEX([1]!PORT_CHARGES,MATCH(source,[1]!PORTS,0),MATCH(vessel,[1]!PORT_CHARGE_SHIPS,0))/vessel_mmbtu))</f>
        <v/>
      </c>
      <c r="L73" s="105" t="str">
        <f ca="1">IF($G73=0,"",(+INDEX([1]!PORT_CHARGES,MATCH(destination,[1]!PORTS,0),MATCH(vessel,[1]!PORT_CHARGE_SHIPS,0))/vessel_mmbtu))</f>
        <v/>
      </c>
      <c r="M73" s="105" t="str">
        <f ca="1">IF($G73=0,"",IF(route_choice=1,INDEX([1]!PORT_CHARGES,MATCH(suez,[1]!PORTS,0),MATCH(vessel,[1]!PORT_CHARGE_SHIPS,0)),0)/vessel_mmbtu)</f>
        <v/>
      </c>
      <c r="N73" s="105" t="str">
        <f ca="1">+IF(G73=0,"",+HLOOKUP(vessel,[1]!other_cost,3,0))</f>
        <v/>
      </c>
      <c r="O73" s="114" t="str">
        <f t="shared" ca="1" si="3"/>
        <v/>
      </c>
      <c r="P73" s="36"/>
      <c r="Q73" s="1"/>
    </row>
    <row r="74" spans="5:17" x14ac:dyDescent="0.2">
      <c r="E74" s="118">
        <f t="shared" ca="1" si="4"/>
        <v>38718</v>
      </c>
      <c r="F74" s="125">
        <f ca="1">+VLOOKUP(E74,[1]!curvecalc,3,0)</f>
        <v>0.67865049587680149</v>
      </c>
      <c r="G74" s="126">
        <f t="shared" ref="G74:G137" ca="1" si="5">+IF(AND(startdate&lt;=E74,enddate&gt;=E74),1,0)</f>
        <v>0</v>
      </c>
      <c r="H74" s="105" t="str">
        <f ca="1">+IF($G74=0,"",(+VLOOKUP($E74,[1]!FIXED_CHARTER_COST,HLOOKUP(vessel_choice,[1]!FIXED_CHARTER_COST,2,0)+1,0)*roundtrip_days)/vessel_mmbtu)</f>
        <v/>
      </c>
      <c r="I74" s="105" t="str">
        <f ca="1">+IF($G74=0,"",(+VLOOKUP($E74,[1]!OM_CHARTER_COST,HLOOKUP(vessel_choice,[1]!OM_CHARTER_COST,2,0)+1,0)*roundtrip_days)/vessel_mmbtu)</f>
        <v/>
      </c>
      <c r="J74" s="105" t="str">
        <f ca="1">IF($G74=0,"",(INDEX([1]!bunker_cost,MATCH(route,[1]!bunker_cost_route,0),MATCH(vessel_choice,[1]!bunker_cost_ship,0))/vessel_mmbtu))</f>
        <v/>
      </c>
      <c r="K74" s="105" t="str">
        <f ca="1">IF($G74=0,"",(+INDEX([1]!PORT_CHARGES,MATCH(source,[1]!PORTS,0),MATCH(vessel,[1]!PORT_CHARGE_SHIPS,0))/vessel_mmbtu))</f>
        <v/>
      </c>
      <c r="L74" s="105" t="str">
        <f ca="1">IF($G74=0,"",(+INDEX([1]!PORT_CHARGES,MATCH(destination,[1]!PORTS,0),MATCH(vessel,[1]!PORT_CHARGE_SHIPS,0))/vessel_mmbtu))</f>
        <v/>
      </c>
      <c r="M74" s="105" t="str">
        <f ca="1">IF($G74=0,"",IF(route_choice=1,INDEX([1]!PORT_CHARGES,MATCH(suez,[1]!PORTS,0),MATCH(vessel,[1]!PORT_CHARGE_SHIPS,0)),0)/vessel_mmbtu)</f>
        <v/>
      </c>
      <c r="N74" s="105" t="str">
        <f ca="1">+IF(G74=0,"",+HLOOKUP(vessel,[1]!other_cost,3,0))</f>
        <v/>
      </c>
      <c r="O74" s="114" t="str">
        <f t="shared" ref="O74:O137" ca="1" si="6">+IF(G74=0,"",SUM(H74:N74))</f>
        <v/>
      </c>
      <c r="P74" s="36"/>
      <c r="Q74" s="1"/>
    </row>
    <row r="75" spans="5:17" x14ac:dyDescent="0.2">
      <c r="E75" s="118">
        <f t="shared" ref="E75:E138" ca="1" si="7">+DATE(YEAR(E74),MONTH(E74)+1,1)</f>
        <v>38749</v>
      </c>
      <c r="F75" s="125">
        <f ca="1">+VLOOKUP(E75,[1]!curvecalc,3,0)</f>
        <v>0.67485620166118443</v>
      </c>
      <c r="G75" s="126">
        <f t="shared" ca="1" si="5"/>
        <v>0</v>
      </c>
      <c r="H75" s="105" t="str">
        <f ca="1">+IF($G75=0,"",(+VLOOKUP($E75,[1]!FIXED_CHARTER_COST,HLOOKUP(vessel_choice,[1]!FIXED_CHARTER_COST,2,0)+1,0)*roundtrip_days)/vessel_mmbtu)</f>
        <v/>
      </c>
      <c r="I75" s="105" t="str">
        <f ca="1">+IF($G75=0,"",(+VLOOKUP($E75,[1]!OM_CHARTER_COST,HLOOKUP(vessel_choice,[1]!OM_CHARTER_COST,2,0)+1,0)*roundtrip_days)/vessel_mmbtu)</f>
        <v/>
      </c>
      <c r="J75" s="105" t="str">
        <f ca="1">IF($G75=0,"",(INDEX([1]!bunker_cost,MATCH(route,[1]!bunker_cost_route,0),MATCH(vessel_choice,[1]!bunker_cost_ship,0))/vessel_mmbtu))</f>
        <v/>
      </c>
      <c r="K75" s="105" t="str">
        <f ca="1">IF($G75=0,"",(+INDEX([1]!PORT_CHARGES,MATCH(source,[1]!PORTS,0),MATCH(vessel,[1]!PORT_CHARGE_SHIPS,0))/vessel_mmbtu))</f>
        <v/>
      </c>
      <c r="L75" s="105" t="str">
        <f ca="1">IF($G75=0,"",(+INDEX([1]!PORT_CHARGES,MATCH(destination,[1]!PORTS,0),MATCH(vessel,[1]!PORT_CHARGE_SHIPS,0))/vessel_mmbtu))</f>
        <v/>
      </c>
      <c r="M75" s="105" t="str">
        <f ca="1">IF($G75=0,"",IF(route_choice=1,INDEX([1]!PORT_CHARGES,MATCH(suez,[1]!PORTS,0),MATCH(vessel,[1]!PORT_CHARGE_SHIPS,0)),0)/vessel_mmbtu)</f>
        <v/>
      </c>
      <c r="N75" s="105" t="str">
        <f ca="1">+IF(G75=0,"",+HLOOKUP(vessel,[1]!other_cost,3,0))</f>
        <v/>
      </c>
      <c r="O75" s="114" t="str">
        <f t="shared" ca="1" si="6"/>
        <v/>
      </c>
      <c r="P75" s="36"/>
      <c r="Q75" s="1"/>
    </row>
    <row r="76" spans="5:17" x14ac:dyDescent="0.2">
      <c r="E76" s="118">
        <f t="shared" ca="1" si="7"/>
        <v>38777</v>
      </c>
      <c r="F76" s="125">
        <f ca="1">+VLOOKUP(E76,[1]!curvecalc,3,0)</f>
        <v>0.67070403806443413</v>
      </c>
      <c r="G76" s="126">
        <f t="shared" ca="1" si="5"/>
        <v>0</v>
      </c>
      <c r="H76" s="105" t="str">
        <f ca="1">+IF($G76=0,"",(+VLOOKUP($E76,[1]!FIXED_CHARTER_COST,HLOOKUP(vessel_choice,[1]!FIXED_CHARTER_COST,2,0)+1,0)*roundtrip_days)/vessel_mmbtu)</f>
        <v/>
      </c>
      <c r="I76" s="105" t="str">
        <f ca="1">+IF($G76=0,"",(+VLOOKUP($E76,[1]!OM_CHARTER_COST,HLOOKUP(vessel_choice,[1]!OM_CHARTER_COST,2,0)+1,0)*roundtrip_days)/vessel_mmbtu)</f>
        <v/>
      </c>
      <c r="J76" s="105" t="str">
        <f ca="1">IF($G76=0,"",(INDEX([1]!bunker_cost,MATCH(route,[1]!bunker_cost_route,0),MATCH(vessel_choice,[1]!bunker_cost_ship,0))/vessel_mmbtu))</f>
        <v/>
      </c>
      <c r="K76" s="105" t="str">
        <f ca="1">IF($G76=0,"",(+INDEX([1]!PORT_CHARGES,MATCH(source,[1]!PORTS,0),MATCH(vessel,[1]!PORT_CHARGE_SHIPS,0))/vessel_mmbtu))</f>
        <v/>
      </c>
      <c r="L76" s="105" t="str">
        <f ca="1">IF($G76=0,"",(+INDEX([1]!PORT_CHARGES,MATCH(destination,[1]!PORTS,0),MATCH(vessel,[1]!PORT_CHARGE_SHIPS,0))/vessel_mmbtu))</f>
        <v/>
      </c>
      <c r="M76" s="105" t="str">
        <f ca="1">IF($G76=0,"",IF(route_choice=1,INDEX([1]!PORT_CHARGES,MATCH(suez,[1]!PORTS,0),MATCH(vessel,[1]!PORT_CHARGE_SHIPS,0)),0)/vessel_mmbtu)</f>
        <v/>
      </c>
      <c r="N76" s="105" t="str">
        <f ca="1">+IF(G76=0,"",+HLOOKUP(vessel,[1]!other_cost,3,0))</f>
        <v/>
      </c>
      <c r="O76" s="114" t="str">
        <f t="shared" ca="1" si="6"/>
        <v/>
      </c>
      <c r="P76" s="36"/>
      <c r="Q76" s="1"/>
    </row>
    <row r="77" spans="5:17" x14ac:dyDescent="0.2">
      <c r="E77" s="118">
        <f t="shared" ca="1" si="7"/>
        <v>38808</v>
      </c>
      <c r="F77" s="125">
        <f ca="1">+VLOOKUP(E77,[1]!curvecalc,3,0)</f>
        <v>0.66668896129671285</v>
      </c>
      <c r="G77" s="126">
        <f t="shared" ca="1" si="5"/>
        <v>0</v>
      </c>
      <c r="H77" s="105" t="str">
        <f ca="1">+IF($G77=0,"",(+VLOOKUP($E77,[1]!FIXED_CHARTER_COST,HLOOKUP(vessel_choice,[1]!FIXED_CHARTER_COST,2,0)+1,0)*roundtrip_days)/vessel_mmbtu)</f>
        <v/>
      </c>
      <c r="I77" s="105" t="str">
        <f ca="1">+IF($G77=0,"",(+VLOOKUP($E77,[1]!OM_CHARTER_COST,HLOOKUP(vessel_choice,[1]!OM_CHARTER_COST,2,0)+1,0)*roundtrip_days)/vessel_mmbtu)</f>
        <v/>
      </c>
      <c r="J77" s="105" t="str">
        <f ca="1">IF($G77=0,"",(INDEX([1]!bunker_cost,MATCH(route,[1]!bunker_cost_route,0),MATCH(vessel_choice,[1]!bunker_cost_ship,0))/vessel_mmbtu))</f>
        <v/>
      </c>
      <c r="K77" s="105" t="str">
        <f ca="1">IF($G77=0,"",(+INDEX([1]!PORT_CHARGES,MATCH(source,[1]!PORTS,0),MATCH(vessel,[1]!PORT_CHARGE_SHIPS,0))/vessel_mmbtu))</f>
        <v/>
      </c>
      <c r="L77" s="105" t="str">
        <f ca="1">IF($G77=0,"",(+INDEX([1]!PORT_CHARGES,MATCH(destination,[1]!PORTS,0),MATCH(vessel,[1]!PORT_CHARGE_SHIPS,0))/vessel_mmbtu))</f>
        <v/>
      </c>
      <c r="M77" s="105" t="str">
        <f ca="1">IF($G77=0,"",IF(route_choice=1,INDEX([1]!PORT_CHARGES,MATCH(suez,[1]!PORTS,0),MATCH(vessel,[1]!PORT_CHARGE_SHIPS,0)),0)/vessel_mmbtu)</f>
        <v/>
      </c>
      <c r="N77" s="105" t="str">
        <f ca="1">+IF(G77=0,"",+HLOOKUP(vessel,[1]!other_cost,3,0))</f>
        <v/>
      </c>
      <c r="O77" s="114" t="str">
        <f t="shared" ca="1" si="6"/>
        <v/>
      </c>
      <c r="P77" s="36"/>
      <c r="Q77" s="1"/>
    </row>
    <row r="78" spans="5:17" x14ac:dyDescent="0.2">
      <c r="E78" s="118">
        <f t="shared" ca="1" si="7"/>
        <v>38838</v>
      </c>
      <c r="F78" s="125">
        <f ca="1">+VLOOKUP(E78,[1]!curvecalc,3,0)</f>
        <v>0.66257037989267142</v>
      </c>
      <c r="G78" s="126">
        <f t="shared" ca="1" si="5"/>
        <v>0</v>
      </c>
      <c r="H78" s="105" t="str">
        <f ca="1">+IF($G78=0,"",(+VLOOKUP($E78,[1]!FIXED_CHARTER_COST,HLOOKUP(vessel_choice,[1]!FIXED_CHARTER_COST,2,0)+1,0)*roundtrip_days)/vessel_mmbtu)</f>
        <v/>
      </c>
      <c r="I78" s="105" t="str">
        <f ca="1">+IF($G78=0,"",(+VLOOKUP($E78,[1]!OM_CHARTER_COST,HLOOKUP(vessel_choice,[1]!OM_CHARTER_COST,2,0)+1,0)*roundtrip_days)/vessel_mmbtu)</f>
        <v/>
      </c>
      <c r="J78" s="105" t="str">
        <f ca="1">IF($G78=0,"",(INDEX([1]!bunker_cost,MATCH(route,[1]!bunker_cost_route,0),MATCH(vessel_choice,[1]!bunker_cost_ship,0))/vessel_mmbtu))</f>
        <v/>
      </c>
      <c r="K78" s="105" t="str">
        <f ca="1">IF($G78=0,"",(+INDEX([1]!PORT_CHARGES,MATCH(source,[1]!PORTS,0),MATCH(vessel,[1]!PORT_CHARGE_SHIPS,0))/vessel_mmbtu))</f>
        <v/>
      </c>
      <c r="L78" s="105" t="str">
        <f ca="1">IF($G78=0,"",(+INDEX([1]!PORT_CHARGES,MATCH(destination,[1]!PORTS,0),MATCH(vessel,[1]!PORT_CHARGE_SHIPS,0))/vessel_mmbtu))</f>
        <v/>
      </c>
      <c r="M78" s="105" t="str">
        <f ca="1">IF($G78=0,"",IF(route_choice=1,INDEX([1]!PORT_CHARGES,MATCH(suez,[1]!PORTS,0),MATCH(vessel,[1]!PORT_CHARGE_SHIPS,0)),0)/vessel_mmbtu)</f>
        <v/>
      </c>
      <c r="N78" s="105" t="str">
        <f ca="1">+IF(G78=0,"",+HLOOKUP(vessel,[1]!other_cost,3,0))</f>
        <v/>
      </c>
      <c r="O78" s="114" t="str">
        <f t="shared" ca="1" si="6"/>
        <v/>
      </c>
      <c r="P78" s="36"/>
      <c r="Q78" s="1"/>
    </row>
    <row r="79" spans="5:17" x14ac:dyDescent="0.2">
      <c r="E79" s="118">
        <f t="shared" ca="1" si="7"/>
        <v>38869</v>
      </c>
      <c r="F79" s="125">
        <f ca="1">+VLOOKUP(E79,[1]!curvecalc,3,0)</f>
        <v>0.65859608826129867</v>
      </c>
      <c r="G79" s="126">
        <f t="shared" ca="1" si="5"/>
        <v>0</v>
      </c>
      <c r="H79" s="105" t="str">
        <f ca="1">+IF($G79=0,"",(+VLOOKUP($E79,[1]!FIXED_CHARTER_COST,HLOOKUP(vessel_choice,[1]!FIXED_CHARTER_COST,2,0)+1,0)*roundtrip_days)/vessel_mmbtu)</f>
        <v/>
      </c>
      <c r="I79" s="105" t="str">
        <f ca="1">+IF($G79=0,"",(+VLOOKUP($E79,[1]!OM_CHARTER_COST,HLOOKUP(vessel_choice,[1]!OM_CHARTER_COST,2,0)+1,0)*roundtrip_days)/vessel_mmbtu)</f>
        <v/>
      </c>
      <c r="J79" s="105" t="str">
        <f ca="1">IF($G79=0,"",(INDEX([1]!bunker_cost,MATCH(route,[1]!bunker_cost_route,0),MATCH(vessel_choice,[1]!bunker_cost_ship,0))/vessel_mmbtu))</f>
        <v/>
      </c>
      <c r="K79" s="105" t="str">
        <f ca="1">IF($G79=0,"",(+INDEX([1]!PORT_CHARGES,MATCH(source,[1]!PORTS,0),MATCH(vessel,[1]!PORT_CHARGE_SHIPS,0))/vessel_mmbtu))</f>
        <v/>
      </c>
      <c r="L79" s="105" t="str">
        <f ca="1">IF($G79=0,"",(+INDEX([1]!PORT_CHARGES,MATCH(destination,[1]!PORTS,0),MATCH(vessel,[1]!PORT_CHARGE_SHIPS,0))/vessel_mmbtu))</f>
        <v/>
      </c>
      <c r="M79" s="105" t="str">
        <f ca="1">IF($G79=0,"",IF(route_choice=1,INDEX([1]!PORT_CHARGES,MATCH(suez,[1]!PORTS,0),MATCH(vessel,[1]!PORT_CHARGE_SHIPS,0)),0)/vessel_mmbtu)</f>
        <v/>
      </c>
      <c r="N79" s="105" t="str">
        <f ca="1">+IF(G79=0,"",+HLOOKUP(vessel,[1]!other_cost,3,0))</f>
        <v/>
      </c>
      <c r="O79" s="114" t="str">
        <f t="shared" ca="1" si="6"/>
        <v/>
      </c>
      <c r="P79" s="36"/>
      <c r="Q79" s="1"/>
    </row>
    <row r="80" spans="5:17" x14ac:dyDescent="0.2">
      <c r="E80" s="118">
        <f t="shared" ca="1" si="7"/>
        <v>38899</v>
      </c>
      <c r="F80" s="125">
        <f ca="1">+VLOOKUP(E80,[1]!curvecalc,3,0)</f>
        <v>0.6545196450231866</v>
      </c>
      <c r="G80" s="126">
        <f t="shared" ca="1" si="5"/>
        <v>0</v>
      </c>
      <c r="H80" s="105" t="str">
        <f ca="1">+IF($G80=0,"",(+VLOOKUP($E80,[1]!FIXED_CHARTER_COST,HLOOKUP(vessel_choice,[1]!FIXED_CHARTER_COST,2,0)+1,0)*roundtrip_days)/vessel_mmbtu)</f>
        <v/>
      </c>
      <c r="I80" s="105" t="str">
        <f ca="1">+IF($G80=0,"",(+VLOOKUP($E80,[1]!OM_CHARTER_COST,HLOOKUP(vessel_choice,[1]!OM_CHARTER_COST,2,0)+1,0)*roundtrip_days)/vessel_mmbtu)</f>
        <v/>
      </c>
      <c r="J80" s="105" t="str">
        <f ca="1">IF($G80=0,"",(INDEX([1]!bunker_cost,MATCH(route,[1]!bunker_cost_route,0),MATCH(vessel_choice,[1]!bunker_cost_ship,0))/vessel_mmbtu))</f>
        <v/>
      </c>
      <c r="K80" s="105" t="str">
        <f ca="1">IF($G80=0,"",(+INDEX([1]!PORT_CHARGES,MATCH(source,[1]!PORTS,0),MATCH(vessel,[1]!PORT_CHARGE_SHIPS,0))/vessel_mmbtu))</f>
        <v/>
      </c>
      <c r="L80" s="105" t="str">
        <f ca="1">IF($G80=0,"",(+INDEX([1]!PORT_CHARGES,MATCH(destination,[1]!PORTS,0),MATCH(vessel,[1]!PORT_CHARGE_SHIPS,0))/vessel_mmbtu))</f>
        <v/>
      </c>
      <c r="M80" s="105" t="str">
        <f ca="1">IF($G80=0,"",IF(route_choice=1,INDEX([1]!PORT_CHARGES,MATCH(suez,[1]!PORTS,0),MATCH(vessel,[1]!PORT_CHARGE_SHIPS,0)),0)/vessel_mmbtu)</f>
        <v/>
      </c>
      <c r="N80" s="105" t="str">
        <f ca="1">+IF(G80=0,"",+HLOOKUP(vessel,[1]!other_cost,3,0))</f>
        <v/>
      </c>
      <c r="O80" s="114" t="str">
        <f t="shared" ca="1" si="6"/>
        <v/>
      </c>
      <c r="P80" s="36"/>
      <c r="Q80" s="1"/>
    </row>
    <row r="81" spans="5:17" x14ac:dyDescent="0.2">
      <c r="E81" s="118">
        <f t="shared" ca="1" si="7"/>
        <v>38930</v>
      </c>
      <c r="F81" s="125">
        <f ca="1">+VLOOKUP(E81,[1]!curvecalc,3,0)</f>
        <v>0.65045986715401749</v>
      </c>
      <c r="G81" s="126">
        <f t="shared" ca="1" si="5"/>
        <v>0</v>
      </c>
      <c r="H81" s="105" t="str">
        <f ca="1">+IF($G81=0,"",(+VLOOKUP($E81,[1]!FIXED_CHARTER_COST,HLOOKUP(vessel_choice,[1]!FIXED_CHARTER_COST,2,0)+1,0)*roundtrip_days)/vessel_mmbtu)</f>
        <v/>
      </c>
      <c r="I81" s="105" t="str">
        <f ca="1">+IF($G81=0,"",(+VLOOKUP($E81,[1]!OM_CHARTER_COST,HLOOKUP(vessel_choice,[1]!OM_CHARTER_COST,2,0)+1,0)*roundtrip_days)/vessel_mmbtu)</f>
        <v/>
      </c>
      <c r="J81" s="105" t="str">
        <f ca="1">IF($G81=0,"",(INDEX([1]!bunker_cost,MATCH(route,[1]!bunker_cost_route,0),MATCH(vessel_choice,[1]!bunker_cost_ship,0))/vessel_mmbtu))</f>
        <v/>
      </c>
      <c r="K81" s="105" t="str">
        <f ca="1">IF($G81=0,"",(+INDEX([1]!PORT_CHARGES,MATCH(source,[1]!PORTS,0),MATCH(vessel,[1]!PORT_CHARGE_SHIPS,0))/vessel_mmbtu))</f>
        <v/>
      </c>
      <c r="L81" s="105" t="str">
        <f ca="1">IF($G81=0,"",(+INDEX([1]!PORT_CHARGES,MATCH(destination,[1]!PORTS,0),MATCH(vessel,[1]!PORT_CHARGE_SHIPS,0))/vessel_mmbtu))</f>
        <v/>
      </c>
      <c r="M81" s="105" t="str">
        <f ca="1">IF($G81=0,"",IF(route_choice=1,INDEX([1]!PORT_CHARGES,MATCH(suez,[1]!PORTS,0),MATCH(vessel,[1]!PORT_CHARGE_SHIPS,0)),0)/vessel_mmbtu)</f>
        <v/>
      </c>
      <c r="N81" s="105" t="str">
        <f ca="1">+IF(G81=0,"",+HLOOKUP(vessel,[1]!other_cost,3,0))</f>
        <v/>
      </c>
      <c r="O81" s="114" t="str">
        <f t="shared" ca="1" si="6"/>
        <v/>
      </c>
      <c r="P81" s="36"/>
      <c r="Q81" s="1"/>
    </row>
    <row r="82" spans="5:17" x14ac:dyDescent="0.2">
      <c r="E82" s="118">
        <f t="shared" ca="1" si="7"/>
        <v>38961</v>
      </c>
      <c r="F82" s="125">
        <f ca="1">+VLOOKUP(E82,[1]!curvecalc,3,0)</f>
        <v>0.6465465132217374</v>
      </c>
      <c r="G82" s="126">
        <f t="shared" ca="1" si="5"/>
        <v>0</v>
      </c>
      <c r="H82" s="105" t="str">
        <f ca="1">+IF($G82=0,"",(+VLOOKUP($E82,[1]!FIXED_CHARTER_COST,HLOOKUP(vessel_choice,[1]!FIXED_CHARTER_COST,2,0)+1,0)*roundtrip_days)/vessel_mmbtu)</f>
        <v/>
      </c>
      <c r="I82" s="105" t="str">
        <f ca="1">+IF($G82=0,"",(+VLOOKUP($E82,[1]!OM_CHARTER_COST,HLOOKUP(vessel_choice,[1]!OM_CHARTER_COST,2,0)+1,0)*roundtrip_days)/vessel_mmbtu)</f>
        <v/>
      </c>
      <c r="J82" s="105" t="str">
        <f ca="1">IF($G82=0,"",(INDEX([1]!bunker_cost,MATCH(route,[1]!bunker_cost_route,0),MATCH(vessel_choice,[1]!bunker_cost_ship,0))/vessel_mmbtu))</f>
        <v/>
      </c>
      <c r="K82" s="105" t="str">
        <f ca="1">IF($G82=0,"",(+INDEX([1]!PORT_CHARGES,MATCH(source,[1]!PORTS,0),MATCH(vessel,[1]!PORT_CHARGE_SHIPS,0))/vessel_mmbtu))</f>
        <v/>
      </c>
      <c r="L82" s="105" t="str">
        <f ca="1">IF($G82=0,"",(+INDEX([1]!PORT_CHARGES,MATCH(destination,[1]!PORTS,0),MATCH(vessel,[1]!PORT_CHARGE_SHIPS,0))/vessel_mmbtu))</f>
        <v/>
      </c>
      <c r="M82" s="105" t="str">
        <f ca="1">IF($G82=0,"",IF(route_choice=1,INDEX([1]!PORT_CHARGES,MATCH(suez,[1]!PORTS,0),MATCH(vessel,[1]!PORT_CHARGE_SHIPS,0)),0)/vessel_mmbtu)</f>
        <v/>
      </c>
      <c r="N82" s="105" t="str">
        <f ca="1">+IF(G82=0,"",+HLOOKUP(vessel,[1]!other_cost,3,0))</f>
        <v/>
      </c>
      <c r="O82" s="114" t="str">
        <f t="shared" ca="1" si="6"/>
        <v/>
      </c>
      <c r="P82" s="36"/>
      <c r="Q82" s="1"/>
    </row>
    <row r="83" spans="5:17" x14ac:dyDescent="0.2">
      <c r="E83" s="118">
        <f t="shared" ca="1" si="7"/>
        <v>38991</v>
      </c>
      <c r="F83" s="125">
        <f ca="1">+VLOOKUP(E83,[1]!curvecalc,3,0)</f>
        <v>0.6425330199886764</v>
      </c>
      <c r="G83" s="126">
        <f t="shared" ca="1" si="5"/>
        <v>0</v>
      </c>
      <c r="H83" s="105" t="str">
        <f ca="1">+IF($G83=0,"",(+VLOOKUP($E83,[1]!FIXED_CHARTER_COST,HLOOKUP(vessel_choice,[1]!FIXED_CHARTER_COST,2,0)+1,0)*roundtrip_days)/vessel_mmbtu)</f>
        <v/>
      </c>
      <c r="I83" s="105" t="str">
        <f ca="1">+IF($G83=0,"",(+VLOOKUP($E83,[1]!OM_CHARTER_COST,HLOOKUP(vessel_choice,[1]!OM_CHARTER_COST,2,0)+1,0)*roundtrip_days)/vessel_mmbtu)</f>
        <v/>
      </c>
      <c r="J83" s="105" t="str">
        <f ca="1">IF($G83=0,"",(INDEX([1]!bunker_cost,MATCH(route,[1]!bunker_cost_route,0),MATCH(vessel_choice,[1]!bunker_cost_ship,0))/vessel_mmbtu))</f>
        <v/>
      </c>
      <c r="K83" s="105" t="str">
        <f ca="1">IF($G83=0,"",(+INDEX([1]!PORT_CHARGES,MATCH(source,[1]!PORTS,0),MATCH(vessel,[1]!PORT_CHARGE_SHIPS,0))/vessel_mmbtu))</f>
        <v/>
      </c>
      <c r="L83" s="105" t="str">
        <f ca="1">IF($G83=0,"",(+INDEX([1]!PORT_CHARGES,MATCH(destination,[1]!PORTS,0),MATCH(vessel,[1]!PORT_CHARGE_SHIPS,0))/vessel_mmbtu))</f>
        <v/>
      </c>
      <c r="M83" s="105" t="str">
        <f ca="1">IF($G83=0,"",IF(route_choice=1,INDEX([1]!PORT_CHARGES,MATCH(suez,[1]!PORTS,0),MATCH(vessel,[1]!PORT_CHARGE_SHIPS,0)),0)/vessel_mmbtu)</f>
        <v/>
      </c>
      <c r="N83" s="105" t="str">
        <f ca="1">+IF(G83=0,"",+HLOOKUP(vessel,[1]!other_cost,3,0))</f>
        <v/>
      </c>
      <c r="O83" s="114" t="str">
        <f t="shared" ca="1" si="6"/>
        <v/>
      </c>
      <c r="P83" s="36"/>
      <c r="Q83" s="1"/>
    </row>
    <row r="84" spans="5:17" x14ac:dyDescent="0.2">
      <c r="E84" s="118">
        <f t="shared" ca="1" si="7"/>
        <v>39022</v>
      </c>
      <c r="F84" s="125">
        <f ca="1">+VLOOKUP(E84,[1]!curvecalc,3,0)</f>
        <v>0.63865969073256434</v>
      </c>
      <c r="G84" s="126">
        <f t="shared" ca="1" si="5"/>
        <v>0</v>
      </c>
      <c r="H84" s="105" t="str">
        <f ca="1">+IF($G84=0,"",(+VLOOKUP($E84,[1]!FIXED_CHARTER_COST,HLOOKUP(vessel_choice,[1]!FIXED_CHARTER_COST,2,0)+1,0)*roundtrip_days)/vessel_mmbtu)</f>
        <v/>
      </c>
      <c r="I84" s="105" t="str">
        <f ca="1">+IF($G84=0,"",(+VLOOKUP($E84,[1]!OM_CHARTER_COST,HLOOKUP(vessel_choice,[1]!OM_CHARTER_COST,2,0)+1,0)*roundtrip_days)/vessel_mmbtu)</f>
        <v/>
      </c>
      <c r="J84" s="105" t="str">
        <f ca="1">IF($G84=0,"",(INDEX([1]!bunker_cost,MATCH(route,[1]!bunker_cost_route,0),MATCH(vessel_choice,[1]!bunker_cost_ship,0))/vessel_mmbtu))</f>
        <v/>
      </c>
      <c r="K84" s="105" t="str">
        <f ca="1">IF($G84=0,"",(+INDEX([1]!PORT_CHARGES,MATCH(source,[1]!PORTS,0),MATCH(vessel,[1]!PORT_CHARGE_SHIPS,0))/vessel_mmbtu))</f>
        <v/>
      </c>
      <c r="L84" s="105" t="str">
        <f ca="1">IF($G84=0,"",(+INDEX([1]!PORT_CHARGES,MATCH(destination,[1]!PORTS,0),MATCH(vessel,[1]!PORT_CHARGE_SHIPS,0))/vessel_mmbtu))</f>
        <v/>
      </c>
      <c r="M84" s="105" t="str">
        <f ca="1">IF($G84=0,"",IF(route_choice=1,INDEX([1]!PORT_CHARGES,MATCH(suez,[1]!PORTS,0),MATCH(vessel,[1]!PORT_CHARGE_SHIPS,0)),0)/vessel_mmbtu)</f>
        <v/>
      </c>
      <c r="N84" s="105" t="str">
        <f ca="1">+IF(G84=0,"",+HLOOKUP(vessel,[1]!other_cost,3,0))</f>
        <v/>
      </c>
      <c r="O84" s="114" t="str">
        <f t="shared" ca="1" si="6"/>
        <v/>
      </c>
      <c r="P84" s="36"/>
      <c r="Q84" s="1"/>
    </row>
    <row r="85" spans="5:17" x14ac:dyDescent="0.2">
      <c r="E85" s="118">
        <f t="shared" ca="1" si="7"/>
        <v>39052</v>
      </c>
      <c r="F85" s="125">
        <f ca="1">+VLOOKUP(E85,[1]!curvecalc,3,0)</f>
        <v>0.63468753782350318</v>
      </c>
      <c r="G85" s="126">
        <f t="shared" ca="1" si="5"/>
        <v>0</v>
      </c>
      <c r="H85" s="105" t="str">
        <f ca="1">+IF($G85=0,"",(+VLOOKUP($E85,[1]!FIXED_CHARTER_COST,HLOOKUP(vessel_choice,[1]!FIXED_CHARTER_COST,2,0)+1,0)*roundtrip_days)/vessel_mmbtu)</f>
        <v/>
      </c>
      <c r="I85" s="105" t="str">
        <f ca="1">+IF($G85=0,"",(+VLOOKUP($E85,[1]!OM_CHARTER_COST,HLOOKUP(vessel_choice,[1]!OM_CHARTER_COST,2,0)+1,0)*roundtrip_days)/vessel_mmbtu)</f>
        <v/>
      </c>
      <c r="J85" s="105" t="str">
        <f ca="1">IF($G85=0,"",(INDEX([1]!bunker_cost,MATCH(route,[1]!bunker_cost_route,0),MATCH(vessel_choice,[1]!bunker_cost_ship,0))/vessel_mmbtu))</f>
        <v/>
      </c>
      <c r="K85" s="105" t="str">
        <f ca="1">IF($G85=0,"",(+INDEX([1]!PORT_CHARGES,MATCH(source,[1]!PORTS,0),MATCH(vessel,[1]!PORT_CHARGE_SHIPS,0))/vessel_mmbtu))</f>
        <v/>
      </c>
      <c r="L85" s="105" t="str">
        <f ca="1">IF($G85=0,"",(+INDEX([1]!PORT_CHARGES,MATCH(destination,[1]!PORTS,0),MATCH(vessel,[1]!PORT_CHARGE_SHIPS,0))/vessel_mmbtu))</f>
        <v/>
      </c>
      <c r="M85" s="105" t="str">
        <f ca="1">IF($G85=0,"",IF(route_choice=1,INDEX([1]!PORT_CHARGES,MATCH(suez,[1]!PORTS,0),MATCH(vessel,[1]!PORT_CHARGE_SHIPS,0)),0)/vessel_mmbtu)</f>
        <v/>
      </c>
      <c r="N85" s="105" t="str">
        <f ca="1">+IF(G85=0,"",+HLOOKUP(vessel,[1]!other_cost,3,0))</f>
        <v/>
      </c>
      <c r="O85" s="114" t="str">
        <f t="shared" ca="1" si="6"/>
        <v/>
      </c>
      <c r="P85" s="36"/>
      <c r="Q85" s="1"/>
    </row>
    <row r="86" spans="5:17" x14ac:dyDescent="0.2">
      <c r="E86" s="118">
        <f t="shared" ca="1" si="7"/>
        <v>39083</v>
      </c>
      <c r="F86" s="125">
        <f ca="1">+VLOOKUP(E86,[1]!curvecalc,3,0)</f>
        <v>0.63073147286283515</v>
      </c>
      <c r="G86" s="126">
        <f t="shared" ca="1" si="5"/>
        <v>0</v>
      </c>
      <c r="H86" s="105" t="str">
        <f ca="1">+IF($G86=0,"",(+VLOOKUP($E86,[1]!FIXED_CHARTER_COST,HLOOKUP(vessel_choice,[1]!FIXED_CHARTER_COST,2,0)+1,0)*roundtrip_days)/vessel_mmbtu)</f>
        <v/>
      </c>
      <c r="I86" s="105" t="str">
        <f ca="1">+IF($G86=0,"",(+VLOOKUP($E86,[1]!OM_CHARTER_COST,HLOOKUP(vessel_choice,[1]!OM_CHARTER_COST,2,0)+1,0)*roundtrip_days)/vessel_mmbtu)</f>
        <v/>
      </c>
      <c r="J86" s="105" t="str">
        <f ca="1">IF($G86=0,"",(INDEX([1]!bunker_cost,MATCH(route,[1]!bunker_cost_route,0),MATCH(vessel_choice,[1]!bunker_cost_ship,0))/vessel_mmbtu))</f>
        <v/>
      </c>
      <c r="K86" s="105" t="str">
        <f ca="1">IF($G86=0,"",(+INDEX([1]!PORT_CHARGES,MATCH(source,[1]!PORTS,0),MATCH(vessel,[1]!PORT_CHARGE_SHIPS,0))/vessel_mmbtu))</f>
        <v/>
      </c>
      <c r="L86" s="105" t="str">
        <f ca="1">IF($G86=0,"",(+INDEX([1]!PORT_CHARGES,MATCH(destination,[1]!PORTS,0),MATCH(vessel,[1]!PORT_CHARGE_SHIPS,0))/vessel_mmbtu))</f>
        <v/>
      </c>
      <c r="M86" s="105" t="str">
        <f ca="1">IF($G86=0,"",IF(route_choice=1,INDEX([1]!PORT_CHARGES,MATCH(suez,[1]!PORTS,0),MATCH(vessel,[1]!PORT_CHARGE_SHIPS,0)),0)/vessel_mmbtu)</f>
        <v/>
      </c>
      <c r="N86" s="105" t="str">
        <f ca="1">+IF(G86=0,"",+HLOOKUP(vessel,[1]!other_cost,3,0))</f>
        <v/>
      </c>
      <c r="O86" s="114" t="str">
        <f t="shared" ca="1" si="6"/>
        <v/>
      </c>
      <c r="P86" s="36"/>
      <c r="Q86" s="1"/>
    </row>
    <row r="87" spans="5:17" x14ac:dyDescent="0.2">
      <c r="E87" s="118">
        <f t="shared" ca="1" si="7"/>
        <v>39114</v>
      </c>
      <c r="F87" s="125">
        <f ca="1">+VLOOKUP(E87,[1]!curvecalc,3,0)</f>
        <v>0.62716152352001575</v>
      </c>
      <c r="G87" s="126">
        <f t="shared" ca="1" si="5"/>
        <v>0</v>
      </c>
      <c r="H87" s="105" t="str">
        <f ca="1">+IF($G87=0,"",(+VLOOKUP($E87,[1]!FIXED_CHARTER_COST,HLOOKUP(vessel_choice,[1]!FIXED_CHARTER_COST,2,0)+1,0)*roundtrip_days)/vessel_mmbtu)</f>
        <v/>
      </c>
      <c r="I87" s="105" t="str">
        <f ca="1">+IF($G87=0,"",(+VLOOKUP($E87,[1]!OM_CHARTER_COST,HLOOKUP(vessel_choice,[1]!OM_CHARTER_COST,2,0)+1,0)*roundtrip_days)/vessel_mmbtu)</f>
        <v/>
      </c>
      <c r="J87" s="105" t="str">
        <f ca="1">IF($G87=0,"",(INDEX([1]!bunker_cost,MATCH(route,[1]!bunker_cost_route,0),MATCH(vessel_choice,[1]!bunker_cost_ship,0))/vessel_mmbtu))</f>
        <v/>
      </c>
      <c r="K87" s="105" t="str">
        <f ca="1">IF($G87=0,"",(+INDEX([1]!PORT_CHARGES,MATCH(source,[1]!PORTS,0),MATCH(vessel,[1]!PORT_CHARGE_SHIPS,0))/vessel_mmbtu))</f>
        <v/>
      </c>
      <c r="L87" s="105" t="str">
        <f ca="1">IF($G87=0,"",(+INDEX([1]!PORT_CHARGES,MATCH(destination,[1]!PORTS,0),MATCH(vessel,[1]!PORT_CHARGE_SHIPS,0))/vessel_mmbtu))</f>
        <v/>
      </c>
      <c r="M87" s="105" t="str">
        <f ca="1">IF($G87=0,"",IF(route_choice=1,INDEX([1]!PORT_CHARGES,MATCH(suez,[1]!PORTS,0),MATCH(vessel,[1]!PORT_CHARGE_SHIPS,0)),0)/vessel_mmbtu)</f>
        <v/>
      </c>
      <c r="N87" s="105" t="str">
        <f ca="1">+IF(G87=0,"",+HLOOKUP(vessel,[1]!other_cost,3,0))</f>
        <v/>
      </c>
      <c r="O87" s="114" t="str">
        <f t="shared" ca="1" si="6"/>
        <v/>
      </c>
      <c r="P87" s="36"/>
      <c r="Q87" s="1"/>
    </row>
    <row r="88" spans="5:17" x14ac:dyDescent="0.2">
      <c r="E88" s="118">
        <f t="shared" ca="1" si="7"/>
        <v>39142</v>
      </c>
      <c r="F88" s="125">
        <f ca="1">+VLOOKUP(E88,[1]!curvecalc,3,0)</f>
        <v>0.62325951106281674</v>
      </c>
      <c r="G88" s="126">
        <f t="shared" ca="1" si="5"/>
        <v>0</v>
      </c>
      <c r="H88" s="105" t="str">
        <f ca="1">+IF($G88=0,"",(+VLOOKUP($E88,[1]!FIXED_CHARTER_COST,HLOOKUP(vessel_choice,[1]!FIXED_CHARTER_COST,2,0)+1,0)*roundtrip_days)/vessel_mmbtu)</f>
        <v/>
      </c>
      <c r="I88" s="105" t="str">
        <f ca="1">+IF($G88=0,"",(+VLOOKUP($E88,[1]!OM_CHARTER_COST,HLOOKUP(vessel_choice,[1]!OM_CHARTER_COST,2,0)+1,0)*roundtrip_days)/vessel_mmbtu)</f>
        <v/>
      </c>
      <c r="J88" s="105" t="str">
        <f ca="1">IF($G88=0,"",(INDEX([1]!bunker_cost,MATCH(route,[1]!bunker_cost_route,0),MATCH(vessel_choice,[1]!bunker_cost_ship,0))/vessel_mmbtu))</f>
        <v/>
      </c>
      <c r="K88" s="105" t="str">
        <f ca="1">IF($G88=0,"",(+INDEX([1]!PORT_CHARGES,MATCH(source,[1]!PORTS,0),MATCH(vessel,[1]!PORT_CHARGE_SHIPS,0))/vessel_mmbtu))</f>
        <v/>
      </c>
      <c r="L88" s="105" t="str">
        <f ca="1">IF($G88=0,"",(+INDEX([1]!PORT_CHARGES,MATCH(destination,[1]!PORTS,0),MATCH(vessel,[1]!PORT_CHARGE_SHIPS,0))/vessel_mmbtu))</f>
        <v/>
      </c>
      <c r="M88" s="105" t="str">
        <f ca="1">IF($G88=0,"",IF(route_choice=1,INDEX([1]!PORT_CHARGES,MATCH(suez,[1]!PORTS,0),MATCH(vessel,[1]!PORT_CHARGE_SHIPS,0)),0)/vessel_mmbtu)</f>
        <v/>
      </c>
      <c r="N88" s="105" t="str">
        <f ca="1">+IF(G88=0,"",+HLOOKUP(vessel,[1]!other_cost,3,0))</f>
        <v/>
      </c>
      <c r="O88" s="114" t="str">
        <f t="shared" ca="1" si="6"/>
        <v/>
      </c>
      <c r="P88" s="36"/>
      <c r="Q88" s="1"/>
    </row>
    <row r="89" spans="5:17" x14ac:dyDescent="0.2">
      <c r="E89" s="118">
        <f t="shared" ca="1" si="7"/>
        <v>39173</v>
      </c>
      <c r="F89" s="125">
        <f ca="1">+VLOOKUP(E89,[1]!curvecalc,3,0)</f>
        <v>0.61948396272370321</v>
      </c>
      <c r="G89" s="126">
        <f t="shared" ca="1" si="5"/>
        <v>0</v>
      </c>
      <c r="H89" s="105" t="str">
        <f ca="1">+IF($G89=0,"",(+VLOOKUP($E89,[1]!FIXED_CHARTER_COST,HLOOKUP(vessel_choice,[1]!FIXED_CHARTER_COST,2,0)+1,0)*roundtrip_days)/vessel_mmbtu)</f>
        <v/>
      </c>
      <c r="I89" s="105" t="str">
        <f ca="1">+IF($G89=0,"",(+VLOOKUP($E89,[1]!OM_CHARTER_COST,HLOOKUP(vessel_choice,[1]!OM_CHARTER_COST,2,0)+1,0)*roundtrip_days)/vessel_mmbtu)</f>
        <v/>
      </c>
      <c r="J89" s="105" t="str">
        <f ca="1">IF($G89=0,"",(INDEX([1]!bunker_cost,MATCH(route,[1]!bunker_cost_route,0),MATCH(vessel_choice,[1]!bunker_cost_ship,0))/vessel_mmbtu))</f>
        <v/>
      </c>
      <c r="K89" s="105" t="str">
        <f ca="1">IF($G89=0,"",(+INDEX([1]!PORT_CHARGES,MATCH(source,[1]!PORTS,0),MATCH(vessel,[1]!PORT_CHARGE_SHIPS,0))/vessel_mmbtu))</f>
        <v/>
      </c>
      <c r="L89" s="105" t="str">
        <f ca="1">IF($G89=0,"",(+INDEX([1]!PORT_CHARGES,MATCH(destination,[1]!PORTS,0),MATCH(vessel,[1]!PORT_CHARGE_SHIPS,0))/vessel_mmbtu))</f>
        <v/>
      </c>
      <c r="M89" s="105" t="str">
        <f ca="1">IF($G89=0,"",IF(route_choice=1,INDEX([1]!PORT_CHARGES,MATCH(suez,[1]!PORTS,0),MATCH(vessel,[1]!PORT_CHARGE_SHIPS,0)),0)/vessel_mmbtu)</f>
        <v/>
      </c>
      <c r="N89" s="105" t="str">
        <f ca="1">+IF(G89=0,"",+HLOOKUP(vessel,[1]!other_cost,3,0))</f>
        <v/>
      </c>
      <c r="O89" s="114" t="str">
        <f t="shared" ca="1" si="6"/>
        <v/>
      </c>
      <c r="P89" s="36"/>
      <c r="Q89" s="1"/>
    </row>
    <row r="90" spans="5:17" x14ac:dyDescent="0.2">
      <c r="E90" s="118">
        <f t="shared" ca="1" si="7"/>
        <v>39203</v>
      </c>
      <c r="F90" s="125">
        <f ca="1">+VLOOKUP(E90,[1]!curvecalc,3,0)</f>
        <v>0.61561278460150992</v>
      </c>
      <c r="G90" s="126">
        <f t="shared" ca="1" si="5"/>
        <v>0</v>
      </c>
      <c r="H90" s="105" t="str">
        <f ca="1">+IF($G90=0,"",(+VLOOKUP($E90,[1]!FIXED_CHARTER_COST,HLOOKUP(vessel_choice,[1]!FIXED_CHARTER_COST,2,0)+1,0)*roundtrip_days)/vessel_mmbtu)</f>
        <v/>
      </c>
      <c r="I90" s="105" t="str">
        <f ca="1">+IF($G90=0,"",(+VLOOKUP($E90,[1]!OM_CHARTER_COST,HLOOKUP(vessel_choice,[1]!OM_CHARTER_COST,2,0)+1,0)*roundtrip_days)/vessel_mmbtu)</f>
        <v/>
      </c>
      <c r="J90" s="105" t="str">
        <f ca="1">IF($G90=0,"",(INDEX([1]!bunker_cost,MATCH(route,[1]!bunker_cost_route,0),MATCH(vessel_choice,[1]!bunker_cost_ship,0))/vessel_mmbtu))</f>
        <v/>
      </c>
      <c r="K90" s="105" t="str">
        <f ca="1">IF($G90=0,"",(+INDEX([1]!PORT_CHARGES,MATCH(source,[1]!PORTS,0),MATCH(vessel,[1]!PORT_CHARGE_SHIPS,0))/vessel_mmbtu))</f>
        <v/>
      </c>
      <c r="L90" s="105" t="str">
        <f ca="1">IF($G90=0,"",(+INDEX([1]!PORT_CHARGES,MATCH(destination,[1]!PORTS,0),MATCH(vessel,[1]!PORT_CHARGE_SHIPS,0))/vessel_mmbtu))</f>
        <v/>
      </c>
      <c r="M90" s="105" t="str">
        <f ca="1">IF($G90=0,"",IF(route_choice=1,INDEX([1]!PORT_CHARGES,MATCH(suez,[1]!PORTS,0),MATCH(vessel,[1]!PORT_CHARGE_SHIPS,0)),0)/vessel_mmbtu)</f>
        <v/>
      </c>
      <c r="N90" s="105" t="str">
        <f ca="1">+IF(G90=0,"",+HLOOKUP(vessel,[1]!other_cost,3,0))</f>
        <v/>
      </c>
      <c r="O90" s="114" t="str">
        <f t="shared" ca="1" si="6"/>
        <v/>
      </c>
      <c r="P90" s="36"/>
      <c r="Q90" s="1"/>
    </row>
    <row r="91" spans="5:17" x14ac:dyDescent="0.2">
      <c r="E91" s="118">
        <f t="shared" ca="1" si="7"/>
        <v>39234</v>
      </c>
      <c r="F91" s="125">
        <f ca="1">+VLOOKUP(E91,[1]!curvecalc,3,0)</f>
        <v>0.61187621552739191</v>
      </c>
      <c r="G91" s="126">
        <f t="shared" ca="1" si="5"/>
        <v>0</v>
      </c>
      <c r="H91" s="105" t="str">
        <f ca="1">+IF($G91=0,"",(+VLOOKUP($E91,[1]!FIXED_CHARTER_COST,HLOOKUP(vessel_choice,[1]!FIXED_CHARTER_COST,2,0)+1,0)*roundtrip_days)/vessel_mmbtu)</f>
        <v/>
      </c>
      <c r="I91" s="105" t="str">
        <f ca="1">+IF($G91=0,"",(+VLOOKUP($E91,[1]!OM_CHARTER_COST,HLOOKUP(vessel_choice,[1]!OM_CHARTER_COST,2,0)+1,0)*roundtrip_days)/vessel_mmbtu)</f>
        <v/>
      </c>
      <c r="J91" s="105" t="str">
        <f ca="1">IF($G91=0,"",(INDEX([1]!bunker_cost,MATCH(route,[1]!bunker_cost_route,0),MATCH(vessel_choice,[1]!bunker_cost_ship,0))/vessel_mmbtu))</f>
        <v/>
      </c>
      <c r="K91" s="105" t="str">
        <f ca="1">IF($G91=0,"",(+INDEX([1]!PORT_CHARGES,MATCH(source,[1]!PORTS,0),MATCH(vessel,[1]!PORT_CHARGE_SHIPS,0))/vessel_mmbtu))</f>
        <v/>
      </c>
      <c r="L91" s="105" t="str">
        <f ca="1">IF($G91=0,"",(+INDEX([1]!PORT_CHARGES,MATCH(destination,[1]!PORTS,0),MATCH(vessel,[1]!PORT_CHARGE_SHIPS,0))/vessel_mmbtu))</f>
        <v/>
      </c>
      <c r="M91" s="105" t="str">
        <f ca="1">IF($G91=0,"",IF(route_choice=1,INDEX([1]!PORT_CHARGES,MATCH(suez,[1]!PORTS,0),MATCH(vessel,[1]!PORT_CHARGE_SHIPS,0)),0)/vessel_mmbtu)</f>
        <v/>
      </c>
      <c r="N91" s="105" t="str">
        <f ca="1">+IF(G91=0,"",+HLOOKUP(vessel,[1]!other_cost,3,0))</f>
        <v/>
      </c>
      <c r="O91" s="114" t="str">
        <f t="shared" ca="1" si="6"/>
        <v/>
      </c>
      <c r="P91" s="36"/>
      <c r="Q91" s="1"/>
    </row>
    <row r="92" spans="5:17" x14ac:dyDescent="0.2">
      <c r="E92" s="118">
        <f t="shared" ca="1" si="7"/>
        <v>39264</v>
      </c>
      <c r="F92" s="125">
        <f ca="1">+VLOOKUP(E92,[1]!curvecalc,3,0)</f>
        <v>0.60804528182269768</v>
      </c>
      <c r="G92" s="126">
        <f t="shared" ca="1" si="5"/>
        <v>0</v>
      </c>
      <c r="H92" s="105" t="str">
        <f ca="1">+IF($G92=0,"",(+VLOOKUP($E92,[1]!FIXED_CHARTER_COST,HLOOKUP(vessel_choice,[1]!FIXED_CHARTER_COST,2,0)+1,0)*roundtrip_days)/vessel_mmbtu)</f>
        <v/>
      </c>
      <c r="I92" s="105" t="str">
        <f ca="1">+IF($G92=0,"",(+VLOOKUP($E92,[1]!OM_CHARTER_COST,HLOOKUP(vessel_choice,[1]!OM_CHARTER_COST,2,0)+1,0)*roundtrip_days)/vessel_mmbtu)</f>
        <v/>
      </c>
      <c r="J92" s="105" t="str">
        <f ca="1">IF($G92=0,"",(INDEX([1]!bunker_cost,MATCH(route,[1]!bunker_cost_route,0),MATCH(vessel_choice,[1]!bunker_cost_ship,0))/vessel_mmbtu))</f>
        <v/>
      </c>
      <c r="K92" s="105" t="str">
        <f ca="1">IF($G92=0,"",(+INDEX([1]!PORT_CHARGES,MATCH(source,[1]!PORTS,0),MATCH(vessel,[1]!PORT_CHARGE_SHIPS,0))/vessel_mmbtu))</f>
        <v/>
      </c>
      <c r="L92" s="105" t="str">
        <f ca="1">IF($G92=0,"",(+INDEX([1]!PORT_CHARGES,MATCH(destination,[1]!PORTS,0),MATCH(vessel,[1]!PORT_CHARGE_SHIPS,0))/vessel_mmbtu))</f>
        <v/>
      </c>
      <c r="M92" s="105" t="str">
        <f ca="1">IF($G92=0,"",IF(route_choice=1,INDEX([1]!PORT_CHARGES,MATCH(suez,[1]!PORTS,0),MATCH(vessel,[1]!PORT_CHARGE_SHIPS,0)),0)/vessel_mmbtu)</f>
        <v/>
      </c>
      <c r="N92" s="105" t="str">
        <f ca="1">+IF(G92=0,"",+HLOOKUP(vessel,[1]!other_cost,3,0))</f>
        <v/>
      </c>
      <c r="O92" s="114" t="str">
        <f t="shared" ca="1" si="6"/>
        <v/>
      </c>
      <c r="P92" s="36"/>
      <c r="Q92" s="1"/>
    </row>
    <row r="93" spans="5:17" x14ac:dyDescent="0.2">
      <c r="E93" s="118">
        <f t="shared" ca="1" si="7"/>
        <v>39295</v>
      </c>
      <c r="F93" s="125">
        <f ca="1">+VLOOKUP(E93,[1]!curvecalc,3,0)</f>
        <v>0.60426309921067789</v>
      </c>
      <c r="G93" s="126">
        <f t="shared" ca="1" si="5"/>
        <v>0</v>
      </c>
      <c r="H93" s="105" t="str">
        <f ca="1">+IF($G93=0,"",(+VLOOKUP($E93,[1]!FIXED_CHARTER_COST,HLOOKUP(vessel_choice,[1]!FIXED_CHARTER_COST,2,0)+1,0)*roundtrip_days)/vessel_mmbtu)</f>
        <v/>
      </c>
      <c r="I93" s="105" t="str">
        <f ca="1">+IF($G93=0,"",(+VLOOKUP($E93,[1]!OM_CHARTER_COST,HLOOKUP(vessel_choice,[1]!OM_CHARTER_COST,2,0)+1,0)*roundtrip_days)/vessel_mmbtu)</f>
        <v/>
      </c>
      <c r="J93" s="105" t="str">
        <f ca="1">IF($G93=0,"",(INDEX([1]!bunker_cost,MATCH(route,[1]!bunker_cost_route,0),MATCH(vessel_choice,[1]!bunker_cost_ship,0))/vessel_mmbtu))</f>
        <v/>
      </c>
      <c r="K93" s="105" t="str">
        <f ca="1">IF($G93=0,"",(+INDEX([1]!PORT_CHARGES,MATCH(source,[1]!PORTS,0),MATCH(vessel,[1]!PORT_CHARGE_SHIPS,0))/vessel_mmbtu))</f>
        <v/>
      </c>
      <c r="L93" s="105" t="str">
        <f ca="1">IF($G93=0,"",(+INDEX([1]!PORT_CHARGES,MATCH(destination,[1]!PORTS,0),MATCH(vessel,[1]!PORT_CHARGE_SHIPS,0))/vessel_mmbtu))</f>
        <v/>
      </c>
      <c r="M93" s="105" t="str">
        <f ca="1">IF($G93=0,"",IF(route_choice=1,INDEX([1]!PORT_CHARGES,MATCH(suez,[1]!PORTS,0),MATCH(vessel,[1]!PORT_CHARGE_SHIPS,0)),0)/vessel_mmbtu)</f>
        <v/>
      </c>
      <c r="N93" s="105" t="str">
        <f ca="1">+IF(G93=0,"",+HLOOKUP(vessel,[1]!other_cost,3,0))</f>
        <v/>
      </c>
      <c r="O93" s="114" t="str">
        <f t="shared" ca="1" si="6"/>
        <v/>
      </c>
      <c r="P93" s="36"/>
      <c r="Q93" s="1"/>
    </row>
    <row r="94" spans="5:17" x14ac:dyDescent="0.2">
      <c r="E94" s="118">
        <f t="shared" ca="1" si="7"/>
        <v>39326</v>
      </c>
      <c r="F94" s="125">
        <f ca="1">+VLOOKUP(E94,[1]!curvecalc,3,0)</f>
        <v>0.60075863981910849</v>
      </c>
      <c r="G94" s="126">
        <f t="shared" ca="1" si="5"/>
        <v>0</v>
      </c>
      <c r="H94" s="105" t="str">
        <f ca="1">+IF($G94=0,"",(+VLOOKUP($E94,[1]!FIXED_CHARTER_COST,HLOOKUP(vessel_choice,[1]!FIXED_CHARTER_COST,2,0)+1,0)*roundtrip_days)/vessel_mmbtu)</f>
        <v/>
      </c>
      <c r="I94" s="105" t="str">
        <f ca="1">+IF($G94=0,"",(+VLOOKUP($E94,[1]!OM_CHARTER_COST,HLOOKUP(vessel_choice,[1]!OM_CHARTER_COST,2,0)+1,0)*roundtrip_days)/vessel_mmbtu)</f>
        <v/>
      </c>
      <c r="J94" s="105" t="str">
        <f ca="1">IF($G94=0,"",(INDEX([1]!bunker_cost,MATCH(route,[1]!bunker_cost_route,0),MATCH(vessel_choice,[1]!bunker_cost_ship,0))/vessel_mmbtu))</f>
        <v/>
      </c>
      <c r="K94" s="105" t="str">
        <f ca="1">IF($G94=0,"",(+INDEX([1]!PORT_CHARGES,MATCH(source,[1]!PORTS,0),MATCH(vessel,[1]!PORT_CHARGE_SHIPS,0))/vessel_mmbtu))</f>
        <v/>
      </c>
      <c r="L94" s="105" t="str">
        <f ca="1">IF($G94=0,"",(+INDEX([1]!PORT_CHARGES,MATCH(destination,[1]!PORTS,0),MATCH(vessel,[1]!PORT_CHARGE_SHIPS,0))/vessel_mmbtu))</f>
        <v/>
      </c>
      <c r="M94" s="105" t="str">
        <f ca="1">IF($G94=0,"",IF(route_choice=1,INDEX([1]!PORT_CHARGES,MATCH(suez,[1]!PORTS,0),MATCH(vessel,[1]!PORT_CHARGE_SHIPS,0)),0)/vessel_mmbtu)</f>
        <v/>
      </c>
      <c r="N94" s="105" t="str">
        <f ca="1">+IF(G94=0,"",+HLOOKUP(vessel,[1]!other_cost,3,0))</f>
        <v/>
      </c>
      <c r="O94" s="114" t="str">
        <f t="shared" ca="1" si="6"/>
        <v/>
      </c>
      <c r="P94" s="36"/>
      <c r="Q94" s="1"/>
    </row>
    <row r="95" spans="5:17" x14ac:dyDescent="0.2">
      <c r="E95" s="118">
        <f t="shared" ca="1" si="7"/>
        <v>39356</v>
      </c>
      <c r="F95" s="125">
        <f ca="1">+VLOOKUP(E95,[1]!curvecalc,3,0)</f>
        <v>0.59715802202485746</v>
      </c>
      <c r="G95" s="126">
        <f t="shared" ca="1" si="5"/>
        <v>0</v>
      </c>
      <c r="H95" s="105" t="str">
        <f ca="1">+IF($G95=0,"",(+VLOOKUP($E95,[1]!FIXED_CHARTER_COST,HLOOKUP(vessel_choice,[1]!FIXED_CHARTER_COST,2,0)+1,0)*roundtrip_days)/vessel_mmbtu)</f>
        <v/>
      </c>
      <c r="I95" s="105" t="str">
        <f ca="1">+IF($G95=0,"",(+VLOOKUP($E95,[1]!OM_CHARTER_COST,HLOOKUP(vessel_choice,[1]!OM_CHARTER_COST,2,0)+1,0)*roundtrip_days)/vessel_mmbtu)</f>
        <v/>
      </c>
      <c r="J95" s="105" t="str">
        <f ca="1">IF($G95=0,"",(INDEX([1]!bunker_cost,MATCH(route,[1]!bunker_cost_route,0),MATCH(vessel_choice,[1]!bunker_cost_ship,0))/vessel_mmbtu))</f>
        <v/>
      </c>
      <c r="K95" s="105" t="str">
        <f ca="1">IF($G95=0,"",(+INDEX([1]!PORT_CHARGES,MATCH(source,[1]!PORTS,0),MATCH(vessel,[1]!PORT_CHARGE_SHIPS,0))/vessel_mmbtu))</f>
        <v/>
      </c>
      <c r="L95" s="105" t="str">
        <f ca="1">IF($G95=0,"",(+INDEX([1]!PORT_CHARGES,MATCH(destination,[1]!PORTS,0),MATCH(vessel,[1]!PORT_CHARGE_SHIPS,0))/vessel_mmbtu))</f>
        <v/>
      </c>
      <c r="M95" s="105" t="str">
        <f ca="1">IF($G95=0,"",IF(route_choice=1,INDEX([1]!PORT_CHARGES,MATCH(suez,[1]!PORTS,0),MATCH(vessel,[1]!PORT_CHARGE_SHIPS,0)),0)/vessel_mmbtu)</f>
        <v/>
      </c>
      <c r="N95" s="105" t="str">
        <f ca="1">+IF(G95=0,"",+HLOOKUP(vessel,[1]!other_cost,3,0))</f>
        <v/>
      </c>
      <c r="O95" s="114" t="str">
        <f t="shared" ca="1" si="6"/>
        <v/>
      </c>
      <c r="P95" s="36"/>
      <c r="Q95" s="1"/>
    </row>
    <row r="96" spans="5:17" x14ac:dyDescent="0.2">
      <c r="E96" s="118">
        <f t="shared" ca="1" si="7"/>
        <v>39387</v>
      </c>
      <c r="F96" s="125">
        <f ca="1">+VLOOKUP(E96,[1]!curvecalc,3,0)</f>
        <v>0.5936955174486106</v>
      </c>
      <c r="G96" s="126">
        <f t="shared" ca="1" si="5"/>
        <v>0</v>
      </c>
      <c r="H96" s="105" t="str">
        <f ca="1">+IF($G96=0,"",(+VLOOKUP($E96,[1]!FIXED_CHARTER_COST,HLOOKUP(vessel_choice,[1]!FIXED_CHARTER_COST,2,0)+1,0)*roundtrip_days)/vessel_mmbtu)</f>
        <v/>
      </c>
      <c r="I96" s="105" t="str">
        <f ca="1">+IF($G96=0,"",(+VLOOKUP($E96,[1]!OM_CHARTER_COST,HLOOKUP(vessel_choice,[1]!OM_CHARTER_COST,2,0)+1,0)*roundtrip_days)/vessel_mmbtu)</f>
        <v/>
      </c>
      <c r="J96" s="105" t="str">
        <f ca="1">IF($G96=0,"",(INDEX([1]!bunker_cost,MATCH(route,[1]!bunker_cost_route,0),MATCH(vessel_choice,[1]!bunker_cost_ship,0))/vessel_mmbtu))</f>
        <v/>
      </c>
      <c r="K96" s="105" t="str">
        <f ca="1">IF($G96=0,"",(+INDEX([1]!PORT_CHARGES,MATCH(source,[1]!PORTS,0),MATCH(vessel,[1]!PORT_CHARGE_SHIPS,0))/vessel_mmbtu))</f>
        <v/>
      </c>
      <c r="L96" s="105" t="str">
        <f ca="1">IF($G96=0,"",(+INDEX([1]!PORT_CHARGES,MATCH(destination,[1]!PORTS,0),MATCH(vessel,[1]!PORT_CHARGE_SHIPS,0))/vessel_mmbtu))</f>
        <v/>
      </c>
      <c r="M96" s="105" t="str">
        <f ca="1">IF($G96=0,"",IF(route_choice=1,INDEX([1]!PORT_CHARGES,MATCH(suez,[1]!PORTS,0),MATCH(vessel,[1]!PORT_CHARGE_SHIPS,0)),0)/vessel_mmbtu)</f>
        <v/>
      </c>
      <c r="N96" s="105" t="str">
        <f ca="1">+IF(G96=0,"",+HLOOKUP(vessel,[1]!other_cost,3,0))</f>
        <v/>
      </c>
      <c r="O96" s="114" t="str">
        <f t="shared" ca="1" si="6"/>
        <v/>
      </c>
      <c r="P96" s="36"/>
      <c r="Q96" s="1"/>
    </row>
    <row r="97" spans="5:17" x14ac:dyDescent="0.2">
      <c r="E97" s="118">
        <f t="shared" ca="1" si="7"/>
        <v>39417</v>
      </c>
      <c r="F97" s="125">
        <f ca="1">+VLOOKUP(E97,[1]!curvecalc,3,0)</f>
        <v>0.59013797615313812</v>
      </c>
      <c r="G97" s="126">
        <f t="shared" ca="1" si="5"/>
        <v>0</v>
      </c>
      <c r="H97" s="105" t="str">
        <f ca="1">+IF($G97=0,"",(+VLOOKUP($E97,[1]!FIXED_CHARTER_COST,HLOOKUP(vessel_choice,[1]!FIXED_CHARTER_COST,2,0)+1,0)*roundtrip_days)/vessel_mmbtu)</f>
        <v/>
      </c>
      <c r="I97" s="105" t="str">
        <f ca="1">+IF($G97=0,"",(+VLOOKUP($E97,[1]!OM_CHARTER_COST,HLOOKUP(vessel_choice,[1]!OM_CHARTER_COST,2,0)+1,0)*roundtrip_days)/vessel_mmbtu)</f>
        <v/>
      </c>
      <c r="J97" s="105" t="str">
        <f ca="1">IF($G97=0,"",(INDEX([1]!bunker_cost,MATCH(route,[1]!bunker_cost_route,0),MATCH(vessel_choice,[1]!bunker_cost_ship,0))/vessel_mmbtu))</f>
        <v/>
      </c>
      <c r="K97" s="105" t="str">
        <f ca="1">IF($G97=0,"",(+INDEX([1]!PORT_CHARGES,MATCH(source,[1]!PORTS,0),MATCH(vessel,[1]!PORT_CHARGE_SHIPS,0))/vessel_mmbtu))</f>
        <v/>
      </c>
      <c r="L97" s="105" t="str">
        <f ca="1">IF($G97=0,"",(+INDEX([1]!PORT_CHARGES,MATCH(destination,[1]!PORTS,0),MATCH(vessel,[1]!PORT_CHARGE_SHIPS,0))/vessel_mmbtu))</f>
        <v/>
      </c>
      <c r="M97" s="105" t="str">
        <f ca="1">IF($G97=0,"",IF(route_choice=1,INDEX([1]!PORT_CHARGES,MATCH(suez,[1]!PORTS,0),MATCH(vessel,[1]!PORT_CHARGE_SHIPS,0)),0)/vessel_mmbtu)</f>
        <v/>
      </c>
      <c r="N97" s="105" t="str">
        <f ca="1">+IF(G97=0,"",+HLOOKUP(vessel,[1]!other_cost,3,0))</f>
        <v/>
      </c>
      <c r="O97" s="114" t="str">
        <f t="shared" ca="1" si="6"/>
        <v/>
      </c>
      <c r="P97" s="36"/>
      <c r="Q97" s="1"/>
    </row>
    <row r="98" spans="5:17" x14ac:dyDescent="0.2">
      <c r="E98" s="118">
        <f t="shared" ca="1" si="7"/>
        <v>39448</v>
      </c>
      <c r="F98" s="125">
        <f ca="1">+VLOOKUP(E98,[1]!curvecalc,3,0)</f>
        <v>0.58660266637529013</v>
      </c>
      <c r="G98" s="126">
        <f t="shared" ca="1" si="5"/>
        <v>0</v>
      </c>
      <c r="H98" s="105" t="str">
        <f ca="1">+IF($G98=0,"",(+VLOOKUP($E98,[1]!FIXED_CHARTER_COST,HLOOKUP(vessel_choice,[1]!FIXED_CHARTER_COST,2,0)+1,0)*roundtrip_days)/vessel_mmbtu)</f>
        <v/>
      </c>
      <c r="I98" s="105" t="str">
        <f ca="1">+IF($G98=0,"",(+VLOOKUP($E98,[1]!OM_CHARTER_COST,HLOOKUP(vessel_choice,[1]!OM_CHARTER_COST,2,0)+1,0)*roundtrip_days)/vessel_mmbtu)</f>
        <v/>
      </c>
      <c r="J98" s="105" t="str">
        <f ca="1">IF($G98=0,"",(INDEX([1]!bunker_cost,MATCH(route,[1]!bunker_cost_route,0),MATCH(vessel_choice,[1]!bunker_cost_ship,0))/vessel_mmbtu))</f>
        <v/>
      </c>
      <c r="K98" s="105" t="str">
        <f ca="1">IF($G98=0,"",(+INDEX([1]!PORT_CHARGES,MATCH(source,[1]!PORTS,0),MATCH(vessel,[1]!PORT_CHARGE_SHIPS,0))/vessel_mmbtu))</f>
        <v/>
      </c>
      <c r="L98" s="105" t="str">
        <f ca="1">IF($G98=0,"",(+INDEX([1]!PORT_CHARGES,MATCH(destination,[1]!PORTS,0),MATCH(vessel,[1]!PORT_CHARGE_SHIPS,0))/vessel_mmbtu))</f>
        <v/>
      </c>
      <c r="M98" s="105" t="str">
        <f ca="1">IF($G98=0,"",IF(route_choice=1,INDEX([1]!PORT_CHARGES,MATCH(suez,[1]!PORTS,0),MATCH(vessel,[1]!PORT_CHARGE_SHIPS,0)),0)/vessel_mmbtu)</f>
        <v/>
      </c>
      <c r="N98" s="105" t="str">
        <f ca="1">+IF(G98=0,"",+HLOOKUP(vessel,[1]!other_cost,3,0))</f>
        <v/>
      </c>
      <c r="O98" s="114" t="str">
        <f t="shared" ca="1" si="6"/>
        <v/>
      </c>
      <c r="P98" s="36"/>
      <c r="Q98" s="1"/>
    </row>
    <row r="99" spans="5:17" x14ac:dyDescent="0.2">
      <c r="E99" s="118">
        <f t="shared" ca="1" si="7"/>
        <v>39479</v>
      </c>
      <c r="F99" s="125">
        <f ca="1">+VLOOKUP(E99,[1]!curvecalc,3,0)</f>
        <v>0.58331605483553306</v>
      </c>
      <c r="G99" s="126">
        <f t="shared" ca="1" si="5"/>
        <v>0</v>
      </c>
      <c r="H99" s="105" t="str">
        <f ca="1">+IF($G99=0,"",(+VLOOKUP($E99,[1]!FIXED_CHARTER_COST,HLOOKUP(vessel_choice,[1]!FIXED_CHARTER_COST,2,0)+1,0)*roundtrip_days)/vessel_mmbtu)</f>
        <v/>
      </c>
      <c r="I99" s="105" t="str">
        <f ca="1">+IF($G99=0,"",(+VLOOKUP($E99,[1]!OM_CHARTER_COST,HLOOKUP(vessel_choice,[1]!OM_CHARTER_COST,2,0)+1,0)*roundtrip_days)/vessel_mmbtu)</f>
        <v/>
      </c>
      <c r="J99" s="105" t="str">
        <f ca="1">IF($G99=0,"",(INDEX([1]!bunker_cost,MATCH(route,[1]!bunker_cost_route,0),MATCH(vessel_choice,[1]!bunker_cost_ship,0))/vessel_mmbtu))</f>
        <v/>
      </c>
      <c r="K99" s="105" t="str">
        <f ca="1">IF($G99=0,"",(+INDEX([1]!PORT_CHARGES,MATCH(source,[1]!PORTS,0),MATCH(vessel,[1]!PORT_CHARGE_SHIPS,0))/vessel_mmbtu))</f>
        <v/>
      </c>
      <c r="L99" s="105" t="str">
        <f ca="1">IF($G99=0,"",(+INDEX([1]!PORT_CHARGES,MATCH(destination,[1]!PORTS,0),MATCH(vessel,[1]!PORT_CHARGE_SHIPS,0))/vessel_mmbtu))</f>
        <v/>
      </c>
      <c r="M99" s="105" t="str">
        <f ca="1">IF($G99=0,"",IF(route_choice=1,INDEX([1]!PORT_CHARGES,MATCH(suez,[1]!PORTS,0),MATCH(vessel,[1]!PORT_CHARGE_SHIPS,0)),0)/vessel_mmbtu)</f>
        <v/>
      </c>
      <c r="N99" s="105" t="str">
        <f ca="1">+IF(G99=0,"",+HLOOKUP(vessel,[1]!other_cost,3,0))</f>
        <v/>
      </c>
      <c r="O99" s="114" t="str">
        <f t="shared" ca="1" si="6"/>
        <v/>
      </c>
      <c r="P99" s="36"/>
      <c r="Q99" s="1"/>
    </row>
    <row r="100" spans="5:17" x14ac:dyDescent="0.2">
      <c r="E100" s="118">
        <f t="shared" ca="1" si="7"/>
        <v>39508</v>
      </c>
      <c r="F100" s="125">
        <f ca="1">+VLOOKUP(E100,[1]!curvecalc,3,0)</f>
        <v>0.57982125612208013</v>
      </c>
      <c r="G100" s="126">
        <f t="shared" ca="1" si="5"/>
        <v>0</v>
      </c>
      <c r="H100" s="105" t="str">
        <f ca="1">+IF($G100=0,"",(+VLOOKUP($E100,[1]!FIXED_CHARTER_COST,HLOOKUP(vessel_choice,[1]!FIXED_CHARTER_COST,2,0)+1,0)*roundtrip_days)/vessel_mmbtu)</f>
        <v/>
      </c>
      <c r="I100" s="105" t="str">
        <f ca="1">+IF($G100=0,"",(+VLOOKUP($E100,[1]!OM_CHARTER_COST,HLOOKUP(vessel_choice,[1]!OM_CHARTER_COST,2,0)+1,0)*roundtrip_days)/vessel_mmbtu)</f>
        <v/>
      </c>
      <c r="J100" s="105" t="str">
        <f ca="1">IF($G100=0,"",(INDEX([1]!bunker_cost,MATCH(route,[1]!bunker_cost_route,0),MATCH(vessel_choice,[1]!bunker_cost_ship,0))/vessel_mmbtu))</f>
        <v/>
      </c>
      <c r="K100" s="105" t="str">
        <f ca="1">IF($G100=0,"",(+INDEX([1]!PORT_CHARGES,MATCH(source,[1]!PORTS,0),MATCH(vessel,[1]!PORT_CHARGE_SHIPS,0))/vessel_mmbtu))</f>
        <v/>
      </c>
      <c r="L100" s="105" t="str">
        <f ca="1">IF($G100=0,"",(+INDEX([1]!PORT_CHARGES,MATCH(destination,[1]!PORTS,0),MATCH(vessel,[1]!PORT_CHARGE_SHIPS,0))/vessel_mmbtu))</f>
        <v/>
      </c>
      <c r="M100" s="105" t="str">
        <f ca="1">IF($G100=0,"",IF(route_choice=1,INDEX([1]!PORT_CHARGES,MATCH(suez,[1]!PORTS,0),MATCH(vessel,[1]!PORT_CHARGE_SHIPS,0)),0)/vessel_mmbtu)</f>
        <v/>
      </c>
      <c r="N100" s="105" t="str">
        <f ca="1">+IF(G100=0,"",+HLOOKUP(vessel,[1]!other_cost,3,0))</f>
        <v/>
      </c>
      <c r="O100" s="114" t="str">
        <f t="shared" ca="1" si="6"/>
        <v/>
      </c>
      <c r="P100" s="36"/>
      <c r="Q100" s="1"/>
    </row>
    <row r="101" spans="5:17" x14ac:dyDescent="0.2">
      <c r="E101" s="118">
        <f t="shared" ca="1" si="7"/>
        <v>39539</v>
      </c>
      <c r="F101" s="125">
        <f ca="1">+VLOOKUP(E101,[1]!curvecalc,3,0)</f>
        <v>0.57646108640278948</v>
      </c>
      <c r="G101" s="126">
        <f t="shared" ca="1" si="5"/>
        <v>0</v>
      </c>
      <c r="H101" s="105" t="str">
        <f ca="1">+IF($G101=0,"",(+VLOOKUP($E101,[1]!FIXED_CHARTER_COST,HLOOKUP(vessel_choice,[1]!FIXED_CHARTER_COST,2,0)+1,0)*roundtrip_days)/vessel_mmbtu)</f>
        <v/>
      </c>
      <c r="I101" s="105" t="str">
        <f ca="1">+IF($G101=0,"",(+VLOOKUP($E101,[1]!OM_CHARTER_COST,HLOOKUP(vessel_choice,[1]!OM_CHARTER_COST,2,0)+1,0)*roundtrip_days)/vessel_mmbtu)</f>
        <v/>
      </c>
      <c r="J101" s="105" t="str">
        <f ca="1">IF($G101=0,"",(INDEX([1]!bunker_cost,MATCH(route,[1]!bunker_cost_route,0),MATCH(vessel_choice,[1]!bunker_cost_ship,0))/vessel_mmbtu))</f>
        <v/>
      </c>
      <c r="K101" s="105" t="str">
        <f ca="1">IF($G101=0,"",(+INDEX([1]!PORT_CHARGES,MATCH(source,[1]!PORTS,0),MATCH(vessel,[1]!PORT_CHARGE_SHIPS,0))/vessel_mmbtu))</f>
        <v/>
      </c>
      <c r="L101" s="105" t="str">
        <f ca="1">IF($G101=0,"",(+INDEX([1]!PORT_CHARGES,MATCH(destination,[1]!PORTS,0),MATCH(vessel,[1]!PORT_CHARGE_SHIPS,0))/vessel_mmbtu))</f>
        <v/>
      </c>
      <c r="M101" s="105" t="str">
        <f ca="1">IF($G101=0,"",IF(route_choice=1,INDEX([1]!PORT_CHARGES,MATCH(suez,[1]!PORTS,0),MATCH(vessel,[1]!PORT_CHARGE_SHIPS,0)),0)/vessel_mmbtu)</f>
        <v/>
      </c>
      <c r="N101" s="105" t="str">
        <f ca="1">+IF(G101=0,"",+HLOOKUP(vessel,[1]!other_cost,3,0))</f>
        <v/>
      </c>
      <c r="O101" s="114" t="str">
        <f t="shared" ca="1" si="6"/>
        <v/>
      </c>
      <c r="P101" s="36"/>
      <c r="Q101" s="1"/>
    </row>
    <row r="102" spans="5:17" x14ac:dyDescent="0.2">
      <c r="E102" s="118">
        <f t="shared" ca="1" si="7"/>
        <v>39569</v>
      </c>
      <c r="F102" s="125">
        <f ca="1">+VLOOKUP(E102,[1]!curvecalc,3,0)</f>
        <v>0.57300861738416431</v>
      </c>
      <c r="G102" s="126">
        <f t="shared" ca="1" si="5"/>
        <v>0</v>
      </c>
      <c r="H102" s="105" t="str">
        <f ca="1">+IF($G102=0,"",(+VLOOKUP($E102,[1]!FIXED_CHARTER_COST,HLOOKUP(vessel_choice,[1]!FIXED_CHARTER_COST,2,0)+1,0)*roundtrip_days)/vessel_mmbtu)</f>
        <v/>
      </c>
      <c r="I102" s="105" t="str">
        <f ca="1">+IF($G102=0,"",(+VLOOKUP($E102,[1]!OM_CHARTER_COST,HLOOKUP(vessel_choice,[1]!OM_CHARTER_COST,2,0)+1,0)*roundtrip_days)/vessel_mmbtu)</f>
        <v/>
      </c>
      <c r="J102" s="105" t="str">
        <f ca="1">IF($G102=0,"",(INDEX([1]!bunker_cost,MATCH(route,[1]!bunker_cost_route,0),MATCH(vessel_choice,[1]!bunker_cost_ship,0))/vessel_mmbtu))</f>
        <v/>
      </c>
      <c r="K102" s="105" t="str">
        <f ca="1">IF($G102=0,"",(+INDEX([1]!PORT_CHARGES,MATCH(source,[1]!PORTS,0),MATCH(vessel,[1]!PORT_CHARGE_SHIPS,0))/vessel_mmbtu))</f>
        <v/>
      </c>
      <c r="L102" s="105" t="str">
        <f ca="1">IF($G102=0,"",(+INDEX([1]!PORT_CHARGES,MATCH(destination,[1]!PORTS,0),MATCH(vessel,[1]!PORT_CHARGE_SHIPS,0))/vessel_mmbtu))</f>
        <v/>
      </c>
      <c r="M102" s="105" t="str">
        <f ca="1">IF($G102=0,"",IF(route_choice=1,INDEX([1]!PORT_CHARGES,MATCH(suez,[1]!PORTS,0),MATCH(vessel,[1]!PORT_CHARGE_SHIPS,0)),0)/vessel_mmbtu)</f>
        <v/>
      </c>
      <c r="N102" s="105" t="str">
        <f ca="1">+IF(G102=0,"",+HLOOKUP(vessel,[1]!other_cost,3,0))</f>
        <v/>
      </c>
      <c r="O102" s="114" t="str">
        <f t="shared" ca="1" si="6"/>
        <v/>
      </c>
      <c r="P102" s="36"/>
      <c r="Q102" s="1"/>
    </row>
    <row r="103" spans="5:17" x14ac:dyDescent="0.2">
      <c r="E103" s="118">
        <f t="shared" ca="1" si="7"/>
        <v>39600</v>
      </c>
      <c r="F103" s="125">
        <f ca="1">+VLOOKUP(E103,[1]!curvecalc,3,0)</f>
        <v>0.56968864639618944</v>
      </c>
      <c r="G103" s="126">
        <f t="shared" ca="1" si="5"/>
        <v>0</v>
      </c>
      <c r="H103" s="105" t="str">
        <f ca="1">+IF($G103=0,"",(+VLOOKUP($E103,[1]!FIXED_CHARTER_COST,HLOOKUP(vessel_choice,[1]!FIXED_CHARTER_COST,2,0)+1,0)*roundtrip_days)/vessel_mmbtu)</f>
        <v/>
      </c>
      <c r="I103" s="105" t="str">
        <f ca="1">+IF($G103=0,"",(+VLOOKUP($E103,[1]!OM_CHARTER_COST,HLOOKUP(vessel_choice,[1]!OM_CHARTER_COST,2,0)+1,0)*roundtrip_days)/vessel_mmbtu)</f>
        <v/>
      </c>
      <c r="J103" s="105" t="str">
        <f ca="1">IF($G103=0,"",(INDEX([1]!bunker_cost,MATCH(route,[1]!bunker_cost_route,0),MATCH(vessel_choice,[1]!bunker_cost_ship,0))/vessel_mmbtu))</f>
        <v/>
      </c>
      <c r="K103" s="105" t="str">
        <f ca="1">IF($G103=0,"",(+INDEX([1]!PORT_CHARGES,MATCH(source,[1]!PORTS,0),MATCH(vessel,[1]!PORT_CHARGE_SHIPS,0))/vessel_mmbtu))</f>
        <v/>
      </c>
      <c r="L103" s="105" t="str">
        <f ca="1">IF($G103=0,"",(+INDEX([1]!PORT_CHARGES,MATCH(destination,[1]!PORTS,0),MATCH(vessel,[1]!PORT_CHARGE_SHIPS,0))/vessel_mmbtu))</f>
        <v/>
      </c>
      <c r="M103" s="105" t="str">
        <f ca="1">IF($G103=0,"",IF(route_choice=1,INDEX([1]!PORT_CHARGES,MATCH(suez,[1]!PORTS,0),MATCH(vessel,[1]!PORT_CHARGE_SHIPS,0)),0)/vessel_mmbtu)</f>
        <v/>
      </c>
      <c r="N103" s="105" t="str">
        <f ca="1">+IF(G103=0,"",+HLOOKUP(vessel,[1]!other_cost,3,0))</f>
        <v/>
      </c>
      <c r="O103" s="114" t="str">
        <f t="shared" ca="1" si="6"/>
        <v/>
      </c>
      <c r="P103" s="36"/>
      <c r="Q103" s="1"/>
    </row>
    <row r="104" spans="5:17" x14ac:dyDescent="0.2">
      <c r="E104" s="118">
        <f t="shared" ca="1" si="7"/>
        <v>39630</v>
      </c>
      <c r="F104" s="125">
        <f ca="1">+VLOOKUP(E104,[1]!curvecalc,3,0)</f>
        <v>0.5662774519816467</v>
      </c>
      <c r="G104" s="126">
        <f t="shared" ca="1" si="5"/>
        <v>0</v>
      </c>
      <c r="H104" s="105" t="str">
        <f ca="1">+IF($G104=0,"",(+VLOOKUP($E104,[1]!FIXED_CHARTER_COST,HLOOKUP(vessel_choice,[1]!FIXED_CHARTER_COST,2,0)+1,0)*roundtrip_days)/vessel_mmbtu)</f>
        <v/>
      </c>
      <c r="I104" s="105" t="str">
        <f ca="1">+IF($G104=0,"",(+VLOOKUP($E104,[1]!OM_CHARTER_COST,HLOOKUP(vessel_choice,[1]!OM_CHARTER_COST,2,0)+1,0)*roundtrip_days)/vessel_mmbtu)</f>
        <v/>
      </c>
      <c r="J104" s="105" t="str">
        <f ca="1">IF($G104=0,"",(INDEX([1]!bunker_cost,MATCH(route,[1]!bunker_cost_route,0),MATCH(vessel_choice,[1]!bunker_cost_ship,0))/vessel_mmbtu))</f>
        <v/>
      </c>
      <c r="K104" s="105" t="str">
        <f ca="1">IF($G104=0,"",(+INDEX([1]!PORT_CHARGES,MATCH(source,[1]!PORTS,0),MATCH(vessel,[1]!PORT_CHARGE_SHIPS,0))/vessel_mmbtu))</f>
        <v/>
      </c>
      <c r="L104" s="105" t="str">
        <f ca="1">IF($G104=0,"",(+INDEX([1]!PORT_CHARGES,MATCH(destination,[1]!PORTS,0),MATCH(vessel,[1]!PORT_CHARGE_SHIPS,0))/vessel_mmbtu))</f>
        <v/>
      </c>
      <c r="M104" s="105" t="str">
        <f ca="1">IF($G104=0,"",IF(route_choice=1,INDEX([1]!PORT_CHARGES,MATCH(suez,[1]!PORTS,0),MATCH(vessel,[1]!PORT_CHARGE_SHIPS,0)),0)/vessel_mmbtu)</f>
        <v/>
      </c>
      <c r="N104" s="105" t="str">
        <f ca="1">+IF(G104=0,"",+HLOOKUP(vessel,[1]!other_cost,3,0))</f>
        <v/>
      </c>
      <c r="O104" s="114" t="str">
        <f t="shared" ca="1" si="6"/>
        <v/>
      </c>
      <c r="P104" s="36"/>
      <c r="Q104" s="1"/>
    </row>
    <row r="105" spans="5:17" x14ac:dyDescent="0.2">
      <c r="E105" s="118">
        <f t="shared" ca="1" si="7"/>
        <v>39661</v>
      </c>
      <c r="F105" s="125">
        <f ca="1">+VLOOKUP(E105,[1]!curvecalc,3,0)</f>
        <v>0.56288760089996481</v>
      </c>
      <c r="G105" s="126">
        <f t="shared" ca="1" si="5"/>
        <v>0</v>
      </c>
      <c r="H105" s="105" t="str">
        <f ca="1">+IF($G105=0,"",(+VLOOKUP($E105,[1]!FIXED_CHARTER_COST,HLOOKUP(vessel_choice,[1]!FIXED_CHARTER_COST,2,0)+1,0)*roundtrip_days)/vessel_mmbtu)</f>
        <v/>
      </c>
      <c r="I105" s="105" t="str">
        <f ca="1">+IF($G105=0,"",(+VLOOKUP($E105,[1]!OM_CHARTER_COST,HLOOKUP(vessel_choice,[1]!OM_CHARTER_COST,2,0)+1,0)*roundtrip_days)/vessel_mmbtu)</f>
        <v/>
      </c>
      <c r="J105" s="105" t="str">
        <f ca="1">IF($G105=0,"",(INDEX([1]!bunker_cost,MATCH(route,[1]!bunker_cost_route,0),MATCH(vessel_choice,[1]!bunker_cost_ship,0))/vessel_mmbtu))</f>
        <v/>
      </c>
      <c r="K105" s="105" t="str">
        <f ca="1">IF($G105=0,"",(+INDEX([1]!PORT_CHARGES,MATCH(source,[1]!PORTS,0),MATCH(vessel,[1]!PORT_CHARGE_SHIPS,0))/vessel_mmbtu))</f>
        <v/>
      </c>
      <c r="L105" s="105" t="str">
        <f ca="1">IF($G105=0,"",(+INDEX([1]!PORT_CHARGES,MATCH(destination,[1]!PORTS,0),MATCH(vessel,[1]!PORT_CHARGE_SHIPS,0))/vessel_mmbtu))</f>
        <v/>
      </c>
      <c r="M105" s="105" t="str">
        <f ca="1">IF($G105=0,"",IF(route_choice=1,INDEX([1]!PORT_CHARGES,MATCH(suez,[1]!PORTS,0),MATCH(vessel,[1]!PORT_CHARGE_SHIPS,0)),0)/vessel_mmbtu)</f>
        <v/>
      </c>
      <c r="N105" s="105" t="str">
        <f ca="1">+IF(G105=0,"",+HLOOKUP(vessel,[1]!other_cost,3,0))</f>
        <v/>
      </c>
      <c r="O105" s="114" t="str">
        <f t="shared" ca="1" si="6"/>
        <v/>
      </c>
      <c r="P105" s="36"/>
      <c r="Q105" s="1"/>
    </row>
    <row r="106" spans="5:17" x14ac:dyDescent="0.2">
      <c r="E106" s="118">
        <f t="shared" ca="1" si="7"/>
        <v>39692</v>
      </c>
      <c r="F106" s="125">
        <f ca="1">+VLOOKUP(E106,[1]!curvecalc,3,0)</f>
        <v>0.55962733449600854</v>
      </c>
      <c r="G106" s="126">
        <f t="shared" ca="1" si="5"/>
        <v>0</v>
      </c>
      <c r="H106" s="105" t="str">
        <f ca="1">+IF($G106=0,"",(+VLOOKUP($E106,[1]!FIXED_CHARTER_COST,HLOOKUP(vessel_choice,[1]!FIXED_CHARTER_COST,2,0)+1,0)*roundtrip_days)/vessel_mmbtu)</f>
        <v/>
      </c>
      <c r="I106" s="105" t="str">
        <f ca="1">+IF($G106=0,"",(+VLOOKUP($E106,[1]!OM_CHARTER_COST,HLOOKUP(vessel_choice,[1]!OM_CHARTER_COST,2,0)+1,0)*roundtrip_days)/vessel_mmbtu)</f>
        <v/>
      </c>
      <c r="J106" s="105" t="str">
        <f ca="1">IF($G106=0,"",(INDEX([1]!bunker_cost,MATCH(route,[1]!bunker_cost_route,0),MATCH(vessel_choice,[1]!bunker_cost_ship,0))/vessel_mmbtu))</f>
        <v/>
      </c>
      <c r="K106" s="105" t="str">
        <f ca="1">IF($G106=0,"",(+INDEX([1]!PORT_CHARGES,MATCH(source,[1]!PORTS,0),MATCH(vessel,[1]!PORT_CHARGE_SHIPS,0))/vessel_mmbtu))</f>
        <v/>
      </c>
      <c r="L106" s="105" t="str">
        <f ca="1">IF($G106=0,"",(+INDEX([1]!PORT_CHARGES,MATCH(destination,[1]!PORTS,0),MATCH(vessel,[1]!PORT_CHARGE_SHIPS,0))/vessel_mmbtu))</f>
        <v/>
      </c>
      <c r="M106" s="105" t="str">
        <f ca="1">IF($G106=0,"",IF(route_choice=1,INDEX([1]!PORT_CHARGES,MATCH(suez,[1]!PORTS,0),MATCH(vessel,[1]!PORT_CHARGE_SHIPS,0)),0)/vessel_mmbtu)</f>
        <v/>
      </c>
      <c r="N106" s="105" t="str">
        <f ca="1">+IF(G106=0,"",+HLOOKUP(vessel,[1]!other_cost,3,0))</f>
        <v/>
      </c>
      <c r="O106" s="114" t="str">
        <f t="shared" ca="1" si="6"/>
        <v/>
      </c>
      <c r="P106" s="36"/>
      <c r="Q106" s="1"/>
    </row>
    <row r="107" spans="5:17" x14ac:dyDescent="0.2">
      <c r="E107" s="118">
        <f t="shared" ca="1" si="7"/>
        <v>39722</v>
      </c>
      <c r="F107" s="125">
        <f ca="1">+VLOOKUP(E107,[1]!curvecalc,3,0)</f>
        <v>0.55627744319746664</v>
      </c>
      <c r="G107" s="126">
        <f t="shared" ca="1" si="5"/>
        <v>0</v>
      </c>
      <c r="H107" s="105" t="str">
        <f ca="1">+IF($G107=0,"",(+VLOOKUP($E107,[1]!FIXED_CHARTER_COST,HLOOKUP(vessel_choice,[1]!FIXED_CHARTER_COST,2,0)+1,0)*roundtrip_days)/vessel_mmbtu)</f>
        <v/>
      </c>
      <c r="I107" s="105" t="str">
        <f ca="1">+IF($G107=0,"",(+VLOOKUP($E107,[1]!OM_CHARTER_COST,HLOOKUP(vessel_choice,[1]!OM_CHARTER_COST,2,0)+1,0)*roundtrip_days)/vessel_mmbtu)</f>
        <v/>
      </c>
      <c r="J107" s="105" t="str">
        <f ca="1">IF($G107=0,"",(INDEX([1]!bunker_cost,MATCH(route,[1]!bunker_cost_route,0),MATCH(vessel_choice,[1]!bunker_cost_ship,0))/vessel_mmbtu))</f>
        <v/>
      </c>
      <c r="K107" s="105" t="str">
        <f ca="1">IF($G107=0,"",(+INDEX([1]!PORT_CHARGES,MATCH(source,[1]!PORTS,0),MATCH(vessel,[1]!PORT_CHARGE_SHIPS,0))/vessel_mmbtu))</f>
        <v/>
      </c>
      <c r="L107" s="105" t="str">
        <f ca="1">IF($G107=0,"",(+INDEX([1]!PORT_CHARGES,MATCH(destination,[1]!PORTS,0),MATCH(vessel,[1]!PORT_CHARGE_SHIPS,0))/vessel_mmbtu))</f>
        <v/>
      </c>
      <c r="M107" s="105" t="str">
        <f ca="1">IF($G107=0,"",IF(route_choice=1,INDEX([1]!PORT_CHARGES,MATCH(suez,[1]!PORTS,0),MATCH(vessel,[1]!PORT_CHARGE_SHIPS,0)),0)/vessel_mmbtu)</f>
        <v/>
      </c>
      <c r="N107" s="105" t="str">
        <f ca="1">+IF(G107=0,"",+HLOOKUP(vessel,[1]!other_cost,3,0))</f>
        <v/>
      </c>
      <c r="O107" s="114" t="str">
        <f t="shared" ca="1" si="6"/>
        <v/>
      </c>
      <c r="P107" s="36"/>
      <c r="Q107" s="1"/>
    </row>
    <row r="108" spans="5:17" x14ac:dyDescent="0.2">
      <c r="E108" s="118">
        <f t="shared" ca="1" si="7"/>
        <v>39753</v>
      </c>
      <c r="F108" s="125">
        <f ca="1">+VLOOKUP(E108,[1]!curvecalc,3,0)</f>
        <v>0.55305616036835969</v>
      </c>
      <c r="G108" s="126">
        <f t="shared" ca="1" si="5"/>
        <v>0</v>
      </c>
      <c r="H108" s="105" t="str">
        <f ca="1">+IF($G108=0,"",(+VLOOKUP($E108,[1]!FIXED_CHARTER_COST,HLOOKUP(vessel_choice,[1]!FIXED_CHARTER_COST,2,0)+1,0)*roundtrip_days)/vessel_mmbtu)</f>
        <v/>
      </c>
      <c r="I108" s="105" t="str">
        <f ca="1">+IF($G108=0,"",(+VLOOKUP($E108,[1]!OM_CHARTER_COST,HLOOKUP(vessel_choice,[1]!OM_CHARTER_COST,2,0)+1,0)*roundtrip_days)/vessel_mmbtu)</f>
        <v/>
      </c>
      <c r="J108" s="105" t="str">
        <f ca="1">IF($G108=0,"",(INDEX([1]!bunker_cost,MATCH(route,[1]!bunker_cost_route,0),MATCH(vessel_choice,[1]!bunker_cost_ship,0))/vessel_mmbtu))</f>
        <v/>
      </c>
      <c r="K108" s="105" t="str">
        <f ca="1">IF($G108=0,"",(+INDEX([1]!PORT_CHARGES,MATCH(source,[1]!PORTS,0),MATCH(vessel,[1]!PORT_CHARGE_SHIPS,0))/vessel_mmbtu))</f>
        <v/>
      </c>
      <c r="L108" s="105" t="str">
        <f ca="1">IF($G108=0,"",(+INDEX([1]!PORT_CHARGES,MATCH(destination,[1]!PORTS,0),MATCH(vessel,[1]!PORT_CHARGE_SHIPS,0))/vessel_mmbtu))</f>
        <v/>
      </c>
      <c r="M108" s="105" t="str">
        <f ca="1">IF($G108=0,"",IF(route_choice=1,INDEX([1]!PORT_CHARGES,MATCH(suez,[1]!PORTS,0),MATCH(vessel,[1]!PORT_CHARGE_SHIPS,0)),0)/vessel_mmbtu)</f>
        <v/>
      </c>
      <c r="N108" s="105" t="str">
        <f ca="1">+IF(G108=0,"",+HLOOKUP(vessel,[1]!other_cost,3,0))</f>
        <v/>
      </c>
      <c r="O108" s="114" t="str">
        <f t="shared" ca="1" si="6"/>
        <v/>
      </c>
      <c r="P108" s="36"/>
      <c r="Q108" s="1"/>
    </row>
    <row r="109" spans="5:17" x14ac:dyDescent="0.2">
      <c r="E109" s="118">
        <f t="shared" ca="1" si="7"/>
        <v>39783</v>
      </c>
      <c r="F109" s="125">
        <f ca="1">+VLOOKUP(E109,[1]!curvecalc,3,0)</f>
        <v>0.54974629678950082</v>
      </c>
      <c r="G109" s="126">
        <f t="shared" ca="1" si="5"/>
        <v>0</v>
      </c>
      <c r="H109" s="105" t="str">
        <f ca="1">+IF($G109=0,"",(+VLOOKUP($E109,[1]!FIXED_CHARTER_COST,HLOOKUP(vessel_choice,[1]!FIXED_CHARTER_COST,2,0)+1,0)*roundtrip_days)/vessel_mmbtu)</f>
        <v/>
      </c>
      <c r="I109" s="105" t="str">
        <f ca="1">+IF($G109=0,"",(+VLOOKUP($E109,[1]!OM_CHARTER_COST,HLOOKUP(vessel_choice,[1]!OM_CHARTER_COST,2,0)+1,0)*roundtrip_days)/vessel_mmbtu)</f>
        <v/>
      </c>
      <c r="J109" s="105" t="str">
        <f ca="1">IF($G109=0,"",(INDEX([1]!bunker_cost,MATCH(route,[1]!bunker_cost_route,0),MATCH(vessel_choice,[1]!bunker_cost_ship,0))/vessel_mmbtu))</f>
        <v/>
      </c>
      <c r="K109" s="105" t="str">
        <f ca="1">IF($G109=0,"",(+INDEX([1]!PORT_CHARGES,MATCH(source,[1]!PORTS,0),MATCH(vessel,[1]!PORT_CHARGE_SHIPS,0))/vessel_mmbtu))</f>
        <v/>
      </c>
      <c r="L109" s="105" t="str">
        <f ca="1">IF($G109=0,"",(+INDEX([1]!PORT_CHARGES,MATCH(destination,[1]!PORTS,0),MATCH(vessel,[1]!PORT_CHARGE_SHIPS,0))/vessel_mmbtu))</f>
        <v/>
      </c>
      <c r="M109" s="105" t="str">
        <f ca="1">IF($G109=0,"",IF(route_choice=1,INDEX([1]!PORT_CHARGES,MATCH(suez,[1]!PORTS,0),MATCH(vessel,[1]!PORT_CHARGE_SHIPS,0)),0)/vessel_mmbtu)</f>
        <v/>
      </c>
      <c r="N109" s="105" t="str">
        <f ca="1">+IF(G109=0,"",+HLOOKUP(vessel,[1]!other_cost,3,0))</f>
        <v/>
      </c>
      <c r="O109" s="114" t="str">
        <f t="shared" ca="1" si="6"/>
        <v/>
      </c>
      <c r="P109" s="36"/>
      <c r="Q109" s="1"/>
    </row>
    <row r="110" spans="5:17" x14ac:dyDescent="0.2">
      <c r="E110" s="118">
        <f t="shared" ca="1" si="7"/>
        <v>39814</v>
      </c>
      <c r="F110" s="125">
        <f ca="1">+VLOOKUP(E110,[1]!curvecalc,3,0)</f>
        <v>0.54645716093739771</v>
      </c>
      <c r="G110" s="126">
        <f t="shared" ca="1" si="5"/>
        <v>0</v>
      </c>
      <c r="H110" s="105" t="str">
        <f ca="1">+IF($G110=0,"",(+VLOOKUP($E110,[1]!FIXED_CHARTER_COST,HLOOKUP(vessel_choice,[1]!FIXED_CHARTER_COST,2,0)+1,0)*roundtrip_days)/vessel_mmbtu)</f>
        <v/>
      </c>
      <c r="I110" s="105" t="str">
        <f ca="1">+IF($G110=0,"",(+VLOOKUP($E110,[1]!OM_CHARTER_COST,HLOOKUP(vessel_choice,[1]!OM_CHARTER_COST,2,0)+1,0)*roundtrip_days)/vessel_mmbtu)</f>
        <v/>
      </c>
      <c r="J110" s="105" t="str">
        <f ca="1">IF($G110=0,"",(INDEX([1]!bunker_cost,MATCH(route,[1]!bunker_cost_route,0),MATCH(vessel_choice,[1]!bunker_cost_ship,0))/vessel_mmbtu))</f>
        <v/>
      </c>
      <c r="K110" s="105" t="str">
        <f ca="1">IF($G110=0,"",(+INDEX([1]!PORT_CHARGES,MATCH(source,[1]!PORTS,0),MATCH(vessel,[1]!PORT_CHARGE_SHIPS,0))/vessel_mmbtu))</f>
        <v/>
      </c>
      <c r="L110" s="105" t="str">
        <f ca="1">IF($G110=0,"",(+INDEX([1]!PORT_CHARGES,MATCH(destination,[1]!PORTS,0),MATCH(vessel,[1]!PORT_CHARGE_SHIPS,0))/vessel_mmbtu))</f>
        <v/>
      </c>
      <c r="M110" s="105" t="str">
        <f ca="1">IF($G110=0,"",IF(route_choice=1,INDEX([1]!PORT_CHARGES,MATCH(suez,[1]!PORTS,0),MATCH(vessel,[1]!PORT_CHARGE_SHIPS,0)),0)/vessel_mmbtu)</f>
        <v/>
      </c>
      <c r="N110" s="105" t="str">
        <f ca="1">+IF(G110=0,"",+HLOOKUP(vessel,[1]!other_cost,3,0))</f>
        <v/>
      </c>
      <c r="O110" s="114" t="str">
        <f t="shared" ca="1" si="6"/>
        <v/>
      </c>
      <c r="P110" s="36"/>
      <c r="Q110" s="1"/>
    </row>
    <row r="111" spans="5:17" x14ac:dyDescent="0.2">
      <c r="E111" s="118">
        <f t="shared" ca="1" si="7"/>
        <v>39845</v>
      </c>
      <c r="F111" s="125">
        <f ca="1">+VLOOKUP(E111,[1]!curvecalc,3,0)</f>
        <v>0.54350528124883879</v>
      </c>
      <c r="G111" s="126">
        <f t="shared" ca="1" si="5"/>
        <v>0</v>
      </c>
      <c r="H111" s="105" t="str">
        <f ca="1">+IF($G111=0,"",(+VLOOKUP($E111,[1]!FIXED_CHARTER_COST,HLOOKUP(vessel_choice,[1]!FIXED_CHARTER_COST,2,0)+1,0)*roundtrip_days)/vessel_mmbtu)</f>
        <v/>
      </c>
      <c r="I111" s="105" t="str">
        <f ca="1">+IF($G111=0,"",(+VLOOKUP($E111,[1]!OM_CHARTER_COST,HLOOKUP(vessel_choice,[1]!OM_CHARTER_COST,2,0)+1,0)*roundtrip_days)/vessel_mmbtu)</f>
        <v/>
      </c>
      <c r="J111" s="105" t="str">
        <f ca="1">IF($G111=0,"",(INDEX([1]!bunker_cost,MATCH(route,[1]!bunker_cost_route,0),MATCH(vessel_choice,[1]!bunker_cost_ship,0))/vessel_mmbtu))</f>
        <v/>
      </c>
      <c r="K111" s="105" t="str">
        <f ca="1">IF($G111=0,"",(+INDEX([1]!PORT_CHARGES,MATCH(source,[1]!PORTS,0),MATCH(vessel,[1]!PORT_CHARGE_SHIPS,0))/vessel_mmbtu))</f>
        <v/>
      </c>
      <c r="L111" s="105" t="str">
        <f ca="1">IF($G111=0,"",(+INDEX([1]!PORT_CHARGES,MATCH(destination,[1]!PORTS,0),MATCH(vessel,[1]!PORT_CHARGE_SHIPS,0))/vessel_mmbtu))</f>
        <v/>
      </c>
      <c r="M111" s="105" t="str">
        <f ca="1">IF($G111=0,"",IF(route_choice=1,INDEX([1]!PORT_CHARGES,MATCH(suez,[1]!PORTS,0),MATCH(vessel,[1]!PORT_CHARGE_SHIPS,0)),0)/vessel_mmbtu)</f>
        <v/>
      </c>
      <c r="N111" s="105" t="str">
        <f ca="1">+IF(G111=0,"",+HLOOKUP(vessel,[1]!other_cost,3,0))</f>
        <v/>
      </c>
      <c r="O111" s="114" t="str">
        <f t="shared" ca="1" si="6"/>
        <v/>
      </c>
      <c r="P111" s="36"/>
      <c r="Q111" s="1"/>
    </row>
    <row r="112" spans="5:17" x14ac:dyDescent="0.2">
      <c r="E112" s="118">
        <f t="shared" ca="1" si="7"/>
        <v>39873</v>
      </c>
      <c r="F112" s="125">
        <f ca="1">+VLOOKUP(E112,[1]!curvecalc,3,0)</f>
        <v>0.54025243466993178</v>
      </c>
      <c r="G112" s="126">
        <f t="shared" ca="1" si="5"/>
        <v>0</v>
      </c>
      <c r="H112" s="105" t="str">
        <f ca="1">+IF($G112=0,"",(+VLOOKUP($E112,[1]!FIXED_CHARTER_COST,HLOOKUP(vessel_choice,[1]!FIXED_CHARTER_COST,2,0)+1,0)*roundtrip_days)/vessel_mmbtu)</f>
        <v/>
      </c>
      <c r="I112" s="105" t="str">
        <f ca="1">+IF($G112=0,"",(+VLOOKUP($E112,[1]!OM_CHARTER_COST,HLOOKUP(vessel_choice,[1]!OM_CHARTER_COST,2,0)+1,0)*roundtrip_days)/vessel_mmbtu)</f>
        <v/>
      </c>
      <c r="J112" s="105" t="str">
        <f ca="1">IF($G112=0,"",(INDEX([1]!bunker_cost,MATCH(route,[1]!bunker_cost_route,0),MATCH(vessel_choice,[1]!bunker_cost_ship,0))/vessel_mmbtu))</f>
        <v/>
      </c>
      <c r="K112" s="105" t="str">
        <f ca="1">IF($G112=0,"",(+INDEX([1]!PORT_CHARGES,MATCH(source,[1]!PORTS,0),MATCH(vessel,[1]!PORT_CHARGE_SHIPS,0))/vessel_mmbtu))</f>
        <v/>
      </c>
      <c r="L112" s="105" t="str">
        <f ca="1">IF($G112=0,"",(+INDEX([1]!PORT_CHARGES,MATCH(destination,[1]!PORTS,0),MATCH(vessel,[1]!PORT_CHARGE_SHIPS,0))/vessel_mmbtu))</f>
        <v/>
      </c>
      <c r="M112" s="105" t="str">
        <f ca="1">IF($G112=0,"",IF(route_choice=1,INDEX([1]!PORT_CHARGES,MATCH(suez,[1]!PORTS,0),MATCH(vessel,[1]!PORT_CHARGE_SHIPS,0)),0)/vessel_mmbtu)</f>
        <v/>
      </c>
      <c r="N112" s="105" t="str">
        <f ca="1">+IF(G112=0,"",+HLOOKUP(vessel,[1]!other_cost,3,0))</f>
        <v/>
      </c>
      <c r="O112" s="114" t="str">
        <f t="shared" ca="1" si="6"/>
        <v/>
      </c>
      <c r="P112" s="36"/>
      <c r="Q112" s="1"/>
    </row>
    <row r="113" spans="5:17" x14ac:dyDescent="0.2">
      <c r="E113" s="118">
        <f t="shared" ca="1" si="7"/>
        <v>39904</v>
      </c>
      <c r="F113" s="125">
        <f ca="1">+VLOOKUP(E113,[1]!curvecalc,3,0)</f>
        <v>0.53712562558714405</v>
      </c>
      <c r="G113" s="126">
        <f t="shared" ca="1" si="5"/>
        <v>0</v>
      </c>
      <c r="H113" s="105" t="str">
        <f ca="1">+IF($G113=0,"",(+VLOOKUP($E113,[1]!FIXED_CHARTER_COST,HLOOKUP(vessel_choice,[1]!FIXED_CHARTER_COST,2,0)+1,0)*roundtrip_days)/vessel_mmbtu)</f>
        <v/>
      </c>
      <c r="I113" s="105" t="str">
        <f ca="1">+IF($G113=0,"",(+VLOOKUP($E113,[1]!OM_CHARTER_COST,HLOOKUP(vessel_choice,[1]!OM_CHARTER_COST,2,0)+1,0)*roundtrip_days)/vessel_mmbtu)</f>
        <v/>
      </c>
      <c r="J113" s="105" t="str">
        <f ca="1">IF($G113=0,"",(INDEX([1]!bunker_cost,MATCH(route,[1]!bunker_cost_route,0),MATCH(vessel_choice,[1]!bunker_cost_ship,0))/vessel_mmbtu))</f>
        <v/>
      </c>
      <c r="K113" s="105" t="str">
        <f ca="1">IF($G113=0,"",(+INDEX([1]!PORT_CHARGES,MATCH(source,[1]!PORTS,0),MATCH(vessel,[1]!PORT_CHARGE_SHIPS,0))/vessel_mmbtu))</f>
        <v/>
      </c>
      <c r="L113" s="105" t="str">
        <f ca="1">IF($G113=0,"",(+INDEX([1]!PORT_CHARGES,MATCH(destination,[1]!PORTS,0),MATCH(vessel,[1]!PORT_CHARGE_SHIPS,0))/vessel_mmbtu))</f>
        <v/>
      </c>
      <c r="M113" s="105" t="str">
        <f ca="1">IF($G113=0,"",IF(route_choice=1,INDEX([1]!PORT_CHARGES,MATCH(suez,[1]!PORTS,0),MATCH(vessel,[1]!PORT_CHARGE_SHIPS,0)),0)/vessel_mmbtu)</f>
        <v/>
      </c>
      <c r="N113" s="105" t="str">
        <f ca="1">+IF(G113=0,"",+HLOOKUP(vessel,[1]!other_cost,3,0))</f>
        <v/>
      </c>
      <c r="O113" s="114" t="str">
        <f t="shared" ca="1" si="6"/>
        <v/>
      </c>
      <c r="P113" s="36"/>
      <c r="Q113" s="1"/>
    </row>
    <row r="114" spans="5:17" x14ac:dyDescent="0.2">
      <c r="E114" s="118">
        <f t="shared" ca="1" si="7"/>
        <v>39934</v>
      </c>
      <c r="F114" s="125">
        <f ca="1">+VLOOKUP(E114,[1]!curvecalc,3,0)</f>
        <v>0.53391276749141148</v>
      </c>
      <c r="G114" s="126">
        <f t="shared" ca="1" si="5"/>
        <v>0</v>
      </c>
      <c r="H114" s="105" t="str">
        <f ca="1">+IF($G114=0,"",(+VLOOKUP($E114,[1]!FIXED_CHARTER_COST,HLOOKUP(vessel_choice,[1]!FIXED_CHARTER_COST,2,0)+1,0)*roundtrip_days)/vessel_mmbtu)</f>
        <v/>
      </c>
      <c r="I114" s="105" t="str">
        <f ca="1">+IF($G114=0,"",(+VLOOKUP($E114,[1]!OM_CHARTER_COST,HLOOKUP(vessel_choice,[1]!OM_CHARTER_COST,2,0)+1,0)*roundtrip_days)/vessel_mmbtu)</f>
        <v/>
      </c>
      <c r="J114" s="105" t="str">
        <f ca="1">IF($G114=0,"",(INDEX([1]!bunker_cost,MATCH(route,[1]!bunker_cost_route,0),MATCH(vessel_choice,[1]!bunker_cost_ship,0))/vessel_mmbtu))</f>
        <v/>
      </c>
      <c r="K114" s="105" t="str">
        <f ca="1">IF($G114=0,"",(+INDEX([1]!PORT_CHARGES,MATCH(source,[1]!PORTS,0),MATCH(vessel,[1]!PORT_CHARGE_SHIPS,0))/vessel_mmbtu))</f>
        <v/>
      </c>
      <c r="L114" s="105" t="str">
        <f ca="1">IF($G114=0,"",(+INDEX([1]!PORT_CHARGES,MATCH(destination,[1]!PORTS,0),MATCH(vessel,[1]!PORT_CHARGE_SHIPS,0))/vessel_mmbtu))</f>
        <v/>
      </c>
      <c r="M114" s="105" t="str">
        <f ca="1">IF($G114=0,"",IF(route_choice=1,INDEX([1]!PORT_CHARGES,MATCH(suez,[1]!PORTS,0),MATCH(vessel,[1]!PORT_CHARGE_SHIPS,0)),0)/vessel_mmbtu)</f>
        <v/>
      </c>
      <c r="N114" s="105" t="str">
        <f ca="1">+IF(G114=0,"",+HLOOKUP(vessel,[1]!other_cost,3,0))</f>
        <v/>
      </c>
      <c r="O114" s="114" t="str">
        <f t="shared" ca="1" si="6"/>
        <v/>
      </c>
      <c r="P114" s="36"/>
      <c r="Q114" s="1"/>
    </row>
    <row r="115" spans="5:17" x14ac:dyDescent="0.2">
      <c r="E115" s="118">
        <f t="shared" ca="1" si="7"/>
        <v>39965</v>
      </c>
      <c r="F115" s="125">
        <f ca="1">+VLOOKUP(E115,[1]!curvecalc,3,0)</f>
        <v>0.53082331965588436</v>
      </c>
      <c r="G115" s="126">
        <f t="shared" ca="1" si="5"/>
        <v>0</v>
      </c>
      <c r="H115" s="105" t="str">
        <f ca="1">+IF($G115=0,"",(+VLOOKUP($E115,[1]!FIXED_CHARTER_COST,HLOOKUP(vessel_choice,[1]!FIXED_CHARTER_COST,2,0)+1,0)*roundtrip_days)/vessel_mmbtu)</f>
        <v/>
      </c>
      <c r="I115" s="105" t="str">
        <f ca="1">+IF($G115=0,"",(+VLOOKUP($E115,[1]!OM_CHARTER_COST,HLOOKUP(vessel_choice,[1]!OM_CHARTER_COST,2,0)+1,0)*roundtrip_days)/vessel_mmbtu)</f>
        <v/>
      </c>
      <c r="J115" s="105" t="str">
        <f ca="1">IF($G115=0,"",(INDEX([1]!bunker_cost,MATCH(route,[1]!bunker_cost_route,0),MATCH(vessel_choice,[1]!bunker_cost_ship,0))/vessel_mmbtu))</f>
        <v/>
      </c>
      <c r="K115" s="105" t="str">
        <f ca="1">IF($G115=0,"",(+INDEX([1]!PORT_CHARGES,MATCH(source,[1]!PORTS,0),MATCH(vessel,[1]!PORT_CHARGE_SHIPS,0))/vessel_mmbtu))</f>
        <v/>
      </c>
      <c r="L115" s="105" t="str">
        <f ca="1">IF($G115=0,"",(+INDEX([1]!PORT_CHARGES,MATCH(destination,[1]!PORTS,0),MATCH(vessel,[1]!PORT_CHARGE_SHIPS,0))/vessel_mmbtu))</f>
        <v/>
      </c>
      <c r="M115" s="105" t="str">
        <f ca="1">IF($G115=0,"",IF(route_choice=1,INDEX([1]!PORT_CHARGES,MATCH(suez,[1]!PORTS,0),MATCH(vessel,[1]!PORT_CHARGE_SHIPS,0)),0)/vessel_mmbtu)</f>
        <v/>
      </c>
      <c r="N115" s="105" t="str">
        <f ca="1">+IF(G115=0,"",+HLOOKUP(vessel,[1]!other_cost,3,0))</f>
        <v/>
      </c>
      <c r="O115" s="114" t="str">
        <f t="shared" ca="1" si="6"/>
        <v/>
      </c>
      <c r="P115" s="36"/>
      <c r="Q115" s="1"/>
    </row>
    <row r="116" spans="5:17" x14ac:dyDescent="0.2">
      <c r="E116" s="118">
        <f t="shared" ca="1" si="7"/>
        <v>39995</v>
      </c>
      <c r="F116" s="125">
        <f ca="1">+VLOOKUP(E116,[1]!curvecalc,3,0)</f>
        <v>0.52764882455543227</v>
      </c>
      <c r="G116" s="126">
        <f t="shared" ca="1" si="5"/>
        <v>0</v>
      </c>
      <c r="H116" s="105" t="str">
        <f ca="1">+IF($G116=0,"",(+VLOOKUP($E116,[1]!FIXED_CHARTER_COST,HLOOKUP(vessel_choice,[1]!FIXED_CHARTER_COST,2,0)+1,0)*roundtrip_days)/vessel_mmbtu)</f>
        <v/>
      </c>
      <c r="I116" s="105" t="str">
        <f ca="1">+IF($G116=0,"",(+VLOOKUP($E116,[1]!OM_CHARTER_COST,HLOOKUP(vessel_choice,[1]!OM_CHARTER_COST,2,0)+1,0)*roundtrip_days)/vessel_mmbtu)</f>
        <v/>
      </c>
      <c r="J116" s="105" t="str">
        <f ca="1">IF($G116=0,"",(INDEX([1]!bunker_cost,MATCH(route,[1]!bunker_cost_route,0),MATCH(vessel_choice,[1]!bunker_cost_ship,0))/vessel_mmbtu))</f>
        <v/>
      </c>
      <c r="K116" s="105" t="str">
        <f ca="1">IF($G116=0,"",(+INDEX([1]!PORT_CHARGES,MATCH(source,[1]!PORTS,0),MATCH(vessel,[1]!PORT_CHARGE_SHIPS,0))/vessel_mmbtu))</f>
        <v/>
      </c>
      <c r="L116" s="105" t="str">
        <f ca="1">IF($G116=0,"",(+INDEX([1]!PORT_CHARGES,MATCH(destination,[1]!PORTS,0),MATCH(vessel,[1]!PORT_CHARGE_SHIPS,0))/vessel_mmbtu))</f>
        <v/>
      </c>
      <c r="M116" s="105" t="str">
        <f ca="1">IF($G116=0,"",IF(route_choice=1,INDEX([1]!PORT_CHARGES,MATCH(suez,[1]!PORTS,0),MATCH(vessel,[1]!PORT_CHARGE_SHIPS,0)),0)/vessel_mmbtu)</f>
        <v/>
      </c>
      <c r="N116" s="105" t="str">
        <f ca="1">+IF(G116=0,"",+HLOOKUP(vessel,[1]!other_cost,3,0))</f>
        <v/>
      </c>
      <c r="O116" s="114" t="str">
        <f t="shared" ca="1" si="6"/>
        <v/>
      </c>
      <c r="P116" s="36"/>
      <c r="Q116" s="1"/>
    </row>
    <row r="117" spans="5:17" x14ac:dyDescent="0.2">
      <c r="E117" s="118">
        <f t="shared" ca="1" si="7"/>
        <v>40026</v>
      </c>
      <c r="F117" s="125">
        <f ca="1">+VLOOKUP(E117,[1]!curvecalc,3,0)</f>
        <v>0.5244942339582066</v>
      </c>
      <c r="G117" s="126">
        <f t="shared" ca="1" si="5"/>
        <v>0</v>
      </c>
      <c r="H117" s="105" t="str">
        <f ca="1">+IF($G117=0,"",(+VLOOKUP($E117,[1]!FIXED_CHARTER_COST,HLOOKUP(vessel_choice,[1]!FIXED_CHARTER_COST,2,0)+1,0)*roundtrip_days)/vessel_mmbtu)</f>
        <v/>
      </c>
      <c r="I117" s="105" t="str">
        <f ca="1">+IF($G117=0,"",(+VLOOKUP($E117,[1]!OM_CHARTER_COST,HLOOKUP(vessel_choice,[1]!OM_CHARTER_COST,2,0)+1,0)*roundtrip_days)/vessel_mmbtu)</f>
        <v/>
      </c>
      <c r="J117" s="105" t="str">
        <f ca="1">IF($G117=0,"",(INDEX([1]!bunker_cost,MATCH(route,[1]!bunker_cost_route,0),MATCH(vessel_choice,[1]!bunker_cost_ship,0))/vessel_mmbtu))</f>
        <v/>
      </c>
      <c r="K117" s="105" t="str">
        <f ca="1">IF($G117=0,"",(+INDEX([1]!PORT_CHARGES,MATCH(source,[1]!PORTS,0),MATCH(vessel,[1]!PORT_CHARGE_SHIPS,0))/vessel_mmbtu))</f>
        <v/>
      </c>
      <c r="L117" s="105" t="str">
        <f ca="1">IF($G117=0,"",(+INDEX([1]!PORT_CHARGES,MATCH(destination,[1]!PORTS,0),MATCH(vessel,[1]!PORT_CHARGE_SHIPS,0))/vessel_mmbtu))</f>
        <v/>
      </c>
      <c r="M117" s="105" t="str">
        <f ca="1">IF($G117=0,"",IF(route_choice=1,INDEX([1]!PORT_CHARGES,MATCH(suez,[1]!PORTS,0),MATCH(vessel,[1]!PORT_CHARGE_SHIPS,0)),0)/vessel_mmbtu)</f>
        <v/>
      </c>
      <c r="N117" s="105" t="str">
        <f ca="1">+IF(G117=0,"",+HLOOKUP(vessel,[1]!other_cost,3,0))</f>
        <v/>
      </c>
      <c r="O117" s="114" t="str">
        <f t="shared" ca="1" si="6"/>
        <v/>
      </c>
      <c r="P117" s="36"/>
      <c r="Q117" s="1"/>
    </row>
    <row r="118" spans="5:17" x14ac:dyDescent="0.2">
      <c r="E118" s="118">
        <f t="shared" ca="1" si="7"/>
        <v>40057</v>
      </c>
      <c r="F118" s="125">
        <f ca="1">+VLOOKUP(E118,[1]!curvecalc,3,0)</f>
        <v>0.52146027738599743</v>
      </c>
      <c r="G118" s="126">
        <f t="shared" ca="1" si="5"/>
        <v>0</v>
      </c>
      <c r="H118" s="105" t="str">
        <f ca="1">+IF($G118=0,"",(+VLOOKUP($E118,[1]!FIXED_CHARTER_COST,HLOOKUP(vessel_choice,[1]!FIXED_CHARTER_COST,2,0)+1,0)*roundtrip_days)/vessel_mmbtu)</f>
        <v/>
      </c>
      <c r="I118" s="105" t="str">
        <f ca="1">+IF($G118=0,"",(+VLOOKUP($E118,[1]!OM_CHARTER_COST,HLOOKUP(vessel_choice,[1]!OM_CHARTER_COST,2,0)+1,0)*roundtrip_days)/vessel_mmbtu)</f>
        <v/>
      </c>
      <c r="J118" s="105" t="str">
        <f ca="1">IF($G118=0,"",(INDEX([1]!bunker_cost,MATCH(route,[1]!bunker_cost_route,0),MATCH(vessel_choice,[1]!bunker_cost_ship,0))/vessel_mmbtu))</f>
        <v/>
      </c>
      <c r="K118" s="105" t="str">
        <f ca="1">IF($G118=0,"",(+INDEX([1]!PORT_CHARGES,MATCH(source,[1]!PORTS,0),MATCH(vessel,[1]!PORT_CHARGE_SHIPS,0))/vessel_mmbtu))</f>
        <v/>
      </c>
      <c r="L118" s="105" t="str">
        <f ca="1">IF($G118=0,"",(+INDEX([1]!PORT_CHARGES,MATCH(destination,[1]!PORTS,0),MATCH(vessel,[1]!PORT_CHARGE_SHIPS,0))/vessel_mmbtu))</f>
        <v/>
      </c>
      <c r="M118" s="105" t="str">
        <f ca="1">IF($G118=0,"",IF(route_choice=1,INDEX([1]!PORT_CHARGES,MATCH(suez,[1]!PORTS,0),MATCH(vessel,[1]!PORT_CHARGE_SHIPS,0)),0)/vessel_mmbtu)</f>
        <v/>
      </c>
      <c r="N118" s="105" t="str">
        <f ca="1">+IF(G118=0,"",+HLOOKUP(vessel,[1]!other_cost,3,0))</f>
        <v/>
      </c>
      <c r="O118" s="114" t="str">
        <f t="shared" ca="1" si="6"/>
        <v/>
      </c>
      <c r="P118" s="36"/>
      <c r="Q118" s="1"/>
    </row>
    <row r="119" spans="5:17" x14ac:dyDescent="0.2">
      <c r="E119" s="118">
        <f t="shared" ca="1" si="7"/>
        <v>40087</v>
      </c>
      <c r="F119" s="125">
        <f ca="1">+VLOOKUP(E119,[1]!curvecalc,3,0)</f>
        <v>0.51834276197360651</v>
      </c>
      <c r="G119" s="126">
        <f t="shared" ca="1" si="5"/>
        <v>0</v>
      </c>
      <c r="H119" s="105" t="str">
        <f ca="1">+IF($G119=0,"",(+VLOOKUP($E119,[1]!FIXED_CHARTER_COST,HLOOKUP(vessel_choice,[1]!FIXED_CHARTER_COST,2,0)+1,0)*roundtrip_days)/vessel_mmbtu)</f>
        <v/>
      </c>
      <c r="I119" s="105" t="str">
        <f ca="1">+IF($G119=0,"",(+VLOOKUP($E119,[1]!OM_CHARTER_COST,HLOOKUP(vessel_choice,[1]!OM_CHARTER_COST,2,0)+1,0)*roundtrip_days)/vessel_mmbtu)</f>
        <v/>
      </c>
      <c r="J119" s="105" t="str">
        <f ca="1">IF($G119=0,"",(INDEX([1]!bunker_cost,MATCH(route,[1]!bunker_cost_route,0),MATCH(vessel_choice,[1]!bunker_cost_ship,0))/vessel_mmbtu))</f>
        <v/>
      </c>
      <c r="K119" s="105" t="str">
        <f ca="1">IF($G119=0,"",(+INDEX([1]!PORT_CHARGES,MATCH(source,[1]!PORTS,0),MATCH(vessel,[1]!PORT_CHARGE_SHIPS,0))/vessel_mmbtu))</f>
        <v/>
      </c>
      <c r="L119" s="105" t="str">
        <f ca="1">IF($G119=0,"",(+INDEX([1]!PORT_CHARGES,MATCH(destination,[1]!PORTS,0),MATCH(vessel,[1]!PORT_CHARGE_SHIPS,0))/vessel_mmbtu))</f>
        <v/>
      </c>
      <c r="M119" s="105" t="str">
        <f ca="1">IF($G119=0,"",IF(route_choice=1,INDEX([1]!PORT_CHARGES,MATCH(suez,[1]!PORTS,0),MATCH(vessel,[1]!PORT_CHARGE_SHIPS,0)),0)/vessel_mmbtu)</f>
        <v/>
      </c>
      <c r="N119" s="105" t="str">
        <f ca="1">+IF(G119=0,"",+HLOOKUP(vessel,[1]!other_cost,3,0))</f>
        <v/>
      </c>
      <c r="O119" s="114" t="str">
        <f t="shared" ca="1" si="6"/>
        <v/>
      </c>
      <c r="P119" s="36"/>
      <c r="Q119" s="1"/>
    </row>
    <row r="120" spans="5:17" x14ac:dyDescent="0.2">
      <c r="E120" s="118">
        <f t="shared" ca="1" si="7"/>
        <v>40118</v>
      </c>
      <c r="F120" s="125">
        <f ca="1">+VLOOKUP(E120,[1]!curvecalc,3,0)</f>
        <v>0.51534503858791991</v>
      </c>
      <c r="G120" s="126">
        <f t="shared" ca="1" si="5"/>
        <v>0</v>
      </c>
      <c r="H120" s="105" t="str">
        <f ca="1">+IF($G120=0,"",(+VLOOKUP($E120,[1]!FIXED_CHARTER_COST,HLOOKUP(vessel_choice,[1]!FIXED_CHARTER_COST,2,0)+1,0)*roundtrip_days)/vessel_mmbtu)</f>
        <v/>
      </c>
      <c r="I120" s="105" t="str">
        <f ca="1">+IF($G120=0,"",(+VLOOKUP($E120,[1]!OM_CHARTER_COST,HLOOKUP(vessel_choice,[1]!OM_CHARTER_COST,2,0)+1,0)*roundtrip_days)/vessel_mmbtu)</f>
        <v/>
      </c>
      <c r="J120" s="105" t="str">
        <f ca="1">IF($G120=0,"",(INDEX([1]!bunker_cost,MATCH(route,[1]!bunker_cost_route,0),MATCH(vessel_choice,[1]!bunker_cost_ship,0))/vessel_mmbtu))</f>
        <v/>
      </c>
      <c r="K120" s="105" t="str">
        <f ca="1">IF($G120=0,"",(+INDEX([1]!PORT_CHARGES,MATCH(source,[1]!PORTS,0),MATCH(vessel,[1]!PORT_CHARGE_SHIPS,0))/vessel_mmbtu))</f>
        <v/>
      </c>
      <c r="L120" s="105" t="str">
        <f ca="1">IF($G120=0,"",(+INDEX([1]!PORT_CHARGES,MATCH(destination,[1]!PORTS,0),MATCH(vessel,[1]!PORT_CHARGE_SHIPS,0))/vessel_mmbtu))</f>
        <v/>
      </c>
      <c r="M120" s="105" t="str">
        <f ca="1">IF($G120=0,"",IF(route_choice=1,INDEX([1]!PORT_CHARGES,MATCH(suez,[1]!PORTS,0),MATCH(vessel,[1]!PORT_CHARGE_SHIPS,0)),0)/vessel_mmbtu)</f>
        <v/>
      </c>
      <c r="N120" s="105" t="str">
        <f ca="1">+IF(G120=0,"",+HLOOKUP(vessel,[1]!other_cost,3,0))</f>
        <v/>
      </c>
      <c r="O120" s="114" t="str">
        <f t="shared" ca="1" si="6"/>
        <v/>
      </c>
      <c r="P120" s="36"/>
      <c r="Q120" s="1"/>
    </row>
    <row r="121" spans="5:17" x14ac:dyDescent="0.2">
      <c r="E121" s="118">
        <f t="shared" ca="1" si="7"/>
        <v>40148</v>
      </c>
      <c r="F121" s="125">
        <f ca="1">+VLOOKUP(E121,[1]!curvecalc,3,0)</f>
        <v>0.51226472860382544</v>
      </c>
      <c r="G121" s="126">
        <f t="shared" ca="1" si="5"/>
        <v>0</v>
      </c>
      <c r="H121" s="105" t="str">
        <f ca="1">+IF($G121=0,"",(+VLOOKUP($E121,[1]!FIXED_CHARTER_COST,HLOOKUP(vessel_choice,[1]!FIXED_CHARTER_COST,2,0)+1,0)*roundtrip_days)/vessel_mmbtu)</f>
        <v/>
      </c>
      <c r="I121" s="105" t="str">
        <f ca="1">+IF($G121=0,"",(+VLOOKUP($E121,[1]!OM_CHARTER_COST,HLOOKUP(vessel_choice,[1]!OM_CHARTER_COST,2,0)+1,0)*roundtrip_days)/vessel_mmbtu)</f>
        <v/>
      </c>
      <c r="J121" s="105" t="str">
        <f ca="1">IF($G121=0,"",(INDEX([1]!bunker_cost,MATCH(route,[1]!bunker_cost_route,0),MATCH(vessel_choice,[1]!bunker_cost_ship,0))/vessel_mmbtu))</f>
        <v/>
      </c>
      <c r="K121" s="105" t="str">
        <f ca="1">IF($G121=0,"",(+INDEX([1]!PORT_CHARGES,MATCH(source,[1]!PORTS,0),MATCH(vessel,[1]!PORT_CHARGE_SHIPS,0))/vessel_mmbtu))</f>
        <v/>
      </c>
      <c r="L121" s="105" t="str">
        <f ca="1">IF($G121=0,"",(+INDEX([1]!PORT_CHARGES,MATCH(destination,[1]!PORTS,0),MATCH(vessel,[1]!PORT_CHARGE_SHIPS,0))/vessel_mmbtu))</f>
        <v/>
      </c>
      <c r="M121" s="105" t="str">
        <f ca="1">IF($G121=0,"",IF(route_choice=1,INDEX([1]!PORT_CHARGES,MATCH(suez,[1]!PORTS,0),MATCH(vessel,[1]!PORT_CHARGE_SHIPS,0)),0)/vessel_mmbtu)</f>
        <v/>
      </c>
      <c r="N121" s="105" t="str">
        <f ca="1">+IF(G121=0,"",+HLOOKUP(vessel,[1]!other_cost,3,0))</f>
        <v/>
      </c>
      <c r="O121" s="114" t="str">
        <f t="shared" ca="1" si="6"/>
        <v/>
      </c>
      <c r="P121" s="36"/>
      <c r="Q121" s="1"/>
    </row>
    <row r="122" spans="5:17" x14ac:dyDescent="0.2">
      <c r="E122" s="118">
        <f t="shared" ca="1" si="7"/>
        <v>40179</v>
      </c>
      <c r="F122" s="125">
        <f ca="1">+VLOOKUP(E122,[1]!curvecalc,3,0)</f>
        <v>0.50920374976800353</v>
      </c>
      <c r="G122" s="126">
        <f t="shared" ca="1" si="5"/>
        <v>0</v>
      </c>
      <c r="H122" s="105" t="str">
        <f ca="1">+IF($G122=0,"",(+VLOOKUP($E122,[1]!FIXED_CHARTER_COST,HLOOKUP(vessel_choice,[1]!FIXED_CHARTER_COST,2,0)+1,0)*roundtrip_days)/vessel_mmbtu)</f>
        <v/>
      </c>
      <c r="I122" s="105" t="str">
        <f ca="1">+IF($G122=0,"",(+VLOOKUP($E122,[1]!OM_CHARTER_COST,HLOOKUP(vessel_choice,[1]!OM_CHARTER_COST,2,0)+1,0)*roundtrip_days)/vessel_mmbtu)</f>
        <v/>
      </c>
      <c r="J122" s="105" t="str">
        <f ca="1">IF($G122=0,"",(INDEX([1]!bunker_cost,MATCH(route,[1]!bunker_cost_route,0),MATCH(vessel_choice,[1]!bunker_cost_ship,0))/vessel_mmbtu))</f>
        <v/>
      </c>
      <c r="K122" s="105" t="str">
        <f ca="1">IF($G122=0,"",(+INDEX([1]!PORT_CHARGES,MATCH(source,[1]!PORTS,0),MATCH(vessel,[1]!PORT_CHARGE_SHIPS,0))/vessel_mmbtu))</f>
        <v/>
      </c>
      <c r="L122" s="105" t="str">
        <f ca="1">IF($G122=0,"",(+INDEX([1]!PORT_CHARGES,MATCH(destination,[1]!PORTS,0),MATCH(vessel,[1]!PORT_CHARGE_SHIPS,0))/vessel_mmbtu))</f>
        <v/>
      </c>
      <c r="M122" s="105" t="str">
        <f ca="1">IF($G122=0,"",IF(route_choice=1,INDEX([1]!PORT_CHARGES,MATCH(suez,[1]!PORTS,0),MATCH(vessel,[1]!PORT_CHARGE_SHIPS,0)),0)/vessel_mmbtu)</f>
        <v/>
      </c>
      <c r="N122" s="105" t="str">
        <f ca="1">+IF(G122=0,"",+HLOOKUP(vessel,[1]!other_cost,3,0))</f>
        <v/>
      </c>
      <c r="O122" s="114" t="str">
        <f t="shared" ca="1" si="6"/>
        <v/>
      </c>
      <c r="P122" s="36"/>
      <c r="Q122" s="1"/>
    </row>
    <row r="123" spans="5:17" x14ac:dyDescent="0.2">
      <c r="E123" s="118">
        <f t="shared" ca="1" si="7"/>
        <v>40210</v>
      </c>
      <c r="F123" s="125">
        <f ca="1">+VLOOKUP(E123,[1]!curvecalc,3,0)</f>
        <v>0.50645680301806195</v>
      </c>
      <c r="G123" s="126">
        <f t="shared" ca="1" si="5"/>
        <v>0</v>
      </c>
      <c r="H123" s="105" t="str">
        <f ca="1">+IF($G123=0,"",(+VLOOKUP($E123,[1]!FIXED_CHARTER_COST,HLOOKUP(vessel_choice,[1]!FIXED_CHARTER_COST,2,0)+1,0)*roundtrip_days)/vessel_mmbtu)</f>
        <v/>
      </c>
      <c r="I123" s="105" t="str">
        <f ca="1">+IF($G123=0,"",(+VLOOKUP($E123,[1]!OM_CHARTER_COST,HLOOKUP(vessel_choice,[1]!OM_CHARTER_COST,2,0)+1,0)*roundtrip_days)/vessel_mmbtu)</f>
        <v/>
      </c>
      <c r="J123" s="105" t="str">
        <f ca="1">IF($G123=0,"",(INDEX([1]!bunker_cost,MATCH(route,[1]!bunker_cost_route,0),MATCH(vessel_choice,[1]!bunker_cost_ship,0))/vessel_mmbtu))</f>
        <v/>
      </c>
      <c r="K123" s="105" t="str">
        <f ca="1">IF($G123=0,"",(+INDEX([1]!PORT_CHARGES,MATCH(source,[1]!PORTS,0),MATCH(vessel,[1]!PORT_CHARGE_SHIPS,0))/vessel_mmbtu))</f>
        <v/>
      </c>
      <c r="L123" s="105" t="str">
        <f ca="1">IF($G123=0,"",(+INDEX([1]!PORT_CHARGES,MATCH(destination,[1]!PORTS,0),MATCH(vessel,[1]!PORT_CHARGE_SHIPS,0))/vessel_mmbtu))</f>
        <v/>
      </c>
      <c r="M123" s="105" t="str">
        <f ca="1">IF($G123=0,"",IF(route_choice=1,INDEX([1]!PORT_CHARGES,MATCH(suez,[1]!PORTS,0),MATCH(vessel,[1]!PORT_CHARGE_SHIPS,0)),0)/vessel_mmbtu)</f>
        <v/>
      </c>
      <c r="N123" s="105" t="str">
        <f ca="1">+IF(G123=0,"",+HLOOKUP(vessel,[1]!other_cost,3,0))</f>
        <v/>
      </c>
      <c r="O123" s="114" t="str">
        <f t="shared" ca="1" si="6"/>
        <v/>
      </c>
      <c r="P123" s="36"/>
      <c r="Q123" s="1"/>
    </row>
    <row r="124" spans="5:17" x14ac:dyDescent="0.2">
      <c r="E124" s="118">
        <f t="shared" ca="1" si="7"/>
        <v>40238</v>
      </c>
      <c r="F124" s="125">
        <f ca="1">+VLOOKUP(E124,[1]!curvecalc,3,0)</f>
        <v>0.50342936283908901</v>
      </c>
      <c r="G124" s="126">
        <f t="shared" ca="1" si="5"/>
        <v>0</v>
      </c>
      <c r="H124" s="105" t="str">
        <f ca="1">+IF($G124=0,"",(+VLOOKUP($E124,[1]!FIXED_CHARTER_COST,HLOOKUP(vessel_choice,[1]!FIXED_CHARTER_COST,2,0)+1,0)*roundtrip_days)/vessel_mmbtu)</f>
        <v/>
      </c>
      <c r="I124" s="105" t="str">
        <f ca="1">+IF($G124=0,"",(+VLOOKUP($E124,[1]!OM_CHARTER_COST,HLOOKUP(vessel_choice,[1]!OM_CHARTER_COST,2,0)+1,0)*roundtrip_days)/vessel_mmbtu)</f>
        <v/>
      </c>
      <c r="J124" s="105" t="str">
        <f ca="1">IF($G124=0,"",(INDEX([1]!bunker_cost,MATCH(route,[1]!bunker_cost_route,0),MATCH(vessel_choice,[1]!bunker_cost_ship,0))/vessel_mmbtu))</f>
        <v/>
      </c>
      <c r="K124" s="105" t="str">
        <f ca="1">IF($G124=0,"",(+INDEX([1]!PORT_CHARGES,MATCH(source,[1]!PORTS,0),MATCH(vessel,[1]!PORT_CHARGE_SHIPS,0))/vessel_mmbtu))</f>
        <v/>
      </c>
      <c r="L124" s="105" t="str">
        <f ca="1">IF($G124=0,"",(+INDEX([1]!PORT_CHARGES,MATCH(destination,[1]!PORTS,0),MATCH(vessel,[1]!PORT_CHARGE_SHIPS,0))/vessel_mmbtu))</f>
        <v/>
      </c>
      <c r="M124" s="105" t="str">
        <f ca="1">IF($G124=0,"",IF(route_choice=1,INDEX([1]!PORT_CHARGES,MATCH(suez,[1]!PORTS,0),MATCH(vessel,[1]!PORT_CHARGE_SHIPS,0)),0)/vessel_mmbtu)</f>
        <v/>
      </c>
      <c r="N124" s="105" t="str">
        <f ca="1">+IF(G124=0,"",+HLOOKUP(vessel,[1]!other_cost,3,0))</f>
        <v/>
      </c>
      <c r="O124" s="114" t="str">
        <f t="shared" ca="1" si="6"/>
        <v/>
      </c>
      <c r="P124" s="36"/>
      <c r="Q124" s="1"/>
    </row>
    <row r="125" spans="5:17" x14ac:dyDescent="0.2">
      <c r="E125" s="118">
        <f t="shared" ca="1" si="7"/>
        <v>40269</v>
      </c>
      <c r="F125" s="125">
        <f ca="1">+VLOOKUP(E125,[1]!curvecalc,3,0)</f>
        <v>0.50051945005483511</v>
      </c>
      <c r="G125" s="126">
        <f t="shared" ca="1" si="5"/>
        <v>0</v>
      </c>
      <c r="H125" s="105" t="str">
        <f ca="1">+IF($G125=0,"",(+VLOOKUP($E125,[1]!FIXED_CHARTER_COST,HLOOKUP(vessel_choice,[1]!FIXED_CHARTER_COST,2,0)+1,0)*roundtrip_days)/vessel_mmbtu)</f>
        <v/>
      </c>
      <c r="I125" s="105" t="str">
        <f ca="1">+IF($G125=0,"",(+VLOOKUP($E125,[1]!OM_CHARTER_COST,HLOOKUP(vessel_choice,[1]!OM_CHARTER_COST,2,0)+1,0)*roundtrip_days)/vessel_mmbtu)</f>
        <v/>
      </c>
      <c r="J125" s="105" t="str">
        <f ca="1">IF($G125=0,"",(INDEX([1]!bunker_cost,MATCH(route,[1]!bunker_cost_route,0),MATCH(vessel_choice,[1]!bunker_cost_ship,0))/vessel_mmbtu))</f>
        <v/>
      </c>
      <c r="K125" s="105" t="str">
        <f ca="1">IF($G125=0,"",(+INDEX([1]!PORT_CHARGES,MATCH(source,[1]!PORTS,0),MATCH(vessel,[1]!PORT_CHARGE_SHIPS,0))/vessel_mmbtu))</f>
        <v/>
      </c>
      <c r="L125" s="105" t="str">
        <f ca="1">IF($G125=0,"",(+INDEX([1]!PORT_CHARGES,MATCH(destination,[1]!PORTS,0),MATCH(vessel,[1]!PORT_CHARGE_SHIPS,0))/vessel_mmbtu))</f>
        <v/>
      </c>
      <c r="M125" s="105" t="str">
        <f ca="1">IF($G125=0,"",IF(route_choice=1,INDEX([1]!PORT_CHARGES,MATCH(suez,[1]!PORTS,0),MATCH(vessel,[1]!PORT_CHARGE_SHIPS,0)),0)/vessel_mmbtu)</f>
        <v/>
      </c>
      <c r="N125" s="105" t="str">
        <f ca="1">+IF(G125=0,"",+HLOOKUP(vessel,[1]!other_cost,3,0))</f>
        <v/>
      </c>
      <c r="O125" s="114" t="str">
        <f t="shared" ca="1" si="6"/>
        <v/>
      </c>
      <c r="P125" s="36"/>
      <c r="Q125" s="1"/>
    </row>
    <row r="126" spans="5:17" x14ac:dyDescent="0.2">
      <c r="E126" s="118">
        <f t="shared" ca="1" si="7"/>
        <v>40299</v>
      </c>
      <c r="F126" s="125">
        <f ca="1">+VLOOKUP(E126,[1]!curvecalc,3,0)</f>
        <v>0.49752930812552731</v>
      </c>
      <c r="G126" s="126">
        <f t="shared" ca="1" si="5"/>
        <v>0</v>
      </c>
      <c r="H126" s="105" t="str">
        <f ca="1">+IF($G126=0,"",(+VLOOKUP($E126,[1]!FIXED_CHARTER_COST,HLOOKUP(vessel_choice,[1]!FIXED_CHARTER_COST,2,0)+1,0)*roundtrip_days)/vessel_mmbtu)</f>
        <v/>
      </c>
      <c r="I126" s="105" t="str">
        <f ca="1">+IF($G126=0,"",(+VLOOKUP($E126,[1]!OM_CHARTER_COST,HLOOKUP(vessel_choice,[1]!OM_CHARTER_COST,2,0)+1,0)*roundtrip_days)/vessel_mmbtu)</f>
        <v/>
      </c>
      <c r="J126" s="105" t="str">
        <f ca="1">IF($G126=0,"",(INDEX([1]!bunker_cost,MATCH(route,[1]!bunker_cost_route,0),MATCH(vessel_choice,[1]!bunker_cost_ship,0))/vessel_mmbtu))</f>
        <v/>
      </c>
      <c r="K126" s="105" t="str">
        <f ca="1">IF($G126=0,"",(+INDEX([1]!PORT_CHARGES,MATCH(source,[1]!PORTS,0),MATCH(vessel,[1]!PORT_CHARGE_SHIPS,0))/vessel_mmbtu))</f>
        <v/>
      </c>
      <c r="L126" s="105" t="str">
        <f ca="1">IF($G126=0,"",(+INDEX([1]!PORT_CHARGES,MATCH(destination,[1]!PORTS,0),MATCH(vessel,[1]!PORT_CHARGE_SHIPS,0))/vessel_mmbtu))</f>
        <v/>
      </c>
      <c r="M126" s="105" t="str">
        <f ca="1">IF($G126=0,"",IF(route_choice=1,INDEX([1]!PORT_CHARGES,MATCH(suez,[1]!PORTS,0),MATCH(vessel,[1]!PORT_CHARGE_SHIPS,0)),0)/vessel_mmbtu)</f>
        <v/>
      </c>
      <c r="N126" s="105" t="str">
        <f ca="1">+IF(G126=0,"",+HLOOKUP(vessel,[1]!other_cost,3,0))</f>
        <v/>
      </c>
      <c r="O126" s="114" t="str">
        <f t="shared" ca="1" si="6"/>
        <v/>
      </c>
      <c r="P126" s="36"/>
      <c r="Q126" s="1"/>
    </row>
    <row r="127" spans="5:17" x14ac:dyDescent="0.2">
      <c r="E127" s="118">
        <f t="shared" ca="1" si="7"/>
        <v>40330</v>
      </c>
      <c r="F127" s="125">
        <f ca="1">+VLOOKUP(E127,[1]!curvecalc,3,0)</f>
        <v>0.49465412241531748</v>
      </c>
      <c r="G127" s="126">
        <f t="shared" ca="1" si="5"/>
        <v>0</v>
      </c>
      <c r="H127" s="105" t="str">
        <f ca="1">+IF($G127=0,"",(+VLOOKUP($E127,[1]!FIXED_CHARTER_COST,HLOOKUP(vessel_choice,[1]!FIXED_CHARTER_COST,2,0)+1,0)*roundtrip_days)/vessel_mmbtu)</f>
        <v/>
      </c>
      <c r="I127" s="105" t="str">
        <f ca="1">+IF($G127=0,"",(+VLOOKUP($E127,[1]!OM_CHARTER_COST,HLOOKUP(vessel_choice,[1]!OM_CHARTER_COST,2,0)+1,0)*roundtrip_days)/vessel_mmbtu)</f>
        <v/>
      </c>
      <c r="J127" s="105" t="str">
        <f ca="1">IF($G127=0,"",(INDEX([1]!bunker_cost,MATCH(route,[1]!bunker_cost_route,0),MATCH(vessel_choice,[1]!bunker_cost_ship,0))/vessel_mmbtu))</f>
        <v/>
      </c>
      <c r="K127" s="105" t="str">
        <f ca="1">IF($G127=0,"",(+INDEX([1]!PORT_CHARGES,MATCH(source,[1]!PORTS,0),MATCH(vessel,[1]!PORT_CHARGE_SHIPS,0))/vessel_mmbtu))</f>
        <v/>
      </c>
      <c r="L127" s="105" t="str">
        <f ca="1">IF($G127=0,"",(+INDEX([1]!PORT_CHARGES,MATCH(destination,[1]!PORTS,0),MATCH(vessel,[1]!PORT_CHARGE_SHIPS,0))/vessel_mmbtu))</f>
        <v/>
      </c>
      <c r="M127" s="105" t="str">
        <f ca="1">IF($G127=0,"",IF(route_choice=1,INDEX([1]!PORT_CHARGES,MATCH(suez,[1]!PORTS,0),MATCH(vessel,[1]!PORT_CHARGE_SHIPS,0)),0)/vessel_mmbtu)</f>
        <v/>
      </c>
      <c r="N127" s="105" t="str">
        <f ca="1">+IF(G127=0,"",+HLOOKUP(vessel,[1]!other_cost,3,0))</f>
        <v/>
      </c>
      <c r="O127" s="114" t="str">
        <f t="shared" ca="1" si="6"/>
        <v/>
      </c>
      <c r="P127" s="36"/>
      <c r="Q127" s="1"/>
    </row>
    <row r="128" spans="5:17" x14ac:dyDescent="0.2">
      <c r="E128" s="118">
        <f t="shared" ca="1" si="7"/>
        <v>40360</v>
      </c>
      <c r="F128" s="125">
        <f ca="1">+VLOOKUP(E128,[1]!curvecalc,3,0)</f>
        <v>0.49169964037205766</v>
      </c>
      <c r="G128" s="126">
        <f t="shared" ca="1" si="5"/>
        <v>0</v>
      </c>
      <c r="H128" s="105" t="str">
        <f ca="1">+IF($G128=0,"",(+VLOOKUP($E128,[1]!FIXED_CHARTER_COST,HLOOKUP(vessel_choice,[1]!FIXED_CHARTER_COST,2,0)+1,0)*roundtrip_days)/vessel_mmbtu)</f>
        <v/>
      </c>
      <c r="I128" s="105" t="str">
        <f ca="1">+IF($G128=0,"",(+VLOOKUP($E128,[1]!OM_CHARTER_COST,HLOOKUP(vessel_choice,[1]!OM_CHARTER_COST,2,0)+1,0)*roundtrip_days)/vessel_mmbtu)</f>
        <v/>
      </c>
      <c r="J128" s="105" t="str">
        <f ca="1">IF($G128=0,"",(INDEX([1]!bunker_cost,MATCH(route,[1]!bunker_cost_route,0),MATCH(vessel_choice,[1]!bunker_cost_ship,0))/vessel_mmbtu))</f>
        <v/>
      </c>
      <c r="K128" s="105" t="str">
        <f ca="1">IF($G128=0,"",(+INDEX([1]!PORT_CHARGES,MATCH(source,[1]!PORTS,0),MATCH(vessel,[1]!PORT_CHARGE_SHIPS,0))/vessel_mmbtu))</f>
        <v/>
      </c>
      <c r="L128" s="105" t="str">
        <f ca="1">IF($G128=0,"",(+INDEX([1]!PORT_CHARGES,MATCH(destination,[1]!PORTS,0),MATCH(vessel,[1]!PORT_CHARGE_SHIPS,0))/vessel_mmbtu))</f>
        <v/>
      </c>
      <c r="M128" s="105" t="str">
        <f ca="1">IF($G128=0,"",IF(route_choice=1,INDEX([1]!PORT_CHARGES,MATCH(suez,[1]!PORTS,0),MATCH(vessel,[1]!PORT_CHARGE_SHIPS,0)),0)/vessel_mmbtu)</f>
        <v/>
      </c>
      <c r="N128" s="105" t="str">
        <f ca="1">+IF(G128=0,"",+HLOOKUP(vessel,[1]!other_cost,3,0))</f>
        <v/>
      </c>
      <c r="O128" s="114" t="str">
        <f t="shared" ca="1" si="6"/>
        <v/>
      </c>
      <c r="P128" s="36"/>
      <c r="Q128" s="1"/>
    </row>
    <row r="129" spans="5:17" x14ac:dyDescent="0.2">
      <c r="E129" s="118">
        <f t="shared" ca="1" si="7"/>
        <v>40391</v>
      </c>
      <c r="F129" s="125">
        <f ca="1">+VLOOKUP(E129,[1]!curvecalc,3,0)</f>
        <v>0.48876036677954882</v>
      </c>
      <c r="G129" s="126">
        <f t="shared" ca="1" si="5"/>
        <v>0</v>
      </c>
      <c r="H129" s="105" t="str">
        <f ca="1">+IF($G129=0,"",(+VLOOKUP($E129,[1]!FIXED_CHARTER_COST,HLOOKUP(vessel_choice,[1]!FIXED_CHARTER_COST,2,0)+1,0)*roundtrip_days)/vessel_mmbtu)</f>
        <v/>
      </c>
      <c r="I129" s="105" t="str">
        <f ca="1">+IF($G129=0,"",(+VLOOKUP($E129,[1]!OM_CHARTER_COST,HLOOKUP(vessel_choice,[1]!OM_CHARTER_COST,2,0)+1,0)*roundtrip_days)/vessel_mmbtu)</f>
        <v/>
      </c>
      <c r="J129" s="105" t="str">
        <f ca="1">IF($G129=0,"",(INDEX([1]!bunker_cost,MATCH(route,[1]!bunker_cost_route,0),MATCH(vessel_choice,[1]!bunker_cost_ship,0))/vessel_mmbtu))</f>
        <v/>
      </c>
      <c r="K129" s="105" t="str">
        <f ca="1">IF($G129=0,"",(+INDEX([1]!PORT_CHARGES,MATCH(source,[1]!PORTS,0),MATCH(vessel,[1]!PORT_CHARGE_SHIPS,0))/vessel_mmbtu))</f>
        <v/>
      </c>
      <c r="L129" s="105" t="str">
        <f ca="1">IF($G129=0,"",(+INDEX([1]!PORT_CHARGES,MATCH(destination,[1]!PORTS,0),MATCH(vessel,[1]!PORT_CHARGE_SHIPS,0))/vessel_mmbtu))</f>
        <v/>
      </c>
      <c r="M129" s="105" t="str">
        <f ca="1">IF($G129=0,"",IF(route_choice=1,INDEX([1]!PORT_CHARGES,MATCH(suez,[1]!PORTS,0),MATCH(vessel,[1]!PORT_CHARGE_SHIPS,0)),0)/vessel_mmbtu)</f>
        <v/>
      </c>
      <c r="N129" s="105" t="str">
        <f ca="1">+IF(G129=0,"",+HLOOKUP(vessel,[1]!other_cost,3,0))</f>
        <v/>
      </c>
      <c r="O129" s="114" t="str">
        <f t="shared" ca="1" si="6"/>
        <v/>
      </c>
      <c r="P129" s="36"/>
      <c r="Q129" s="1"/>
    </row>
    <row r="130" spans="5:17" x14ac:dyDescent="0.2">
      <c r="E130" s="118">
        <f t="shared" ca="1" si="7"/>
        <v>40422</v>
      </c>
      <c r="F130" s="125">
        <f ca="1">+VLOOKUP(E130,[1]!curvecalc,3,0)</f>
        <v>0.48591937407373759</v>
      </c>
      <c r="G130" s="126">
        <f t="shared" ca="1" si="5"/>
        <v>0</v>
      </c>
      <c r="H130" s="105" t="str">
        <f ca="1">+IF($G130=0,"",(+VLOOKUP($E130,[1]!FIXED_CHARTER_COST,HLOOKUP(vessel_choice,[1]!FIXED_CHARTER_COST,2,0)+1,0)*roundtrip_days)/vessel_mmbtu)</f>
        <v/>
      </c>
      <c r="I130" s="105" t="str">
        <f ca="1">+IF($G130=0,"",(+VLOOKUP($E130,[1]!OM_CHARTER_COST,HLOOKUP(vessel_choice,[1]!OM_CHARTER_COST,2,0)+1,0)*roundtrip_days)/vessel_mmbtu)</f>
        <v/>
      </c>
      <c r="J130" s="105" t="str">
        <f ca="1">IF($G130=0,"",(INDEX([1]!bunker_cost,MATCH(route,[1]!bunker_cost_route,0),MATCH(vessel_choice,[1]!bunker_cost_ship,0))/vessel_mmbtu))</f>
        <v/>
      </c>
      <c r="K130" s="105" t="str">
        <f ca="1">IF($G130=0,"",(+INDEX([1]!PORT_CHARGES,MATCH(source,[1]!PORTS,0),MATCH(vessel,[1]!PORT_CHARGE_SHIPS,0))/vessel_mmbtu))</f>
        <v/>
      </c>
      <c r="L130" s="105" t="str">
        <f ca="1">IF($G130=0,"",(+INDEX([1]!PORT_CHARGES,MATCH(destination,[1]!PORTS,0),MATCH(vessel,[1]!PORT_CHARGE_SHIPS,0))/vessel_mmbtu))</f>
        <v/>
      </c>
      <c r="M130" s="105" t="str">
        <f ca="1">IF($G130=0,"",IF(route_choice=1,INDEX([1]!PORT_CHARGES,MATCH(suez,[1]!PORTS,0),MATCH(vessel,[1]!PORT_CHARGE_SHIPS,0)),0)/vessel_mmbtu)</f>
        <v/>
      </c>
      <c r="N130" s="105" t="str">
        <f ca="1">+IF(G130=0,"",+HLOOKUP(vessel,[1]!other_cost,3,0))</f>
        <v/>
      </c>
      <c r="O130" s="114" t="str">
        <f t="shared" ca="1" si="6"/>
        <v/>
      </c>
      <c r="P130" s="36"/>
      <c r="Q130" s="1"/>
    </row>
    <row r="131" spans="5:17" x14ac:dyDescent="0.2">
      <c r="E131" s="118">
        <f t="shared" ca="1" si="7"/>
        <v>40452</v>
      </c>
      <c r="F131" s="125">
        <f ca="1">+VLOOKUP(E131,[1]!curvecalc,3,0)</f>
        <v>0.4830009525026685</v>
      </c>
      <c r="G131" s="126">
        <f t="shared" ca="1" si="5"/>
        <v>0</v>
      </c>
      <c r="H131" s="105" t="str">
        <f ca="1">+IF($G131=0,"",(+VLOOKUP($E131,[1]!FIXED_CHARTER_COST,HLOOKUP(vessel_choice,[1]!FIXED_CHARTER_COST,2,0)+1,0)*roundtrip_days)/vessel_mmbtu)</f>
        <v/>
      </c>
      <c r="I131" s="105" t="str">
        <f ca="1">+IF($G131=0,"",(+VLOOKUP($E131,[1]!OM_CHARTER_COST,HLOOKUP(vessel_choice,[1]!OM_CHARTER_COST,2,0)+1,0)*roundtrip_days)/vessel_mmbtu)</f>
        <v/>
      </c>
      <c r="J131" s="105" t="str">
        <f ca="1">IF($G131=0,"",(INDEX([1]!bunker_cost,MATCH(route,[1]!bunker_cost_route,0),MATCH(vessel_choice,[1]!bunker_cost_ship,0))/vessel_mmbtu))</f>
        <v/>
      </c>
      <c r="K131" s="105" t="str">
        <f ca="1">IF($G131=0,"",(+INDEX([1]!PORT_CHARGES,MATCH(source,[1]!PORTS,0),MATCH(vessel,[1]!PORT_CHARGE_SHIPS,0))/vessel_mmbtu))</f>
        <v/>
      </c>
      <c r="L131" s="105" t="str">
        <f ca="1">IF($G131=0,"",(+INDEX([1]!PORT_CHARGES,MATCH(destination,[1]!PORTS,0),MATCH(vessel,[1]!PORT_CHARGE_SHIPS,0))/vessel_mmbtu))</f>
        <v/>
      </c>
      <c r="M131" s="105" t="str">
        <f ca="1">IF($G131=0,"",IF(route_choice=1,INDEX([1]!PORT_CHARGES,MATCH(suez,[1]!PORTS,0),MATCH(vessel,[1]!PORT_CHARGE_SHIPS,0)),0)/vessel_mmbtu)</f>
        <v/>
      </c>
      <c r="N131" s="105" t="str">
        <f ca="1">+IF(G131=0,"",+HLOOKUP(vessel,[1]!other_cost,3,0))</f>
        <v/>
      </c>
      <c r="O131" s="114" t="str">
        <f t="shared" ca="1" si="6"/>
        <v/>
      </c>
      <c r="P131" s="36"/>
      <c r="Q131" s="1"/>
    </row>
    <row r="132" spans="5:17" x14ac:dyDescent="0.2">
      <c r="E132" s="118">
        <f t="shared" ca="1" si="7"/>
        <v>40483</v>
      </c>
      <c r="F132" s="125">
        <f ca="1">+VLOOKUP(E132,[1]!curvecalc,3,0)</f>
        <v>0.48019348730958489</v>
      </c>
      <c r="G132" s="126">
        <f t="shared" ca="1" si="5"/>
        <v>0</v>
      </c>
      <c r="H132" s="105" t="str">
        <f ca="1">+IF($G132=0,"",(+VLOOKUP($E132,[1]!FIXED_CHARTER_COST,HLOOKUP(vessel_choice,[1]!FIXED_CHARTER_COST,2,0)+1,0)*roundtrip_days)/vessel_mmbtu)</f>
        <v/>
      </c>
      <c r="I132" s="105" t="str">
        <f ca="1">+IF($G132=0,"",(+VLOOKUP($E132,[1]!OM_CHARTER_COST,HLOOKUP(vessel_choice,[1]!OM_CHARTER_COST,2,0)+1,0)*roundtrip_days)/vessel_mmbtu)</f>
        <v/>
      </c>
      <c r="J132" s="105" t="str">
        <f ca="1">IF($G132=0,"",(INDEX([1]!bunker_cost,MATCH(route,[1]!bunker_cost_route,0),MATCH(vessel_choice,[1]!bunker_cost_ship,0))/vessel_mmbtu))</f>
        <v/>
      </c>
      <c r="K132" s="105" t="str">
        <f ca="1">IF($G132=0,"",(+INDEX([1]!PORT_CHARGES,MATCH(source,[1]!PORTS,0),MATCH(vessel,[1]!PORT_CHARGE_SHIPS,0))/vessel_mmbtu))</f>
        <v/>
      </c>
      <c r="L132" s="105" t="str">
        <f ca="1">IF($G132=0,"",(+INDEX([1]!PORT_CHARGES,MATCH(destination,[1]!PORTS,0),MATCH(vessel,[1]!PORT_CHARGE_SHIPS,0))/vessel_mmbtu))</f>
        <v/>
      </c>
      <c r="M132" s="105" t="str">
        <f ca="1">IF($G132=0,"",IF(route_choice=1,INDEX([1]!PORT_CHARGES,MATCH(suez,[1]!PORTS,0),MATCH(vessel,[1]!PORT_CHARGE_SHIPS,0)),0)/vessel_mmbtu)</f>
        <v/>
      </c>
      <c r="N132" s="105" t="str">
        <f ca="1">+IF(G132=0,"",+HLOOKUP(vessel,[1]!other_cost,3,0))</f>
        <v/>
      </c>
      <c r="O132" s="114" t="str">
        <f t="shared" ca="1" si="6"/>
        <v/>
      </c>
      <c r="P132" s="36"/>
      <c r="Q132" s="1"/>
    </row>
    <row r="133" spans="5:17" x14ac:dyDescent="0.2">
      <c r="E133" s="118">
        <f t="shared" ca="1" si="7"/>
        <v>40513</v>
      </c>
      <c r="F133" s="125">
        <f ca="1">+VLOOKUP(E133,[1]!curvecalc,3,0)</f>
        <v>0.47730950504988084</v>
      </c>
      <c r="G133" s="126">
        <f t="shared" ca="1" si="5"/>
        <v>0</v>
      </c>
      <c r="H133" s="105" t="str">
        <f ca="1">+IF($G133=0,"",(+VLOOKUP($E133,[1]!FIXED_CHARTER_COST,HLOOKUP(vessel_choice,[1]!FIXED_CHARTER_COST,2,0)+1,0)*roundtrip_days)/vessel_mmbtu)</f>
        <v/>
      </c>
      <c r="I133" s="105" t="str">
        <f ca="1">+IF($G133=0,"",(+VLOOKUP($E133,[1]!OM_CHARTER_COST,HLOOKUP(vessel_choice,[1]!OM_CHARTER_COST,2,0)+1,0)*roundtrip_days)/vessel_mmbtu)</f>
        <v/>
      </c>
      <c r="J133" s="105" t="str">
        <f ca="1">IF($G133=0,"",(INDEX([1]!bunker_cost,MATCH(route,[1]!bunker_cost_route,0),MATCH(vessel_choice,[1]!bunker_cost_ship,0))/vessel_mmbtu))</f>
        <v/>
      </c>
      <c r="K133" s="105" t="str">
        <f ca="1">IF($G133=0,"",(+INDEX([1]!PORT_CHARGES,MATCH(source,[1]!PORTS,0),MATCH(vessel,[1]!PORT_CHARGE_SHIPS,0))/vessel_mmbtu))</f>
        <v/>
      </c>
      <c r="L133" s="105" t="str">
        <f ca="1">IF($G133=0,"",(+INDEX([1]!PORT_CHARGES,MATCH(destination,[1]!PORTS,0),MATCH(vessel,[1]!PORT_CHARGE_SHIPS,0))/vessel_mmbtu))</f>
        <v/>
      </c>
      <c r="M133" s="105" t="str">
        <f ca="1">IF($G133=0,"",IF(route_choice=1,INDEX([1]!PORT_CHARGES,MATCH(suez,[1]!PORTS,0),MATCH(vessel,[1]!PORT_CHARGE_SHIPS,0)),0)/vessel_mmbtu)</f>
        <v/>
      </c>
      <c r="N133" s="105" t="str">
        <f ca="1">+IF(G133=0,"",+HLOOKUP(vessel,[1]!other_cost,3,0))</f>
        <v/>
      </c>
      <c r="O133" s="114" t="str">
        <f t="shared" ca="1" si="6"/>
        <v/>
      </c>
      <c r="P133" s="36"/>
      <c r="Q133" s="1"/>
    </row>
    <row r="134" spans="5:17" x14ac:dyDescent="0.2">
      <c r="E134" s="118">
        <f t="shared" ca="1" si="7"/>
        <v>40544</v>
      </c>
      <c r="F134" s="125">
        <f ca="1">+VLOOKUP(E134,[1]!curvecalc,3,0)</f>
        <v>0.47444291932149363</v>
      </c>
      <c r="G134" s="126">
        <f t="shared" ca="1" si="5"/>
        <v>0</v>
      </c>
      <c r="H134" s="105" t="str">
        <f ca="1">+IF($G134=0,"",(+VLOOKUP($E134,[1]!FIXED_CHARTER_COST,HLOOKUP(vessel_choice,[1]!FIXED_CHARTER_COST,2,0)+1,0)*roundtrip_days)/vessel_mmbtu)</f>
        <v/>
      </c>
      <c r="I134" s="105" t="str">
        <f ca="1">+IF($G134=0,"",(+VLOOKUP($E134,[1]!OM_CHARTER_COST,HLOOKUP(vessel_choice,[1]!OM_CHARTER_COST,2,0)+1,0)*roundtrip_days)/vessel_mmbtu)</f>
        <v/>
      </c>
      <c r="J134" s="105" t="str">
        <f ca="1">IF($G134=0,"",(INDEX([1]!bunker_cost,MATCH(route,[1]!bunker_cost_route,0),MATCH(vessel_choice,[1]!bunker_cost_ship,0))/vessel_mmbtu))</f>
        <v/>
      </c>
      <c r="K134" s="105" t="str">
        <f ca="1">IF($G134=0,"",(+INDEX([1]!PORT_CHARGES,MATCH(source,[1]!PORTS,0),MATCH(vessel,[1]!PORT_CHARGE_SHIPS,0))/vessel_mmbtu))</f>
        <v/>
      </c>
      <c r="L134" s="105" t="str">
        <f ca="1">IF($G134=0,"",(+INDEX([1]!PORT_CHARGES,MATCH(destination,[1]!PORTS,0),MATCH(vessel,[1]!PORT_CHARGE_SHIPS,0))/vessel_mmbtu))</f>
        <v/>
      </c>
      <c r="M134" s="105" t="str">
        <f ca="1">IF($G134=0,"",IF(route_choice=1,INDEX([1]!PORT_CHARGES,MATCH(suez,[1]!PORTS,0),MATCH(vessel,[1]!PORT_CHARGE_SHIPS,0)),0)/vessel_mmbtu)</f>
        <v/>
      </c>
      <c r="N134" s="105" t="str">
        <f ca="1">+IF(G134=0,"",+HLOOKUP(vessel,[1]!other_cost,3,0))</f>
        <v/>
      </c>
      <c r="O134" s="114" t="str">
        <f t="shared" ca="1" si="6"/>
        <v/>
      </c>
      <c r="P134" s="36"/>
      <c r="Q134" s="1"/>
    </row>
    <row r="135" spans="5:17" x14ac:dyDescent="0.2">
      <c r="E135" s="118">
        <f t="shared" ca="1" si="7"/>
        <v>40575</v>
      </c>
      <c r="F135" s="125">
        <f ca="1">+VLOOKUP(E135,[1]!curvecalc,3,0)</f>
        <v>0.47186872045493489</v>
      </c>
      <c r="G135" s="126">
        <f t="shared" ca="1" si="5"/>
        <v>0</v>
      </c>
      <c r="H135" s="105" t="str">
        <f ca="1">+IF($G135=0,"",(+VLOOKUP($E135,[1]!FIXED_CHARTER_COST,HLOOKUP(vessel_choice,[1]!FIXED_CHARTER_COST,2,0)+1,0)*roundtrip_days)/vessel_mmbtu)</f>
        <v/>
      </c>
      <c r="I135" s="105" t="str">
        <f ca="1">+IF($G135=0,"",(+VLOOKUP($E135,[1]!OM_CHARTER_COST,HLOOKUP(vessel_choice,[1]!OM_CHARTER_COST,2,0)+1,0)*roundtrip_days)/vessel_mmbtu)</f>
        <v/>
      </c>
      <c r="J135" s="105" t="str">
        <f ca="1">IF($G135=0,"",(INDEX([1]!bunker_cost,MATCH(route,[1]!bunker_cost_route,0),MATCH(vessel_choice,[1]!bunker_cost_ship,0))/vessel_mmbtu))</f>
        <v/>
      </c>
      <c r="K135" s="105" t="str">
        <f ca="1">IF($G135=0,"",(+INDEX([1]!PORT_CHARGES,MATCH(source,[1]!PORTS,0),MATCH(vessel,[1]!PORT_CHARGE_SHIPS,0))/vessel_mmbtu))</f>
        <v/>
      </c>
      <c r="L135" s="105" t="str">
        <f ca="1">IF($G135=0,"",(+INDEX([1]!PORT_CHARGES,MATCH(destination,[1]!PORTS,0),MATCH(vessel,[1]!PORT_CHARGE_SHIPS,0))/vessel_mmbtu))</f>
        <v/>
      </c>
      <c r="M135" s="105" t="str">
        <f ca="1">IF($G135=0,"",IF(route_choice=1,INDEX([1]!PORT_CHARGES,MATCH(suez,[1]!PORTS,0),MATCH(vessel,[1]!PORT_CHARGE_SHIPS,0)),0)/vessel_mmbtu)</f>
        <v/>
      </c>
      <c r="N135" s="105" t="str">
        <f ca="1">+IF(G135=0,"",+HLOOKUP(vessel,[1]!other_cost,3,0))</f>
        <v/>
      </c>
      <c r="O135" s="114" t="str">
        <f t="shared" ca="1" si="6"/>
        <v/>
      </c>
      <c r="P135" s="36"/>
      <c r="Q135" s="1"/>
    </row>
    <row r="136" spans="5:17" x14ac:dyDescent="0.2">
      <c r="E136" s="118">
        <f t="shared" ca="1" si="7"/>
        <v>40603</v>
      </c>
      <c r="F136" s="125">
        <f ca="1">+VLOOKUP(E136,[1]!curvecalc,3,0)</f>
        <v>0.46903470632831884</v>
      </c>
      <c r="G136" s="126">
        <f t="shared" ca="1" si="5"/>
        <v>0</v>
      </c>
      <c r="H136" s="105" t="str">
        <f ca="1">+IF($G136=0,"",(+VLOOKUP($E136,[1]!FIXED_CHARTER_COST,HLOOKUP(vessel_choice,[1]!FIXED_CHARTER_COST,2,0)+1,0)*roundtrip_days)/vessel_mmbtu)</f>
        <v/>
      </c>
      <c r="I136" s="105" t="str">
        <f ca="1">+IF($G136=0,"",(+VLOOKUP($E136,[1]!OM_CHARTER_COST,HLOOKUP(vessel_choice,[1]!OM_CHARTER_COST,2,0)+1,0)*roundtrip_days)/vessel_mmbtu)</f>
        <v/>
      </c>
      <c r="J136" s="105" t="str">
        <f ca="1">IF($G136=0,"",(INDEX([1]!bunker_cost,MATCH(route,[1]!bunker_cost_route,0),MATCH(vessel_choice,[1]!bunker_cost_ship,0))/vessel_mmbtu))</f>
        <v/>
      </c>
      <c r="K136" s="105" t="str">
        <f ca="1">IF($G136=0,"",(+INDEX([1]!PORT_CHARGES,MATCH(source,[1]!PORTS,0),MATCH(vessel,[1]!PORT_CHARGE_SHIPS,0))/vessel_mmbtu))</f>
        <v/>
      </c>
      <c r="L136" s="105" t="str">
        <f ca="1">IF($G136=0,"",(+INDEX([1]!PORT_CHARGES,MATCH(destination,[1]!PORTS,0),MATCH(vessel,[1]!PORT_CHARGE_SHIPS,0))/vessel_mmbtu))</f>
        <v/>
      </c>
      <c r="M136" s="105" t="str">
        <f ca="1">IF($G136=0,"",IF(route_choice=1,INDEX([1]!PORT_CHARGES,MATCH(suez,[1]!PORTS,0),MATCH(vessel,[1]!PORT_CHARGE_SHIPS,0)),0)/vessel_mmbtu)</f>
        <v/>
      </c>
      <c r="N136" s="105" t="str">
        <f ca="1">+IF(G136=0,"",+HLOOKUP(vessel,[1]!other_cost,3,0))</f>
        <v/>
      </c>
      <c r="O136" s="114" t="str">
        <f t="shared" ca="1" si="6"/>
        <v/>
      </c>
      <c r="P136" s="36"/>
      <c r="Q136" s="1"/>
    </row>
    <row r="137" spans="5:17" x14ac:dyDescent="0.2">
      <c r="E137" s="118">
        <f t="shared" ca="1" si="7"/>
        <v>40634</v>
      </c>
      <c r="F137" s="125">
        <f ca="1">+VLOOKUP(E137,[1]!curvecalc,3,0)</f>
        <v>0.46630854090852575</v>
      </c>
      <c r="G137" s="126">
        <f t="shared" ca="1" si="5"/>
        <v>0</v>
      </c>
      <c r="H137" s="105" t="str">
        <f ca="1">+IF($G137=0,"",(+VLOOKUP($E137,[1]!FIXED_CHARTER_COST,HLOOKUP(vessel_choice,[1]!FIXED_CHARTER_COST,2,0)+1,0)*roundtrip_days)/vessel_mmbtu)</f>
        <v/>
      </c>
      <c r="I137" s="105" t="str">
        <f ca="1">+IF($G137=0,"",(+VLOOKUP($E137,[1]!OM_CHARTER_COST,HLOOKUP(vessel_choice,[1]!OM_CHARTER_COST,2,0)+1,0)*roundtrip_days)/vessel_mmbtu)</f>
        <v/>
      </c>
      <c r="J137" s="105" t="str">
        <f ca="1">IF($G137=0,"",(INDEX([1]!bunker_cost,MATCH(route,[1]!bunker_cost_route,0),MATCH(vessel_choice,[1]!bunker_cost_ship,0))/vessel_mmbtu))</f>
        <v/>
      </c>
      <c r="K137" s="105" t="str">
        <f ca="1">IF($G137=0,"",(+INDEX([1]!PORT_CHARGES,MATCH(source,[1]!PORTS,0),MATCH(vessel,[1]!PORT_CHARGE_SHIPS,0))/vessel_mmbtu))</f>
        <v/>
      </c>
      <c r="L137" s="105" t="str">
        <f ca="1">IF($G137=0,"",(+INDEX([1]!PORT_CHARGES,MATCH(destination,[1]!PORTS,0),MATCH(vessel,[1]!PORT_CHARGE_SHIPS,0))/vessel_mmbtu))</f>
        <v/>
      </c>
      <c r="M137" s="105" t="str">
        <f ca="1">IF($G137=0,"",IF(route_choice=1,INDEX([1]!PORT_CHARGES,MATCH(suez,[1]!PORTS,0),MATCH(vessel,[1]!PORT_CHARGE_SHIPS,0)),0)/vessel_mmbtu)</f>
        <v/>
      </c>
      <c r="N137" s="105" t="str">
        <f ca="1">+IF(G137=0,"",+HLOOKUP(vessel,[1]!other_cost,3,0))</f>
        <v/>
      </c>
      <c r="O137" s="114" t="str">
        <f t="shared" ca="1" si="6"/>
        <v/>
      </c>
      <c r="P137" s="36"/>
      <c r="Q137" s="1"/>
    </row>
    <row r="138" spans="5:17" x14ac:dyDescent="0.2">
      <c r="E138" s="118">
        <f t="shared" ca="1" si="7"/>
        <v>40664</v>
      </c>
      <c r="F138" s="125">
        <f ca="1">+VLOOKUP(E138,[1]!curvecalc,3,0)</f>
        <v>0.46350806951112816</v>
      </c>
      <c r="G138" s="126">
        <f t="shared" ref="G138:G201" ca="1" si="8">+IF(AND(startdate&lt;=E138,enddate&gt;=E138),1,0)</f>
        <v>0</v>
      </c>
      <c r="H138" s="105" t="str">
        <f ca="1">+IF($G138=0,"",(+VLOOKUP($E138,[1]!FIXED_CHARTER_COST,HLOOKUP(vessel_choice,[1]!FIXED_CHARTER_COST,2,0)+1,0)*roundtrip_days)/vessel_mmbtu)</f>
        <v/>
      </c>
      <c r="I138" s="105" t="str">
        <f ca="1">+IF($G138=0,"",(+VLOOKUP($E138,[1]!OM_CHARTER_COST,HLOOKUP(vessel_choice,[1]!OM_CHARTER_COST,2,0)+1,0)*roundtrip_days)/vessel_mmbtu)</f>
        <v/>
      </c>
      <c r="J138" s="105" t="str">
        <f ca="1">IF($G138=0,"",(INDEX([1]!bunker_cost,MATCH(route,[1]!bunker_cost_route,0),MATCH(vessel_choice,[1]!bunker_cost_ship,0))/vessel_mmbtu))</f>
        <v/>
      </c>
      <c r="K138" s="105" t="str">
        <f ca="1">IF($G138=0,"",(+INDEX([1]!PORT_CHARGES,MATCH(source,[1]!PORTS,0),MATCH(vessel,[1]!PORT_CHARGE_SHIPS,0))/vessel_mmbtu))</f>
        <v/>
      </c>
      <c r="L138" s="105" t="str">
        <f ca="1">IF($G138=0,"",(+INDEX([1]!PORT_CHARGES,MATCH(destination,[1]!PORTS,0),MATCH(vessel,[1]!PORT_CHARGE_SHIPS,0))/vessel_mmbtu))</f>
        <v/>
      </c>
      <c r="M138" s="105" t="str">
        <f ca="1">IF($G138=0,"",IF(route_choice=1,INDEX([1]!PORT_CHARGES,MATCH(suez,[1]!PORTS,0),MATCH(vessel,[1]!PORT_CHARGE_SHIPS,0)),0)/vessel_mmbtu)</f>
        <v/>
      </c>
      <c r="N138" s="105" t="str">
        <f ca="1">+IF(G138=0,"",+HLOOKUP(vessel,[1]!other_cost,3,0))</f>
        <v/>
      </c>
      <c r="O138" s="114" t="str">
        <f t="shared" ref="O138:O201" ca="1" si="9">+IF(G138=0,"",SUM(H138:N138))</f>
        <v/>
      </c>
      <c r="P138" s="36"/>
      <c r="Q138" s="1"/>
    </row>
    <row r="139" spans="5:17" x14ac:dyDescent="0.2">
      <c r="E139" s="118">
        <f t="shared" ref="E139:E202" ca="1" si="10">+DATE(YEAR(E138),MONTH(E138)+1,1)</f>
        <v>40695</v>
      </c>
      <c r="F139" s="125">
        <f ca="1">+VLOOKUP(E139,[1]!curvecalc,3,0)</f>
        <v>0.46081407453964957</v>
      </c>
      <c r="G139" s="126">
        <f t="shared" ca="1" si="8"/>
        <v>0</v>
      </c>
      <c r="H139" s="105" t="str">
        <f ca="1">+IF($G139=0,"",(+VLOOKUP($E139,[1]!FIXED_CHARTER_COST,HLOOKUP(vessel_choice,[1]!FIXED_CHARTER_COST,2,0)+1,0)*roundtrip_days)/vessel_mmbtu)</f>
        <v/>
      </c>
      <c r="I139" s="105" t="str">
        <f ca="1">+IF($G139=0,"",(+VLOOKUP($E139,[1]!OM_CHARTER_COST,HLOOKUP(vessel_choice,[1]!OM_CHARTER_COST,2,0)+1,0)*roundtrip_days)/vessel_mmbtu)</f>
        <v/>
      </c>
      <c r="J139" s="105" t="str">
        <f ca="1">IF($G139=0,"",(INDEX([1]!bunker_cost,MATCH(route,[1]!bunker_cost_route,0),MATCH(vessel_choice,[1]!bunker_cost_ship,0))/vessel_mmbtu))</f>
        <v/>
      </c>
      <c r="K139" s="105" t="str">
        <f ca="1">IF($G139=0,"",(+INDEX([1]!PORT_CHARGES,MATCH(source,[1]!PORTS,0),MATCH(vessel,[1]!PORT_CHARGE_SHIPS,0))/vessel_mmbtu))</f>
        <v/>
      </c>
      <c r="L139" s="105" t="str">
        <f ca="1">IF($G139=0,"",(+INDEX([1]!PORT_CHARGES,MATCH(destination,[1]!PORTS,0),MATCH(vessel,[1]!PORT_CHARGE_SHIPS,0))/vessel_mmbtu))</f>
        <v/>
      </c>
      <c r="M139" s="105" t="str">
        <f ca="1">IF($G139=0,"",IF(route_choice=1,INDEX([1]!PORT_CHARGES,MATCH(suez,[1]!PORTS,0),MATCH(vessel,[1]!PORT_CHARGE_SHIPS,0)),0)/vessel_mmbtu)</f>
        <v/>
      </c>
      <c r="N139" s="105" t="str">
        <f ca="1">+IF(G139=0,"",+HLOOKUP(vessel,[1]!other_cost,3,0))</f>
        <v/>
      </c>
      <c r="O139" s="114" t="str">
        <f t="shared" ca="1" si="9"/>
        <v/>
      </c>
      <c r="P139" s="36"/>
      <c r="Q139" s="1"/>
    </row>
    <row r="140" spans="5:17" x14ac:dyDescent="0.2">
      <c r="E140" s="118">
        <f t="shared" ca="1" si="10"/>
        <v>40725</v>
      </c>
      <c r="F140" s="125">
        <f ca="1">+VLOOKUP(E140,[1]!curvecalc,3,0)</f>
        <v>0.45804664856106586</v>
      </c>
      <c r="G140" s="126">
        <f t="shared" ca="1" si="8"/>
        <v>0</v>
      </c>
      <c r="H140" s="105" t="str">
        <f ca="1">+IF($G140=0,"",(+VLOOKUP($E140,[1]!FIXED_CHARTER_COST,HLOOKUP(vessel_choice,[1]!FIXED_CHARTER_COST,2,0)+1,0)*roundtrip_days)/vessel_mmbtu)</f>
        <v/>
      </c>
      <c r="I140" s="105" t="str">
        <f ca="1">+IF($G140=0,"",(+VLOOKUP($E140,[1]!OM_CHARTER_COST,HLOOKUP(vessel_choice,[1]!OM_CHARTER_COST,2,0)+1,0)*roundtrip_days)/vessel_mmbtu)</f>
        <v/>
      </c>
      <c r="J140" s="105" t="str">
        <f ca="1">IF($G140=0,"",(INDEX([1]!bunker_cost,MATCH(route,[1]!bunker_cost_route,0),MATCH(vessel_choice,[1]!bunker_cost_ship,0))/vessel_mmbtu))</f>
        <v/>
      </c>
      <c r="K140" s="105" t="str">
        <f ca="1">IF($G140=0,"",(+INDEX([1]!PORT_CHARGES,MATCH(source,[1]!PORTS,0),MATCH(vessel,[1]!PORT_CHARGE_SHIPS,0))/vessel_mmbtu))</f>
        <v/>
      </c>
      <c r="L140" s="105" t="str">
        <f ca="1">IF($G140=0,"",(+INDEX([1]!PORT_CHARGES,MATCH(destination,[1]!PORTS,0),MATCH(vessel,[1]!PORT_CHARGE_SHIPS,0))/vessel_mmbtu))</f>
        <v/>
      </c>
      <c r="M140" s="105" t="str">
        <f ca="1">IF($G140=0,"",IF(route_choice=1,INDEX([1]!PORT_CHARGES,MATCH(suez,[1]!PORTS,0),MATCH(vessel,[1]!PORT_CHARGE_SHIPS,0)),0)/vessel_mmbtu)</f>
        <v/>
      </c>
      <c r="N140" s="105" t="str">
        <f ca="1">+IF(G140=0,"",+HLOOKUP(vessel,[1]!other_cost,3,0))</f>
        <v/>
      </c>
      <c r="O140" s="114" t="str">
        <f t="shared" ca="1" si="9"/>
        <v/>
      </c>
      <c r="P140" s="36"/>
      <c r="Q140" s="1"/>
    </row>
    <row r="141" spans="5:17" x14ac:dyDescent="0.2">
      <c r="E141" s="118">
        <f t="shared" ca="1" si="10"/>
        <v>40756</v>
      </c>
      <c r="F141" s="125">
        <f ca="1">+VLOOKUP(E141,[1]!curvecalc,3,0)</f>
        <v>0.45529591774408923</v>
      </c>
      <c r="G141" s="126">
        <f t="shared" ca="1" si="8"/>
        <v>0</v>
      </c>
      <c r="H141" s="105" t="str">
        <f ca="1">+IF($G141=0,"",(+VLOOKUP($E141,[1]!FIXED_CHARTER_COST,HLOOKUP(vessel_choice,[1]!FIXED_CHARTER_COST,2,0)+1,0)*roundtrip_days)/vessel_mmbtu)</f>
        <v/>
      </c>
      <c r="I141" s="105" t="str">
        <f ca="1">+IF($G141=0,"",(+VLOOKUP($E141,[1]!OM_CHARTER_COST,HLOOKUP(vessel_choice,[1]!OM_CHARTER_COST,2,0)+1,0)*roundtrip_days)/vessel_mmbtu)</f>
        <v/>
      </c>
      <c r="J141" s="105" t="str">
        <f ca="1">IF($G141=0,"",(INDEX([1]!bunker_cost,MATCH(route,[1]!bunker_cost_route,0),MATCH(vessel_choice,[1]!bunker_cost_ship,0))/vessel_mmbtu))</f>
        <v/>
      </c>
      <c r="K141" s="105" t="str">
        <f ca="1">IF($G141=0,"",(+INDEX([1]!PORT_CHARGES,MATCH(source,[1]!PORTS,0),MATCH(vessel,[1]!PORT_CHARGE_SHIPS,0))/vessel_mmbtu))</f>
        <v/>
      </c>
      <c r="L141" s="105" t="str">
        <f ca="1">IF($G141=0,"",(+INDEX([1]!PORT_CHARGES,MATCH(destination,[1]!PORTS,0),MATCH(vessel,[1]!PORT_CHARGE_SHIPS,0))/vessel_mmbtu))</f>
        <v/>
      </c>
      <c r="M141" s="105" t="str">
        <f ca="1">IF($G141=0,"",IF(route_choice=1,INDEX([1]!PORT_CHARGES,MATCH(suez,[1]!PORTS,0),MATCH(vessel,[1]!PORT_CHARGE_SHIPS,0)),0)/vessel_mmbtu)</f>
        <v/>
      </c>
      <c r="N141" s="105" t="str">
        <f ca="1">+IF(G141=0,"",+HLOOKUP(vessel,[1]!other_cost,3,0))</f>
        <v/>
      </c>
      <c r="O141" s="114" t="str">
        <f t="shared" ca="1" si="9"/>
        <v/>
      </c>
      <c r="P141" s="36"/>
      <c r="Q141" s="1"/>
    </row>
    <row r="142" spans="5:17" x14ac:dyDescent="0.2">
      <c r="E142" s="118">
        <f t="shared" ca="1" si="10"/>
        <v>40787</v>
      </c>
      <c r="F142" s="125">
        <f ca="1">+VLOOKUP(E142,[1]!curvecalc,3,0)</f>
        <v>0.45264972448799318</v>
      </c>
      <c r="G142" s="126">
        <f t="shared" ca="1" si="8"/>
        <v>0</v>
      </c>
      <c r="H142" s="105" t="str">
        <f ca="1">+IF($G142=0,"",(+VLOOKUP($E142,[1]!FIXED_CHARTER_COST,HLOOKUP(vessel_choice,[1]!FIXED_CHARTER_COST,2,0)+1,0)*roundtrip_days)/vessel_mmbtu)</f>
        <v/>
      </c>
      <c r="I142" s="105" t="str">
        <f ca="1">+IF($G142=0,"",(+VLOOKUP($E142,[1]!OM_CHARTER_COST,HLOOKUP(vessel_choice,[1]!OM_CHARTER_COST,2,0)+1,0)*roundtrip_days)/vessel_mmbtu)</f>
        <v/>
      </c>
      <c r="J142" s="105" t="str">
        <f ca="1">IF($G142=0,"",(INDEX([1]!bunker_cost,MATCH(route,[1]!bunker_cost_route,0),MATCH(vessel_choice,[1]!bunker_cost_ship,0))/vessel_mmbtu))</f>
        <v/>
      </c>
      <c r="K142" s="105" t="str">
        <f ca="1">IF($G142=0,"",(+INDEX([1]!PORT_CHARGES,MATCH(source,[1]!PORTS,0),MATCH(vessel,[1]!PORT_CHARGE_SHIPS,0))/vessel_mmbtu))</f>
        <v/>
      </c>
      <c r="L142" s="105" t="str">
        <f ca="1">IF($G142=0,"",(+INDEX([1]!PORT_CHARGES,MATCH(destination,[1]!PORTS,0),MATCH(vessel,[1]!PORT_CHARGE_SHIPS,0))/vessel_mmbtu))</f>
        <v/>
      </c>
      <c r="M142" s="105" t="str">
        <f ca="1">IF($G142=0,"",IF(route_choice=1,INDEX([1]!PORT_CHARGES,MATCH(suez,[1]!PORTS,0),MATCH(vessel,[1]!PORT_CHARGE_SHIPS,0)),0)/vessel_mmbtu)</f>
        <v/>
      </c>
      <c r="N142" s="105" t="str">
        <f ca="1">+IF(G142=0,"",+HLOOKUP(vessel,[1]!other_cost,3,0))</f>
        <v/>
      </c>
      <c r="O142" s="114" t="str">
        <f t="shared" ca="1" si="9"/>
        <v/>
      </c>
      <c r="P142" s="36"/>
      <c r="Q142" s="1"/>
    </row>
    <row r="143" spans="5:17" x14ac:dyDescent="0.2">
      <c r="E143" s="118">
        <f t="shared" ca="1" si="10"/>
        <v>40817</v>
      </c>
      <c r="F143" s="125">
        <f ca="1">+VLOOKUP(E143,[1]!curvecalc,3,0)</f>
        <v>0.44993140037560103</v>
      </c>
      <c r="G143" s="126">
        <f t="shared" ca="1" si="8"/>
        <v>0</v>
      </c>
      <c r="H143" s="105" t="str">
        <f ca="1">+IF($G143=0,"",(+VLOOKUP($E143,[1]!FIXED_CHARTER_COST,HLOOKUP(vessel_choice,[1]!FIXED_CHARTER_COST,2,0)+1,0)*roundtrip_days)/vessel_mmbtu)</f>
        <v/>
      </c>
      <c r="I143" s="105" t="str">
        <f ca="1">+IF($G143=0,"",(+VLOOKUP($E143,[1]!OM_CHARTER_COST,HLOOKUP(vessel_choice,[1]!OM_CHARTER_COST,2,0)+1,0)*roundtrip_days)/vessel_mmbtu)</f>
        <v/>
      </c>
      <c r="J143" s="105" t="str">
        <f ca="1">IF($G143=0,"",(INDEX([1]!bunker_cost,MATCH(route,[1]!bunker_cost_route,0),MATCH(vessel_choice,[1]!bunker_cost_ship,0))/vessel_mmbtu))</f>
        <v/>
      </c>
      <c r="K143" s="105" t="str">
        <f ca="1">IF($G143=0,"",(+INDEX([1]!PORT_CHARGES,MATCH(source,[1]!PORTS,0),MATCH(vessel,[1]!PORT_CHARGE_SHIPS,0))/vessel_mmbtu))</f>
        <v/>
      </c>
      <c r="L143" s="105" t="str">
        <f ca="1">IF($G143=0,"",(+INDEX([1]!PORT_CHARGES,MATCH(destination,[1]!PORTS,0),MATCH(vessel,[1]!PORT_CHARGE_SHIPS,0))/vessel_mmbtu))</f>
        <v/>
      </c>
      <c r="M143" s="105" t="str">
        <f ca="1">IF($G143=0,"",IF(route_choice=1,INDEX([1]!PORT_CHARGES,MATCH(suez,[1]!PORTS,0),MATCH(vessel,[1]!PORT_CHARGE_SHIPS,0)),0)/vessel_mmbtu)</f>
        <v/>
      </c>
      <c r="N143" s="105" t="str">
        <f ca="1">+IF(G143=0,"",+HLOOKUP(vessel,[1]!other_cost,3,0))</f>
        <v/>
      </c>
      <c r="O143" s="114" t="str">
        <f t="shared" ca="1" si="9"/>
        <v/>
      </c>
      <c r="P143" s="36"/>
      <c r="Q143" s="1"/>
    </row>
    <row r="144" spans="5:17" x14ac:dyDescent="0.2">
      <c r="E144" s="118">
        <f t="shared" ca="1" si="10"/>
        <v>40848</v>
      </c>
      <c r="F144" s="125">
        <f ca="1">+VLOOKUP(E144,[1]!curvecalc,3,0)</f>
        <v>0.44731643248126346</v>
      </c>
      <c r="G144" s="126">
        <f t="shared" ca="1" si="8"/>
        <v>0</v>
      </c>
      <c r="H144" s="105" t="str">
        <f ca="1">+IF($G144=0,"",(+VLOOKUP($E144,[1]!FIXED_CHARTER_COST,HLOOKUP(vessel_choice,[1]!FIXED_CHARTER_COST,2,0)+1,0)*roundtrip_days)/vessel_mmbtu)</f>
        <v/>
      </c>
      <c r="I144" s="105" t="str">
        <f ca="1">+IF($G144=0,"",(+VLOOKUP($E144,[1]!OM_CHARTER_COST,HLOOKUP(vessel_choice,[1]!OM_CHARTER_COST,2,0)+1,0)*roundtrip_days)/vessel_mmbtu)</f>
        <v/>
      </c>
      <c r="J144" s="105" t="str">
        <f ca="1">IF($G144=0,"",(INDEX([1]!bunker_cost,MATCH(route,[1]!bunker_cost_route,0),MATCH(vessel_choice,[1]!bunker_cost_ship,0))/vessel_mmbtu))</f>
        <v/>
      </c>
      <c r="K144" s="105" t="str">
        <f ca="1">IF($G144=0,"",(+INDEX([1]!PORT_CHARGES,MATCH(source,[1]!PORTS,0),MATCH(vessel,[1]!PORT_CHARGE_SHIPS,0))/vessel_mmbtu))</f>
        <v/>
      </c>
      <c r="L144" s="105" t="str">
        <f ca="1">IF($G144=0,"",(+INDEX([1]!PORT_CHARGES,MATCH(destination,[1]!PORTS,0),MATCH(vessel,[1]!PORT_CHARGE_SHIPS,0))/vessel_mmbtu))</f>
        <v/>
      </c>
      <c r="M144" s="105" t="str">
        <f ca="1">IF($G144=0,"",IF(route_choice=1,INDEX([1]!PORT_CHARGES,MATCH(suez,[1]!PORTS,0),MATCH(vessel,[1]!PORT_CHARGE_SHIPS,0)),0)/vessel_mmbtu)</f>
        <v/>
      </c>
      <c r="N144" s="105" t="str">
        <f ca="1">+IF(G144=0,"",+HLOOKUP(vessel,[1]!other_cost,3,0))</f>
        <v/>
      </c>
      <c r="O144" s="114" t="str">
        <f t="shared" ca="1" si="9"/>
        <v/>
      </c>
      <c r="P144" s="36"/>
      <c r="Q144" s="1"/>
    </row>
    <row r="145" spans="5:17" x14ac:dyDescent="0.2">
      <c r="E145" s="118">
        <f t="shared" ca="1" si="10"/>
        <v>40878</v>
      </c>
      <c r="F145" s="125">
        <f ca="1">+VLOOKUP(E145,[1]!curvecalc,3,0)</f>
        <v>0.44463018305132007</v>
      </c>
      <c r="G145" s="126">
        <f t="shared" ca="1" si="8"/>
        <v>0</v>
      </c>
      <c r="H145" s="105" t="str">
        <f ca="1">+IF($G145=0,"",(+VLOOKUP($E145,[1]!FIXED_CHARTER_COST,HLOOKUP(vessel_choice,[1]!FIXED_CHARTER_COST,2,0)+1,0)*roundtrip_days)/vessel_mmbtu)</f>
        <v/>
      </c>
      <c r="I145" s="105" t="str">
        <f ca="1">+IF($G145=0,"",(+VLOOKUP($E145,[1]!OM_CHARTER_COST,HLOOKUP(vessel_choice,[1]!OM_CHARTER_COST,2,0)+1,0)*roundtrip_days)/vessel_mmbtu)</f>
        <v/>
      </c>
      <c r="J145" s="105" t="str">
        <f ca="1">IF($G145=0,"",(INDEX([1]!bunker_cost,MATCH(route,[1]!bunker_cost_route,0),MATCH(vessel_choice,[1]!bunker_cost_ship,0))/vessel_mmbtu))</f>
        <v/>
      </c>
      <c r="K145" s="105" t="str">
        <f ca="1">IF($G145=0,"",(+INDEX([1]!PORT_CHARGES,MATCH(source,[1]!PORTS,0),MATCH(vessel,[1]!PORT_CHARGE_SHIPS,0))/vessel_mmbtu))</f>
        <v/>
      </c>
      <c r="L145" s="105" t="str">
        <f ca="1">IF($G145=0,"",(+INDEX([1]!PORT_CHARGES,MATCH(destination,[1]!PORTS,0),MATCH(vessel,[1]!PORT_CHARGE_SHIPS,0))/vessel_mmbtu))</f>
        <v/>
      </c>
      <c r="M145" s="105" t="str">
        <f ca="1">IF($G145=0,"",IF(route_choice=1,INDEX([1]!PORT_CHARGES,MATCH(suez,[1]!PORTS,0),MATCH(vessel,[1]!PORT_CHARGE_SHIPS,0)),0)/vessel_mmbtu)</f>
        <v/>
      </c>
      <c r="N145" s="105" t="str">
        <f ca="1">+IF(G145=0,"",+HLOOKUP(vessel,[1]!other_cost,3,0))</f>
        <v/>
      </c>
      <c r="O145" s="114" t="str">
        <f t="shared" ca="1" si="9"/>
        <v/>
      </c>
      <c r="P145" s="36"/>
      <c r="Q145" s="1"/>
    </row>
    <row r="146" spans="5:17" x14ac:dyDescent="0.2">
      <c r="E146" s="118">
        <f t="shared" ca="1" si="10"/>
        <v>40909</v>
      </c>
      <c r="F146" s="125">
        <f ca="1">+VLOOKUP(E146,[1]!curvecalc,3,0)</f>
        <v>0.4419601402654264</v>
      </c>
      <c r="G146" s="126">
        <f t="shared" ca="1" si="8"/>
        <v>0</v>
      </c>
      <c r="H146" s="105" t="str">
        <f ca="1">+IF($G146=0,"",(+VLOOKUP($E146,[1]!FIXED_CHARTER_COST,HLOOKUP(vessel_choice,[1]!FIXED_CHARTER_COST,2,0)+1,0)*roundtrip_days)/vessel_mmbtu)</f>
        <v/>
      </c>
      <c r="I146" s="105" t="str">
        <f ca="1">+IF($G146=0,"",(+VLOOKUP($E146,[1]!OM_CHARTER_COST,HLOOKUP(vessel_choice,[1]!OM_CHARTER_COST,2,0)+1,0)*roundtrip_days)/vessel_mmbtu)</f>
        <v/>
      </c>
      <c r="J146" s="105" t="str">
        <f ca="1">IF($G146=0,"",(INDEX([1]!bunker_cost,MATCH(route,[1]!bunker_cost_route,0),MATCH(vessel_choice,[1]!bunker_cost_ship,0))/vessel_mmbtu))</f>
        <v/>
      </c>
      <c r="K146" s="105" t="str">
        <f ca="1">IF($G146=0,"",(+INDEX([1]!PORT_CHARGES,MATCH(source,[1]!PORTS,0),MATCH(vessel,[1]!PORT_CHARGE_SHIPS,0))/vessel_mmbtu))</f>
        <v/>
      </c>
      <c r="L146" s="105" t="str">
        <f ca="1">IF($G146=0,"",(+INDEX([1]!PORT_CHARGES,MATCH(destination,[1]!PORTS,0),MATCH(vessel,[1]!PORT_CHARGE_SHIPS,0))/vessel_mmbtu))</f>
        <v/>
      </c>
      <c r="M146" s="105" t="str">
        <f ca="1">IF($G146=0,"",IF(route_choice=1,INDEX([1]!PORT_CHARGES,MATCH(suez,[1]!PORTS,0),MATCH(vessel,[1]!PORT_CHARGE_SHIPS,0)),0)/vessel_mmbtu)</f>
        <v/>
      </c>
      <c r="N146" s="105" t="str">
        <f ca="1">+IF(G146=0,"",+HLOOKUP(vessel,[1]!other_cost,3,0))</f>
        <v/>
      </c>
      <c r="O146" s="114" t="str">
        <f t="shared" ca="1" si="9"/>
        <v/>
      </c>
      <c r="P146" s="36"/>
      <c r="Q146" s="1"/>
    </row>
    <row r="147" spans="5:17" x14ac:dyDescent="0.2">
      <c r="E147" s="118">
        <f t="shared" ca="1" si="10"/>
        <v>40940</v>
      </c>
      <c r="F147" s="125">
        <f ca="1">+VLOOKUP(E147,[1]!curvecalc,3,0)</f>
        <v>0.43947700128160044</v>
      </c>
      <c r="G147" s="126">
        <f t="shared" ca="1" si="8"/>
        <v>0</v>
      </c>
      <c r="H147" s="105" t="str">
        <f ca="1">+IF($G147=0,"",(+VLOOKUP($E147,[1]!FIXED_CHARTER_COST,HLOOKUP(vessel_choice,[1]!FIXED_CHARTER_COST,2,0)+1,0)*roundtrip_days)/vessel_mmbtu)</f>
        <v/>
      </c>
      <c r="I147" s="105" t="str">
        <f ca="1">+IF($G147=0,"",(+VLOOKUP($E147,[1]!OM_CHARTER_COST,HLOOKUP(vessel_choice,[1]!OM_CHARTER_COST,2,0)+1,0)*roundtrip_days)/vessel_mmbtu)</f>
        <v/>
      </c>
      <c r="J147" s="105" t="str">
        <f ca="1">IF($G147=0,"",(INDEX([1]!bunker_cost,MATCH(route,[1]!bunker_cost_route,0),MATCH(vessel_choice,[1]!bunker_cost_ship,0))/vessel_mmbtu))</f>
        <v/>
      </c>
      <c r="K147" s="105" t="str">
        <f ca="1">IF($G147=0,"",(+INDEX([1]!PORT_CHARGES,MATCH(source,[1]!PORTS,0),MATCH(vessel,[1]!PORT_CHARGE_SHIPS,0))/vessel_mmbtu))</f>
        <v/>
      </c>
      <c r="L147" s="105" t="str">
        <f ca="1">IF($G147=0,"",(+INDEX([1]!PORT_CHARGES,MATCH(destination,[1]!PORTS,0),MATCH(vessel,[1]!PORT_CHARGE_SHIPS,0))/vessel_mmbtu))</f>
        <v/>
      </c>
      <c r="M147" s="105" t="str">
        <f ca="1">IF($G147=0,"",IF(route_choice=1,INDEX([1]!PORT_CHARGES,MATCH(suez,[1]!PORTS,0),MATCH(vessel,[1]!PORT_CHARGE_SHIPS,0)),0)/vessel_mmbtu)</f>
        <v/>
      </c>
      <c r="N147" s="105" t="str">
        <f ca="1">+IF(G147=0,"",+HLOOKUP(vessel,[1]!other_cost,3,0))</f>
        <v/>
      </c>
      <c r="O147" s="114" t="str">
        <f t="shared" ca="1" si="9"/>
        <v/>
      </c>
      <c r="P147" s="36"/>
      <c r="Q147" s="1"/>
    </row>
    <row r="148" spans="5:17" x14ac:dyDescent="0.2">
      <c r="E148" s="118">
        <f t="shared" ca="1" si="10"/>
        <v>40969</v>
      </c>
      <c r="F148" s="125">
        <f ca="1">+VLOOKUP(E148,[1]!curvecalc,3,0)</f>
        <v>0.43683784581725243</v>
      </c>
      <c r="G148" s="126">
        <f t="shared" ca="1" si="8"/>
        <v>0</v>
      </c>
      <c r="H148" s="105" t="str">
        <f ca="1">+IF($G148=0,"",(+VLOOKUP($E148,[1]!FIXED_CHARTER_COST,HLOOKUP(vessel_choice,[1]!FIXED_CHARTER_COST,2,0)+1,0)*roundtrip_days)/vessel_mmbtu)</f>
        <v/>
      </c>
      <c r="I148" s="105" t="str">
        <f ca="1">+IF($G148=0,"",(+VLOOKUP($E148,[1]!OM_CHARTER_COST,HLOOKUP(vessel_choice,[1]!OM_CHARTER_COST,2,0)+1,0)*roundtrip_days)/vessel_mmbtu)</f>
        <v/>
      </c>
      <c r="J148" s="105" t="str">
        <f ca="1">IF($G148=0,"",(INDEX([1]!bunker_cost,MATCH(route,[1]!bunker_cost_route,0),MATCH(vessel_choice,[1]!bunker_cost_ship,0))/vessel_mmbtu))</f>
        <v/>
      </c>
      <c r="K148" s="105" t="str">
        <f ca="1">IF($G148=0,"",(+INDEX([1]!PORT_CHARGES,MATCH(source,[1]!PORTS,0),MATCH(vessel,[1]!PORT_CHARGE_SHIPS,0))/vessel_mmbtu))</f>
        <v/>
      </c>
      <c r="L148" s="105" t="str">
        <f ca="1">IF($G148=0,"",(+INDEX([1]!PORT_CHARGES,MATCH(destination,[1]!PORTS,0),MATCH(vessel,[1]!PORT_CHARGE_SHIPS,0))/vessel_mmbtu))</f>
        <v/>
      </c>
      <c r="M148" s="105" t="str">
        <f ca="1">IF($G148=0,"",IF(route_choice=1,INDEX([1]!PORT_CHARGES,MATCH(suez,[1]!PORTS,0),MATCH(vessel,[1]!PORT_CHARGE_SHIPS,0)),0)/vessel_mmbtu)</f>
        <v/>
      </c>
      <c r="N148" s="105" t="str">
        <f ca="1">+IF(G148=0,"",+HLOOKUP(vessel,[1]!other_cost,3,0))</f>
        <v/>
      </c>
      <c r="O148" s="114" t="str">
        <f t="shared" ca="1" si="9"/>
        <v/>
      </c>
      <c r="P148" s="36"/>
      <c r="Q148" s="1"/>
    </row>
    <row r="149" spans="5:17" x14ac:dyDescent="0.2">
      <c r="E149" s="118">
        <f t="shared" ca="1" si="10"/>
        <v>41000</v>
      </c>
      <c r="F149" s="125">
        <f ca="1">+VLOOKUP(E149,[1]!curvecalc,3,0)</f>
        <v>0.43429908949935792</v>
      </c>
      <c r="G149" s="126">
        <f t="shared" ca="1" si="8"/>
        <v>0</v>
      </c>
      <c r="H149" s="105" t="str">
        <f ca="1">+IF($G149=0,"",(+VLOOKUP($E149,[1]!FIXED_CHARTER_COST,HLOOKUP(vessel_choice,[1]!FIXED_CHARTER_COST,2,0)+1,0)*roundtrip_days)/vessel_mmbtu)</f>
        <v/>
      </c>
      <c r="I149" s="105" t="str">
        <f ca="1">+IF($G149=0,"",(+VLOOKUP($E149,[1]!OM_CHARTER_COST,HLOOKUP(vessel_choice,[1]!OM_CHARTER_COST,2,0)+1,0)*roundtrip_days)/vessel_mmbtu)</f>
        <v/>
      </c>
      <c r="J149" s="105" t="str">
        <f ca="1">IF($G149=0,"",(INDEX([1]!bunker_cost,MATCH(route,[1]!bunker_cost_route,0),MATCH(vessel_choice,[1]!bunker_cost_ship,0))/vessel_mmbtu))</f>
        <v/>
      </c>
      <c r="K149" s="105" t="str">
        <f ca="1">IF($G149=0,"",(+INDEX([1]!PORT_CHARGES,MATCH(source,[1]!PORTS,0),MATCH(vessel,[1]!PORT_CHARGE_SHIPS,0))/vessel_mmbtu))</f>
        <v/>
      </c>
      <c r="L149" s="105" t="str">
        <f ca="1">IF($G149=0,"",(+INDEX([1]!PORT_CHARGES,MATCH(destination,[1]!PORTS,0),MATCH(vessel,[1]!PORT_CHARGE_SHIPS,0))/vessel_mmbtu))</f>
        <v/>
      </c>
      <c r="M149" s="105" t="str">
        <f ca="1">IF($G149=0,"",IF(route_choice=1,INDEX([1]!PORT_CHARGES,MATCH(suez,[1]!PORTS,0),MATCH(vessel,[1]!PORT_CHARGE_SHIPS,0)),0)/vessel_mmbtu)</f>
        <v/>
      </c>
      <c r="N149" s="105" t="str">
        <f ca="1">+IF(G149=0,"",+HLOOKUP(vessel,[1]!other_cost,3,0))</f>
        <v/>
      </c>
      <c r="O149" s="114" t="str">
        <f t="shared" ca="1" si="9"/>
        <v/>
      </c>
      <c r="P149" s="36"/>
      <c r="Q149" s="1"/>
    </row>
    <row r="150" spans="5:17" x14ac:dyDescent="0.2">
      <c r="E150" s="118">
        <f t="shared" ca="1" si="10"/>
        <v>41030</v>
      </c>
      <c r="F150" s="125">
        <f ca="1">+VLOOKUP(E150,[1]!curvecalc,3,0)</f>
        <v>0.43169112467091891</v>
      </c>
      <c r="G150" s="126">
        <f t="shared" ca="1" si="8"/>
        <v>0</v>
      </c>
      <c r="H150" s="105" t="str">
        <f ca="1">+IF($G150=0,"",(+VLOOKUP($E150,[1]!FIXED_CHARTER_COST,HLOOKUP(vessel_choice,[1]!FIXED_CHARTER_COST,2,0)+1,0)*roundtrip_days)/vessel_mmbtu)</f>
        <v/>
      </c>
      <c r="I150" s="105" t="str">
        <f ca="1">+IF($G150=0,"",(+VLOOKUP($E150,[1]!OM_CHARTER_COST,HLOOKUP(vessel_choice,[1]!OM_CHARTER_COST,2,0)+1,0)*roundtrip_days)/vessel_mmbtu)</f>
        <v/>
      </c>
      <c r="J150" s="105" t="str">
        <f ca="1">IF($G150=0,"",(INDEX([1]!bunker_cost,MATCH(route,[1]!bunker_cost_route,0),MATCH(vessel_choice,[1]!bunker_cost_ship,0))/vessel_mmbtu))</f>
        <v/>
      </c>
      <c r="K150" s="105" t="str">
        <f ca="1">IF($G150=0,"",(+INDEX([1]!PORT_CHARGES,MATCH(source,[1]!PORTS,0),MATCH(vessel,[1]!PORT_CHARGE_SHIPS,0))/vessel_mmbtu))</f>
        <v/>
      </c>
      <c r="L150" s="105" t="str">
        <f ca="1">IF($G150=0,"",(+INDEX([1]!PORT_CHARGES,MATCH(destination,[1]!PORTS,0),MATCH(vessel,[1]!PORT_CHARGE_SHIPS,0))/vessel_mmbtu))</f>
        <v/>
      </c>
      <c r="M150" s="105" t="str">
        <f ca="1">IF($G150=0,"",IF(route_choice=1,INDEX([1]!PORT_CHARGES,MATCH(suez,[1]!PORTS,0),MATCH(vessel,[1]!PORT_CHARGE_SHIPS,0)),0)/vessel_mmbtu)</f>
        <v/>
      </c>
      <c r="N150" s="105" t="str">
        <f ca="1">+IF(G150=0,"",+HLOOKUP(vessel,[1]!other_cost,3,0))</f>
        <v/>
      </c>
      <c r="O150" s="114" t="str">
        <f t="shared" ca="1" si="9"/>
        <v/>
      </c>
      <c r="P150" s="36"/>
      <c r="Q150" s="1"/>
    </row>
    <row r="151" spans="5:17" x14ac:dyDescent="0.2">
      <c r="E151" s="118">
        <f t="shared" ca="1" si="10"/>
        <v>41061</v>
      </c>
      <c r="F151" s="125">
        <f ca="1">+VLOOKUP(E151,[1]!curvecalc,3,0)</f>
        <v>0.42918232412399188</v>
      </c>
      <c r="G151" s="126">
        <f t="shared" ca="1" si="8"/>
        <v>0</v>
      </c>
      <c r="H151" s="105" t="str">
        <f ca="1">+IF($G151=0,"",(+VLOOKUP($E151,[1]!FIXED_CHARTER_COST,HLOOKUP(vessel_choice,[1]!FIXED_CHARTER_COST,2,0)+1,0)*roundtrip_days)/vessel_mmbtu)</f>
        <v/>
      </c>
      <c r="I151" s="105" t="str">
        <f ca="1">+IF($G151=0,"",(+VLOOKUP($E151,[1]!OM_CHARTER_COST,HLOOKUP(vessel_choice,[1]!OM_CHARTER_COST,2,0)+1,0)*roundtrip_days)/vessel_mmbtu)</f>
        <v/>
      </c>
      <c r="J151" s="105" t="str">
        <f ca="1">IF($G151=0,"",(INDEX([1]!bunker_cost,MATCH(route,[1]!bunker_cost_route,0),MATCH(vessel_choice,[1]!bunker_cost_ship,0))/vessel_mmbtu))</f>
        <v/>
      </c>
      <c r="K151" s="105" t="str">
        <f ca="1">IF($G151=0,"",(+INDEX([1]!PORT_CHARGES,MATCH(source,[1]!PORTS,0),MATCH(vessel,[1]!PORT_CHARGE_SHIPS,0))/vessel_mmbtu))</f>
        <v/>
      </c>
      <c r="L151" s="105" t="str">
        <f ca="1">IF($G151=0,"",(+INDEX([1]!PORT_CHARGES,MATCH(destination,[1]!PORTS,0),MATCH(vessel,[1]!PORT_CHARGE_SHIPS,0))/vessel_mmbtu))</f>
        <v/>
      </c>
      <c r="M151" s="105" t="str">
        <f ca="1">IF($G151=0,"",IF(route_choice=1,INDEX([1]!PORT_CHARGES,MATCH(suez,[1]!PORTS,0),MATCH(vessel,[1]!PORT_CHARGE_SHIPS,0)),0)/vessel_mmbtu)</f>
        <v/>
      </c>
      <c r="N151" s="105" t="str">
        <f ca="1">+IF(G151=0,"",+HLOOKUP(vessel,[1]!other_cost,3,0))</f>
        <v/>
      </c>
      <c r="O151" s="114" t="str">
        <f t="shared" ca="1" si="9"/>
        <v/>
      </c>
      <c r="P151" s="36"/>
      <c r="Q151" s="1"/>
    </row>
    <row r="152" spans="5:17" x14ac:dyDescent="0.2">
      <c r="E152" s="118">
        <f t="shared" ca="1" si="10"/>
        <v>41091</v>
      </c>
      <c r="F152" s="125">
        <f ca="1">+VLOOKUP(E152,[1]!curvecalc,3,0)</f>
        <v>0.42660512992766531</v>
      </c>
      <c r="G152" s="126">
        <f t="shared" ca="1" si="8"/>
        <v>0</v>
      </c>
      <c r="H152" s="105" t="str">
        <f ca="1">+IF($G152=0,"",(+VLOOKUP($E152,[1]!FIXED_CHARTER_COST,HLOOKUP(vessel_choice,[1]!FIXED_CHARTER_COST,2,0)+1,0)*roundtrip_days)/vessel_mmbtu)</f>
        <v/>
      </c>
      <c r="I152" s="105" t="str">
        <f ca="1">+IF($G152=0,"",(+VLOOKUP($E152,[1]!OM_CHARTER_COST,HLOOKUP(vessel_choice,[1]!OM_CHARTER_COST,2,0)+1,0)*roundtrip_days)/vessel_mmbtu)</f>
        <v/>
      </c>
      <c r="J152" s="105" t="str">
        <f ca="1">IF($G152=0,"",(INDEX([1]!bunker_cost,MATCH(route,[1]!bunker_cost_route,0),MATCH(vessel_choice,[1]!bunker_cost_ship,0))/vessel_mmbtu))</f>
        <v/>
      </c>
      <c r="K152" s="105" t="str">
        <f ca="1">IF($G152=0,"",(+INDEX([1]!PORT_CHARGES,MATCH(source,[1]!PORTS,0),MATCH(vessel,[1]!PORT_CHARGE_SHIPS,0))/vessel_mmbtu))</f>
        <v/>
      </c>
      <c r="L152" s="105" t="str">
        <f ca="1">IF($G152=0,"",(+INDEX([1]!PORT_CHARGES,MATCH(destination,[1]!PORTS,0),MATCH(vessel,[1]!PORT_CHARGE_SHIPS,0))/vessel_mmbtu))</f>
        <v/>
      </c>
      <c r="M152" s="105" t="str">
        <f ca="1">IF($G152=0,"",IF(route_choice=1,INDEX([1]!PORT_CHARGES,MATCH(suez,[1]!PORTS,0),MATCH(vessel,[1]!PORT_CHARGE_SHIPS,0)),0)/vessel_mmbtu)</f>
        <v/>
      </c>
      <c r="N152" s="105" t="str">
        <f ca="1">+IF(G152=0,"",+HLOOKUP(vessel,[1]!other_cost,3,0))</f>
        <v/>
      </c>
      <c r="O152" s="114" t="str">
        <f t="shared" ca="1" si="9"/>
        <v/>
      </c>
      <c r="P152" s="36"/>
      <c r="Q152" s="1"/>
    </row>
    <row r="153" spans="5:17" x14ac:dyDescent="0.2">
      <c r="E153" s="118">
        <f t="shared" ca="1" si="10"/>
        <v>41122</v>
      </c>
      <c r="F153" s="125">
        <f ca="1">+VLOOKUP(E153,[1]!curvecalc,3,0)</f>
        <v>0.42404348602712594</v>
      </c>
      <c r="G153" s="126">
        <f t="shared" ca="1" si="8"/>
        <v>0</v>
      </c>
      <c r="H153" s="105" t="str">
        <f ca="1">+IF($G153=0,"",(+VLOOKUP($E153,[1]!FIXED_CHARTER_COST,HLOOKUP(vessel_choice,[1]!FIXED_CHARTER_COST,2,0)+1,0)*roundtrip_days)/vessel_mmbtu)</f>
        <v/>
      </c>
      <c r="I153" s="105" t="str">
        <f ca="1">+IF($G153=0,"",(+VLOOKUP($E153,[1]!OM_CHARTER_COST,HLOOKUP(vessel_choice,[1]!OM_CHARTER_COST,2,0)+1,0)*roundtrip_days)/vessel_mmbtu)</f>
        <v/>
      </c>
      <c r="J153" s="105" t="str">
        <f ca="1">IF($G153=0,"",(INDEX([1]!bunker_cost,MATCH(route,[1]!bunker_cost_route,0),MATCH(vessel_choice,[1]!bunker_cost_ship,0))/vessel_mmbtu))</f>
        <v/>
      </c>
      <c r="K153" s="105" t="str">
        <f ca="1">IF($G153=0,"",(+INDEX([1]!PORT_CHARGES,MATCH(source,[1]!PORTS,0),MATCH(vessel,[1]!PORT_CHARGE_SHIPS,0))/vessel_mmbtu))</f>
        <v/>
      </c>
      <c r="L153" s="105" t="str">
        <f ca="1">IF($G153=0,"",(+INDEX([1]!PORT_CHARGES,MATCH(destination,[1]!PORTS,0),MATCH(vessel,[1]!PORT_CHARGE_SHIPS,0))/vessel_mmbtu))</f>
        <v/>
      </c>
      <c r="M153" s="105" t="str">
        <f ca="1">IF($G153=0,"",IF(route_choice=1,INDEX([1]!PORT_CHARGES,MATCH(suez,[1]!PORTS,0),MATCH(vessel,[1]!PORT_CHARGE_SHIPS,0)),0)/vessel_mmbtu)</f>
        <v/>
      </c>
      <c r="N153" s="105" t="str">
        <f ca="1">+IF(G153=0,"",+HLOOKUP(vessel,[1]!other_cost,3,0))</f>
        <v/>
      </c>
      <c r="O153" s="114" t="str">
        <f t="shared" ca="1" si="9"/>
        <v/>
      </c>
      <c r="P153" s="36"/>
      <c r="Q153" s="1"/>
    </row>
    <row r="154" spans="5:17" x14ac:dyDescent="0.2">
      <c r="E154" s="118">
        <f t="shared" ca="1" si="10"/>
        <v>41153</v>
      </c>
      <c r="F154" s="125">
        <f ca="1">+VLOOKUP(E154,[1]!curvecalc,3,0)</f>
        <v>0.42157919650041753</v>
      </c>
      <c r="G154" s="126">
        <f t="shared" ca="1" si="8"/>
        <v>0</v>
      </c>
      <c r="H154" s="105" t="str">
        <f ca="1">+IF($G154=0,"",(+VLOOKUP($E154,[1]!FIXED_CHARTER_COST,HLOOKUP(vessel_choice,[1]!FIXED_CHARTER_COST,2,0)+1,0)*roundtrip_days)/vessel_mmbtu)</f>
        <v/>
      </c>
      <c r="I154" s="105" t="str">
        <f ca="1">+IF($G154=0,"",(+VLOOKUP($E154,[1]!OM_CHARTER_COST,HLOOKUP(vessel_choice,[1]!OM_CHARTER_COST,2,0)+1,0)*roundtrip_days)/vessel_mmbtu)</f>
        <v/>
      </c>
      <c r="J154" s="105" t="str">
        <f ca="1">IF($G154=0,"",(INDEX([1]!bunker_cost,MATCH(route,[1]!bunker_cost_route,0),MATCH(vessel_choice,[1]!bunker_cost_ship,0))/vessel_mmbtu))</f>
        <v/>
      </c>
      <c r="K154" s="105" t="str">
        <f ca="1">IF($G154=0,"",(+INDEX([1]!PORT_CHARGES,MATCH(source,[1]!PORTS,0),MATCH(vessel,[1]!PORT_CHARGE_SHIPS,0))/vessel_mmbtu))</f>
        <v/>
      </c>
      <c r="L154" s="105" t="str">
        <f ca="1">IF($G154=0,"",(+INDEX([1]!PORT_CHARGES,MATCH(destination,[1]!PORTS,0),MATCH(vessel,[1]!PORT_CHARGE_SHIPS,0))/vessel_mmbtu))</f>
        <v/>
      </c>
      <c r="M154" s="105" t="str">
        <f ca="1">IF($G154=0,"",IF(route_choice=1,INDEX([1]!PORT_CHARGES,MATCH(suez,[1]!PORTS,0),MATCH(vessel,[1]!PORT_CHARGE_SHIPS,0)),0)/vessel_mmbtu)</f>
        <v/>
      </c>
      <c r="N154" s="105" t="str">
        <f ca="1">+IF(G154=0,"",+HLOOKUP(vessel,[1]!other_cost,3,0))</f>
        <v/>
      </c>
      <c r="O154" s="114" t="str">
        <f t="shared" ca="1" si="9"/>
        <v/>
      </c>
      <c r="P154" s="36"/>
      <c r="Q154" s="1"/>
    </row>
    <row r="155" spans="5:17" x14ac:dyDescent="0.2">
      <c r="E155" s="118">
        <f t="shared" ca="1" si="10"/>
        <v>41183</v>
      </c>
      <c r="F155" s="125">
        <f ca="1">+VLOOKUP(E155,[1]!curvecalc,3,0)</f>
        <v>0.41904772415826769</v>
      </c>
      <c r="G155" s="126">
        <f t="shared" ca="1" si="8"/>
        <v>0</v>
      </c>
      <c r="H155" s="105" t="str">
        <f ca="1">+IF($G155=0,"",(+VLOOKUP($E155,[1]!FIXED_CHARTER_COST,HLOOKUP(vessel_choice,[1]!FIXED_CHARTER_COST,2,0)+1,0)*roundtrip_days)/vessel_mmbtu)</f>
        <v/>
      </c>
      <c r="I155" s="105" t="str">
        <f ca="1">+IF($G155=0,"",(+VLOOKUP($E155,[1]!OM_CHARTER_COST,HLOOKUP(vessel_choice,[1]!OM_CHARTER_COST,2,0)+1,0)*roundtrip_days)/vessel_mmbtu)</f>
        <v/>
      </c>
      <c r="J155" s="105" t="str">
        <f ca="1">IF($G155=0,"",(INDEX([1]!bunker_cost,MATCH(route,[1]!bunker_cost_route,0),MATCH(vessel_choice,[1]!bunker_cost_ship,0))/vessel_mmbtu))</f>
        <v/>
      </c>
      <c r="K155" s="105" t="str">
        <f ca="1">IF($G155=0,"",(+INDEX([1]!PORT_CHARGES,MATCH(source,[1]!PORTS,0),MATCH(vessel,[1]!PORT_CHARGE_SHIPS,0))/vessel_mmbtu))</f>
        <v/>
      </c>
      <c r="L155" s="105" t="str">
        <f ca="1">IF($G155=0,"",(+INDEX([1]!PORT_CHARGES,MATCH(destination,[1]!PORTS,0),MATCH(vessel,[1]!PORT_CHARGE_SHIPS,0))/vessel_mmbtu))</f>
        <v/>
      </c>
      <c r="M155" s="105" t="str">
        <f ca="1">IF($G155=0,"",IF(route_choice=1,INDEX([1]!PORT_CHARGES,MATCH(suez,[1]!PORTS,0),MATCH(vessel,[1]!PORT_CHARGE_SHIPS,0)),0)/vessel_mmbtu)</f>
        <v/>
      </c>
      <c r="N155" s="105" t="str">
        <f ca="1">+IF(G155=0,"",+HLOOKUP(vessel,[1]!other_cost,3,0))</f>
        <v/>
      </c>
      <c r="O155" s="114" t="str">
        <f t="shared" ca="1" si="9"/>
        <v/>
      </c>
      <c r="P155" s="36"/>
      <c r="Q155" s="1"/>
    </row>
    <row r="156" spans="5:17" x14ac:dyDescent="0.2">
      <c r="E156" s="118">
        <f t="shared" ca="1" si="10"/>
        <v>41214</v>
      </c>
      <c r="F156" s="125">
        <f ca="1">+VLOOKUP(E156,[1]!curvecalc,3,0)</f>
        <v>0.41661251046858178</v>
      </c>
      <c r="G156" s="126">
        <f t="shared" ca="1" si="8"/>
        <v>0</v>
      </c>
      <c r="H156" s="105" t="str">
        <f ca="1">+IF($G156=0,"",(+VLOOKUP($E156,[1]!FIXED_CHARTER_COST,HLOOKUP(vessel_choice,[1]!FIXED_CHARTER_COST,2,0)+1,0)*roundtrip_days)/vessel_mmbtu)</f>
        <v/>
      </c>
      <c r="I156" s="105" t="str">
        <f ca="1">+IF($G156=0,"",(+VLOOKUP($E156,[1]!OM_CHARTER_COST,HLOOKUP(vessel_choice,[1]!OM_CHARTER_COST,2,0)+1,0)*roundtrip_days)/vessel_mmbtu)</f>
        <v/>
      </c>
      <c r="J156" s="105" t="str">
        <f ca="1">IF($G156=0,"",(INDEX([1]!bunker_cost,MATCH(route,[1]!bunker_cost_route,0),MATCH(vessel_choice,[1]!bunker_cost_ship,0))/vessel_mmbtu))</f>
        <v/>
      </c>
      <c r="K156" s="105" t="str">
        <f ca="1">IF($G156=0,"",(+INDEX([1]!PORT_CHARGES,MATCH(source,[1]!PORTS,0),MATCH(vessel,[1]!PORT_CHARGE_SHIPS,0))/vessel_mmbtu))</f>
        <v/>
      </c>
      <c r="L156" s="105" t="str">
        <f ca="1">IF($G156=0,"",(+INDEX([1]!PORT_CHARGES,MATCH(destination,[1]!PORTS,0),MATCH(vessel,[1]!PORT_CHARGE_SHIPS,0))/vessel_mmbtu))</f>
        <v/>
      </c>
      <c r="M156" s="105" t="str">
        <f ca="1">IF($G156=0,"",IF(route_choice=1,INDEX([1]!PORT_CHARGES,MATCH(suez,[1]!PORTS,0),MATCH(vessel,[1]!PORT_CHARGE_SHIPS,0)),0)/vessel_mmbtu)</f>
        <v/>
      </c>
      <c r="N156" s="105" t="str">
        <f ca="1">+IF(G156=0,"",+HLOOKUP(vessel,[1]!other_cost,3,0))</f>
        <v/>
      </c>
      <c r="O156" s="114" t="str">
        <f t="shared" ca="1" si="9"/>
        <v/>
      </c>
      <c r="P156" s="36"/>
      <c r="Q156" s="1"/>
    </row>
    <row r="157" spans="5:17" x14ac:dyDescent="0.2">
      <c r="E157" s="118">
        <f t="shared" ca="1" si="10"/>
        <v>41244</v>
      </c>
      <c r="F157" s="125">
        <f ca="1">+VLOOKUP(E157,[1]!curvecalc,3,0)</f>
        <v>0.41411090493936836</v>
      </c>
      <c r="G157" s="126">
        <f t="shared" ca="1" si="8"/>
        <v>0</v>
      </c>
      <c r="H157" s="105" t="str">
        <f ca="1">+IF($G157=0,"",(+VLOOKUP($E157,[1]!FIXED_CHARTER_COST,HLOOKUP(vessel_choice,[1]!FIXED_CHARTER_COST,2,0)+1,0)*roundtrip_days)/vessel_mmbtu)</f>
        <v/>
      </c>
      <c r="I157" s="105" t="str">
        <f ca="1">+IF($G157=0,"",(+VLOOKUP($E157,[1]!OM_CHARTER_COST,HLOOKUP(vessel_choice,[1]!OM_CHARTER_COST,2,0)+1,0)*roundtrip_days)/vessel_mmbtu)</f>
        <v/>
      </c>
      <c r="J157" s="105" t="str">
        <f ca="1">IF($G157=0,"",(INDEX([1]!bunker_cost,MATCH(route,[1]!bunker_cost_route,0),MATCH(vessel_choice,[1]!bunker_cost_ship,0))/vessel_mmbtu))</f>
        <v/>
      </c>
      <c r="K157" s="105" t="str">
        <f ca="1">IF($G157=0,"",(+INDEX([1]!PORT_CHARGES,MATCH(source,[1]!PORTS,0),MATCH(vessel,[1]!PORT_CHARGE_SHIPS,0))/vessel_mmbtu))</f>
        <v/>
      </c>
      <c r="L157" s="105" t="str">
        <f ca="1">IF($G157=0,"",(+INDEX([1]!PORT_CHARGES,MATCH(destination,[1]!PORTS,0),MATCH(vessel,[1]!PORT_CHARGE_SHIPS,0))/vessel_mmbtu))</f>
        <v/>
      </c>
      <c r="M157" s="105" t="str">
        <f ca="1">IF($G157=0,"",IF(route_choice=1,INDEX([1]!PORT_CHARGES,MATCH(suez,[1]!PORTS,0),MATCH(vessel,[1]!PORT_CHARGE_SHIPS,0)),0)/vessel_mmbtu)</f>
        <v/>
      </c>
      <c r="N157" s="105" t="str">
        <f ca="1">+IF(G157=0,"",+HLOOKUP(vessel,[1]!other_cost,3,0))</f>
        <v/>
      </c>
      <c r="O157" s="114" t="str">
        <f t="shared" ca="1" si="9"/>
        <v/>
      </c>
      <c r="P157" s="36"/>
      <c r="Q157" s="1"/>
    </row>
    <row r="158" spans="5:17" x14ac:dyDescent="0.2">
      <c r="E158" s="118">
        <f t="shared" ca="1" si="10"/>
        <v>41275</v>
      </c>
      <c r="F158" s="125">
        <f ca="1">+VLOOKUP(E158,[1]!curvecalc,3,0)</f>
        <v>0.4116243947358067</v>
      </c>
      <c r="G158" s="126">
        <f t="shared" ca="1" si="8"/>
        <v>0</v>
      </c>
      <c r="H158" s="105" t="str">
        <f ca="1">+IF($G158=0,"",(+VLOOKUP($E158,[1]!FIXED_CHARTER_COST,HLOOKUP(vessel_choice,[1]!FIXED_CHARTER_COST,2,0)+1,0)*roundtrip_days)/vessel_mmbtu)</f>
        <v/>
      </c>
      <c r="I158" s="105" t="str">
        <f ca="1">+IF($G158=0,"",(+VLOOKUP($E158,[1]!OM_CHARTER_COST,HLOOKUP(vessel_choice,[1]!OM_CHARTER_COST,2,0)+1,0)*roundtrip_days)/vessel_mmbtu)</f>
        <v/>
      </c>
      <c r="J158" s="105" t="str">
        <f ca="1">IF($G158=0,"",(INDEX([1]!bunker_cost,MATCH(route,[1]!bunker_cost_route,0),MATCH(vessel_choice,[1]!bunker_cost_ship,0))/vessel_mmbtu))</f>
        <v/>
      </c>
      <c r="K158" s="105" t="str">
        <f ca="1">IF($G158=0,"",(+INDEX([1]!PORT_CHARGES,MATCH(source,[1]!PORTS,0),MATCH(vessel,[1]!PORT_CHARGE_SHIPS,0))/vessel_mmbtu))</f>
        <v/>
      </c>
      <c r="L158" s="105" t="str">
        <f ca="1">IF($G158=0,"",(+INDEX([1]!PORT_CHARGES,MATCH(destination,[1]!PORTS,0),MATCH(vessel,[1]!PORT_CHARGE_SHIPS,0))/vessel_mmbtu))</f>
        <v/>
      </c>
      <c r="M158" s="105" t="str">
        <f ca="1">IF($G158=0,"",IF(route_choice=1,INDEX([1]!PORT_CHARGES,MATCH(suez,[1]!PORTS,0),MATCH(vessel,[1]!PORT_CHARGE_SHIPS,0)),0)/vessel_mmbtu)</f>
        <v/>
      </c>
      <c r="N158" s="105" t="str">
        <f ca="1">+IF(G158=0,"",+HLOOKUP(vessel,[1]!other_cost,3,0))</f>
        <v/>
      </c>
      <c r="O158" s="114" t="str">
        <f t="shared" ca="1" si="9"/>
        <v/>
      </c>
      <c r="P158" s="36"/>
      <c r="Q158" s="1"/>
    </row>
    <row r="159" spans="5:17" x14ac:dyDescent="0.2">
      <c r="E159" s="118">
        <f t="shared" ca="1" si="10"/>
        <v>41306</v>
      </c>
      <c r="F159" s="125">
        <f ca="1">+VLOOKUP(E159,[1]!curvecalc,3,0)</f>
        <v>0.40939152682356605</v>
      </c>
      <c r="G159" s="126">
        <f t="shared" ca="1" si="8"/>
        <v>0</v>
      </c>
      <c r="H159" s="105" t="str">
        <f ca="1">+IF($G159=0,"",(+VLOOKUP($E159,[1]!FIXED_CHARTER_COST,HLOOKUP(vessel_choice,[1]!FIXED_CHARTER_COST,2,0)+1,0)*roundtrip_days)/vessel_mmbtu)</f>
        <v/>
      </c>
      <c r="I159" s="105" t="str">
        <f ca="1">+IF($G159=0,"",(+VLOOKUP($E159,[1]!OM_CHARTER_COST,HLOOKUP(vessel_choice,[1]!OM_CHARTER_COST,2,0)+1,0)*roundtrip_days)/vessel_mmbtu)</f>
        <v/>
      </c>
      <c r="J159" s="105" t="str">
        <f ca="1">IF($G159=0,"",(INDEX([1]!bunker_cost,MATCH(route,[1]!bunker_cost_route,0),MATCH(vessel_choice,[1]!bunker_cost_ship,0))/vessel_mmbtu))</f>
        <v/>
      </c>
      <c r="K159" s="105" t="str">
        <f ca="1">IF($G159=0,"",(+INDEX([1]!PORT_CHARGES,MATCH(source,[1]!PORTS,0),MATCH(vessel,[1]!PORT_CHARGE_SHIPS,0))/vessel_mmbtu))</f>
        <v/>
      </c>
      <c r="L159" s="105" t="str">
        <f ca="1">IF($G159=0,"",(+INDEX([1]!PORT_CHARGES,MATCH(destination,[1]!PORTS,0),MATCH(vessel,[1]!PORT_CHARGE_SHIPS,0))/vessel_mmbtu))</f>
        <v/>
      </c>
      <c r="M159" s="105" t="str">
        <f ca="1">IF($G159=0,"",IF(route_choice=1,INDEX([1]!PORT_CHARGES,MATCH(suez,[1]!PORTS,0),MATCH(vessel,[1]!PORT_CHARGE_SHIPS,0)),0)/vessel_mmbtu)</f>
        <v/>
      </c>
      <c r="N159" s="105" t="str">
        <f ca="1">+IF(G159=0,"",+HLOOKUP(vessel,[1]!other_cost,3,0))</f>
        <v/>
      </c>
      <c r="O159" s="114" t="str">
        <f t="shared" ca="1" si="9"/>
        <v/>
      </c>
      <c r="P159" s="36"/>
      <c r="Q159" s="1"/>
    </row>
    <row r="160" spans="5:17" x14ac:dyDescent="0.2">
      <c r="E160" s="118">
        <f t="shared" ca="1" si="10"/>
        <v>41334</v>
      </c>
      <c r="F160" s="125">
        <f ca="1">+VLOOKUP(E160,[1]!curvecalc,3,0)</f>
        <v>0.40693323849998414</v>
      </c>
      <c r="G160" s="126">
        <f t="shared" ca="1" si="8"/>
        <v>0</v>
      </c>
      <c r="H160" s="105" t="str">
        <f ca="1">+IF($G160=0,"",(+VLOOKUP($E160,[1]!FIXED_CHARTER_COST,HLOOKUP(vessel_choice,[1]!FIXED_CHARTER_COST,2,0)+1,0)*roundtrip_days)/vessel_mmbtu)</f>
        <v/>
      </c>
      <c r="I160" s="105" t="str">
        <f ca="1">+IF($G160=0,"",(+VLOOKUP($E160,[1]!OM_CHARTER_COST,HLOOKUP(vessel_choice,[1]!OM_CHARTER_COST,2,0)+1,0)*roundtrip_days)/vessel_mmbtu)</f>
        <v/>
      </c>
      <c r="J160" s="105" t="str">
        <f ca="1">IF($G160=0,"",(INDEX([1]!bunker_cost,MATCH(route,[1]!bunker_cost_route,0),MATCH(vessel_choice,[1]!bunker_cost_ship,0))/vessel_mmbtu))</f>
        <v/>
      </c>
      <c r="K160" s="105" t="str">
        <f ca="1">IF($G160=0,"",(+INDEX([1]!PORT_CHARGES,MATCH(source,[1]!PORTS,0),MATCH(vessel,[1]!PORT_CHARGE_SHIPS,0))/vessel_mmbtu))</f>
        <v/>
      </c>
      <c r="L160" s="105" t="str">
        <f ca="1">IF($G160=0,"",(+INDEX([1]!PORT_CHARGES,MATCH(destination,[1]!PORTS,0),MATCH(vessel,[1]!PORT_CHARGE_SHIPS,0))/vessel_mmbtu))</f>
        <v/>
      </c>
      <c r="M160" s="105" t="str">
        <f ca="1">IF($G160=0,"",IF(route_choice=1,INDEX([1]!PORT_CHARGES,MATCH(suez,[1]!PORTS,0),MATCH(vessel,[1]!PORT_CHARGE_SHIPS,0)),0)/vessel_mmbtu)</f>
        <v/>
      </c>
      <c r="N160" s="105" t="str">
        <f ca="1">+IF(G160=0,"",+HLOOKUP(vessel,[1]!other_cost,3,0))</f>
        <v/>
      </c>
      <c r="O160" s="114" t="str">
        <f t="shared" ca="1" si="9"/>
        <v/>
      </c>
      <c r="P160" s="36"/>
      <c r="Q160" s="1"/>
    </row>
    <row r="161" spans="5:17" x14ac:dyDescent="0.2">
      <c r="E161" s="118">
        <f t="shared" ca="1" si="10"/>
        <v>41365</v>
      </c>
      <c r="F161" s="125">
        <f ca="1">+VLOOKUP(E161,[1]!curvecalc,3,0)</f>
        <v>0.40456853016434469</v>
      </c>
      <c r="G161" s="126">
        <f t="shared" ca="1" si="8"/>
        <v>0</v>
      </c>
      <c r="H161" s="105" t="str">
        <f ca="1">+IF($G161=0,"",(+VLOOKUP($E161,[1]!FIXED_CHARTER_COST,HLOOKUP(vessel_choice,[1]!FIXED_CHARTER_COST,2,0)+1,0)*roundtrip_days)/vessel_mmbtu)</f>
        <v/>
      </c>
      <c r="I161" s="105" t="str">
        <f ca="1">+IF($G161=0,"",(+VLOOKUP($E161,[1]!OM_CHARTER_COST,HLOOKUP(vessel_choice,[1]!OM_CHARTER_COST,2,0)+1,0)*roundtrip_days)/vessel_mmbtu)</f>
        <v/>
      </c>
      <c r="J161" s="105" t="str">
        <f ca="1">IF($G161=0,"",(INDEX([1]!bunker_cost,MATCH(route,[1]!bunker_cost_route,0),MATCH(vessel_choice,[1]!bunker_cost_ship,0))/vessel_mmbtu))</f>
        <v/>
      </c>
      <c r="K161" s="105" t="str">
        <f ca="1">IF($G161=0,"",(+INDEX([1]!PORT_CHARGES,MATCH(source,[1]!PORTS,0),MATCH(vessel,[1]!PORT_CHARGE_SHIPS,0))/vessel_mmbtu))</f>
        <v/>
      </c>
      <c r="L161" s="105" t="str">
        <f ca="1">IF($G161=0,"",(+INDEX([1]!PORT_CHARGES,MATCH(destination,[1]!PORTS,0),MATCH(vessel,[1]!PORT_CHARGE_SHIPS,0))/vessel_mmbtu))</f>
        <v/>
      </c>
      <c r="M161" s="105" t="str">
        <f ca="1">IF($G161=0,"",IF(route_choice=1,INDEX([1]!PORT_CHARGES,MATCH(suez,[1]!PORTS,0),MATCH(vessel,[1]!PORT_CHARGE_SHIPS,0)),0)/vessel_mmbtu)</f>
        <v/>
      </c>
      <c r="N161" s="105" t="str">
        <f ca="1">+IF(G161=0,"",+HLOOKUP(vessel,[1]!other_cost,3,0))</f>
        <v/>
      </c>
      <c r="O161" s="114" t="str">
        <f t="shared" ca="1" si="9"/>
        <v/>
      </c>
      <c r="P161" s="36"/>
      <c r="Q161" s="1"/>
    </row>
    <row r="162" spans="5:17" x14ac:dyDescent="0.2">
      <c r="E162" s="118">
        <f t="shared" ca="1" si="10"/>
        <v>41395</v>
      </c>
      <c r="F162" s="125">
        <f ca="1">+VLOOKUP(E162,[1]!curvecalc,3,0)</f>
        <v>0.4021393480944242</v>
      </c>
      <c r="G162" s="126">
        <f t="shared" ca="1" si="8"/>
        <v>0</v>
      </c>
      <c r="H162" s="105" t="str">
        <f ca="1">+IF($G162=0,"",(+VLOOKUP($E162,[1]!FIXED_CHARTER_COST,HLOOKUP(vessel_choice,[1]!FIXED_CHARTER_COST,2,0)+1,0)*roundtrip_days)/vessel_mmbtu)</f>
        <v/>
      </c>
      <c r="I162" s="105" t="str">
        <f ca="1">+IF($G162=0,"",(+VLOOKUP($E162,[1]!OM_CHARTER_COST,HLOOKUP(vessel_choice,[1]!OM_CHARTER_COST,2,0)+1,0)*roundtrip_days)/vessel_mmbtu)</f>
        <v/>
      </c>
      <c r="J162" s="105" t="str">
        <f ca="1">IF($G162=0,"",(INDEX([1]!bunker_cost,MATCH(route,[1]!bunker_cost_route,0),MATCH(vessel_choice,[1]!bunker_cost_ship,0))/vessel_mmbtu))</f>
        <v/>
      </c>
      <c r="K162" s="105" t="str">
        <f ca="1">IF($G162=0,"",(+INDEX([1]!PORT_CHARGES,MATCH(source,[1]!PORTS,0),MATCH(vessel,[1]!PORT_CHARGE_SHIPS,0))/vessel_mmbtu))</f>
        <v/>
      </c>
      <c r="L162" s="105" t="str">
        <f ca="1">IF($G162=0,"",(+INDEX([1]!PORT_CHARGES,MATCH(destination,[1]!PORTS,0),MATCH(vessel,[1]!PORT_CHARGE_SHIPS,0))/vessel_mmbtu))</f>
        <v/>
      </c>
      <c r="M162" s="105" t="str">
        <f ca="1">IF($G162=0,"",IF(route_choice=1,INDEX([1]!PORT_CHARGES,MATCH(suez,[1]!PORTS,0),MATCH(vessel,[1]!PORT_CHARGE_SHIPS,0)),0)/vessel_mmbtu)</f>
        <v/>
      </c>
      <c r="N162" s="105" t="str">
        <f ca="1">+IF(G162=0,"",+HLOOKUP(vessel,[1]!other_cost,3,0))</f>
        <v/>
      </c>
      <c r="O162" s="114" t="str">
        <f t="shared" ca="1" si="9"/>
        <v/>
      </c>
      <c r="P162" s="36"/>
      <c r="Q162" s="1"/>
    </row>
    <row r="163" spans="5:17" x14ac:dyDescent="0.2">
      <c r="E163" s="118">
        <f t="shared" ca="1" si="10"/>
        <v>41426</v>
      </c>
      <c r="F163" s="125">
        <f ca="1">+VLOOKUP(E163,[1]!curvecalc,3,0)</f>
        <v>0.39980253895952172</v>
      </c>
      <c r="G163" s="126">
        <f t="shared" ca="1" si="8"/>
        <v>0</v>
      </c>
      <c r="H163" s="105" t="str">
        <f ca="1">+IF($G163=0,"",(+VLOOKUP($E163,[1]!FIXED_CHARTER_COST,HLOOKUP(vessel_choice,[1]!FIXED_CHARTER_COST,2,0)+1,0)*roundtrip_days)/vessel_mmbtu)</f>
        <v/>
      </c>
      <c r="I163" s="105" t="str">
        <f ca="1">+IF($G163=0,"",(+VLOOKUP($E163,[1]!OM_CHARTER_COST,HLOOKUP(vessel_choice,[1]!OM_CHARTER_COST,2,0)+1,0)*roundtrip_days)/vessel_mmbtu)</f>
        <v/>
      </c>
      <c r="J163" s="105" t="str">
        <f ca="1">IF($G163=0,"",(INDEX([1]!bunker_cost,MATCH(route,[1]!bunker_cost_route,0),MATCH(vessel_choice,[1]!bunker_cost_ship,0))/vessel_mmbtu))</f>
        <v/>
      </c>
      <c r="K163" s="105" t="str">
        <f ca="1">IF($G163=0,"",(+INDEX([1]!PORT_CHARGES,MATCH(source,[1]!PORTS,0),MATCH(vessel,[1]!PORT_CHARGE_SHIPS,0))/vessel_mmbtu))</f>
        <v/>
      </c>
      <c r="L163" s="105" t="str">
        <f ca="1">IF($G163=0,"",(+INDEX([1]!PORT_CHARGES,MATCH(destination,[1]!PORTS,0),MATCH(vessel,[1]!PORT_CHARGE_SHIPS,0))/vessel_mmbtu))</f>
        <v/>
      </c>
      <c r="M163" s="105" t="str">
        <f ca="1">IF($G163=0,"",IF(route_choice=1,INDEX([1]!PORT_CHARGES,MATCH(suez,[1]!PORTS,0),MATCH(vessel,[1]!PORT_CHARGE_SHIPS,0)),0)/vessel_mmbtu)</f>
        <v/>
      </c>
      <c r="N163" s="105" t="str">
        <f ca="1">+IF(G163=0,"",+HLOOKUP(vessel,[1]!other_cost,3,0))</f>
        <v/>
      </c>
      <c r="O163" s="114" t="str">
        <f t="shared" ca="1" si="9"/>
        <v/>
      </c>
      <c r="P163" s="36"/>
      <c r="Q163" s="1"/>
    </row>
    <row r="164" spans="5:17" x14ac:dyDescent="0.2">
      <c r="E164" s="118">
        <f t="shared" ca="1" si="10"/>
        <v>41456</v>
      </c>
      <c r="F164" s="125">
        <f ca="1">+VLOOKUP(E164,[1]!curvecalc,3,0)</f>
        <v>0.3974020151248005</v>
      </c>
      <c r="G164" s="126">
        <f t="shared" ca="1" si="8"/>
        <v>0</v>
      </c>
      <c r="H164" s="105" t="str">
        <f ca="1">+IF($G164=0,"",(+VLOOKUP($E164,[1]!FIXED_CHARTER_COST,HLOOKUP(vessel_choice,[1]!FIXED_CHARTER_COST,2,0)+1,0)*roundtrip_days)/vessel_mmbtu)</f>
        <v/>
      </c>
      <c r="I164" s="105" t="str">
        <f ca="1">+IF($G164=0,"",(+VLOOKUP($E164,[1]!OM_CHARTER_COST,HLOOKUP(vessel_choice,[1]!OM_CHARTER_COST,2,0)+1,0)*roundtrip_days)/vessel_mmbtu)</f>
        <v/>
      </c>
      <c r="J164" s="105" t="str">
        <f ca="1">IF($G164=0,"",(INDEX([1]!bunker_cost,MATCH(route,[1]!bunker_cost_route,0),MATCH(vessel_choice,[1]!bunker_cost_ship,0))/vessel_mmbtu))</f>
        <v/>
      </c>
      <c r="K164" s="105" t="str">
        <f ca="1">IF($G164=0,"",(+INDEX([1]!PORT_CHARGES,MATCH(source,[1]!PORTS,0),MATCH(vessel,[1]!PORT_CHARGE_SHIPS,0))/vessel_mmbtu))</f>
        <v/>
      </c>
      <c r="L164" s="105" t="str">
        <f ca="1">IF($G164=0,"",(+INDEX([1]!PORT_CHARGES,MATCH(destination,[1]!PORTS,0),MATCH(vessel,[1]!PORT_CHARGE_SHIPS,0))/vessel_mmbtu))</f>
        <v/>
      </c>
      <c r="M164" s="105" t="str">
        <f ca="1">IF($G164=0,"",IF(route_choice=1,INDEX([1]!PORT_CHARGES,MATCH(suez,[1]!PORTS,0),MATCH(vessel,[1]!PORT_CHARGE_SHIPS,0)),0)/vessel_mmbtu)</f>
        <v/>
      </c>
      <c r="N164" s="105" t="str">
        <f ca="1">+IF(G164=0,"",+HLOOKUP(vessel,[1]!other_cost,3,0))</f>
        <v/>
      </c>
      <c r="O164" s="114" t="str">
        <f t="shared" ca="1" si="9"/>
        <v/>
      </c>
      <c r="P164" s="36"/>
      <c r="Q164" s="1"/>
    </row>
    <row r="165" spans="5:17" x14ac:dyDescent="0.2">
      <c r="E165" s="118">
        <f t="shared" ca="1" si="10"/>
        <v>41487</v>
      </c>
      <c r="F165" s="125">
        <f ca="1">+VLOOKUP(E165,[1]!curvecalc,3,0)</f>
        <v>0.39501597814897876</v>
      </c>
      <c r="G165" s="126">
        <f t="shared" ca="1" si="8"/>
        <v>0</v>
      </c>
      <c r="H165" s="105" t="str">
        <f ca="1">+IF($G165=0,"",(+VLOOKUP($E165,[1]!FIXED_CHARTER_COST,HLOOKUP(vessel_choice,[1]!FIXED_CHARTER_COST,2,0)+1,0)*roundtrip_days)/vessel_mmbtu)</f>
        <v/>
      </c>
      <c r="I165" s="105" t="str">
        <f ca="1">+IF($G165=0,"",(+VLOOKUP($E165,[1]!OM_CHARTER_COST,HLOOKUP(vessel_choice,[1]!OM_CHARTER_COST,2,0)+1,0)*roundtrip_days)/vessel_mmbtu)</f>
        <v/>
      </c>
      <c r="J165" s="105" t="str">
        <f ca="1">IF($G165=0,"",(INDEX([1]!bunker_cost,MATCH(route,[1]!bunker_cost_route,0),MATCH(vessel_choice,[1]!bunker_cost_ship,0))/vessel_mmbtu))</f>
        <v/>
      </c>
      <c r="K165" s="105" t="str">
        <f ca="1">IF($G165=0,"",(+INDEX([1]!PORT_CHARGES,MATCH(source,[1]!PORTS,0),MATCH(vessel,[1]!PORT_CHARGE_SHIPS,0))/vessel_mmbtu))</f>
        <v/>
      </c>
      <c r="L165" s="105" t="str">
        <f ca="1">IF($G165=0,"",(+INDEX([1]!PORT_CHARGES,MATCH(destination,[1]!PORTS,0),MATCH(vessel,[1]!PORT_CHARGE_SHIPS,0))/vessel_mmbtu))</f>
        <v/>
      </c>
      <c r="M165" s="105" t="str">
        <f ca="1">IF($G165=0,"",IF(route_choice=1,INDEX([1]!PORT_CHARGES,MATCH(suez,[1]!PORTS,0),MATCH(vessel,[1]!PORT_CHARGE_SHIPS,0)),0)/vessel_mmbtu)</f>
        <v/>
      </c>
      <c r="N165" s="105" t="str">
        <f ca="1">+IF(G165=0,"",+HLOOKUP(vessel,[1]!other_cost,3,0))</f>
        <v/>
      </c>
      <c r="O165" s="114" t="str">
        <f t="shared" ca="1" si="9"/>
        <v/>
      </c>
      <c r="P165" s="36"/>
      <c r="Q165" s="1"/>
    </row>
    <row r="166" spans="5:17" x14ac:dyDescent="0.2">
      <c r="E166" s="118">
        <f t="shared" ca="1" si="10"/>
        <v>41518</v>
      </c>
      <c r="F166" s="125">
        <f ca="1">+VLOOKUP(E166,[1]!curvecalc,3,0)</f>
        <v>0.39272062425901005</v>
      </c>
      <c r="G166" s="126">
        <f t="shared" ca="1" si="8"/>
        <v>0</v>
      </c>
      <c r="H166" s="105" t="str">
        <f ca="1">+IF($G166=0,"",(+VLOOKUP($E166,[1]!FIXED_CHARTER_COST,HLOOKUP(vessel_choice,[1]!FIXED_CHARTER_COST,2,0)+1,0)*roundtrip_days)/vessel_mmbtu)</f>
        <v/>
      </c>
      <c r="I166" s="105" t="str">
        <f ca="1">+IF($G166=0,"",(+VLOOKUP($E166,[1]!OM_CHARTER_COST,HLOOKUP(vessel_choice,[1]!OM_CHARTER_COST,2,0)+1,0)*roundtrip_days)/vessel_mmbtu)</f>
        <v/>
      </c>
      <c r="J166" s="105" t="str">
        <f ca="1">IF($G166=0,"",(INDEX([1]!bunker_cost,MATCH(route,[1]!bunker_cost_route,0),MATCH(vessel_choice,[1]!bunker_cost_ship,0))/vessel_mmbtu))</f>
        <v/>
      </c>
      <c r="K166" s="105" t="str">
        <f ca="1">IF($G166=0,"",(+INDEX([1]!PORT_CHARGES,MATCH(source,[1]!PORTS,0),MATCH(vessel,[1]!PORT_CHARGE_SHIPS,0))/vessel_mmbtu))</f>
        <v/>
      </c>
      <c r="L166" s="105" t="str">
        <f ca="1">IF($G166=0,"",(+INDEX([1]!PORT_CHARGES,MATCH(destination,[1]!PORTS,0),MATCH(vessel,[1]!PORT_CHARGE_SHIPS,0))/vessel_mmbtu))</f>
        <v/>
      </c>
      <c r="M166" s="105" t="str">
        <f ca="1">IF($G166=0,"",IF(route_choice=1,INDEX([1]!PORT_CHARGES,MATCH(suez,[1]!PORTS,0),MATCH(vessel,[1]!PORT_CHARGE_SHIPS,0)),0)/vessel_mmbtu)</f>
        <v/>
      </c>
      <c r="N166" s="105" t="str">
        <f ca="1">+IF(G166=0,"",+HLOOKUP(vessel,[1]!other_cost,3,0))</f>
        <v/>
      </c>
      <c r="O166" s="114" t="str">
        <f t="shared" ca="1" si="9"/>
        <v/>
      </c>
      <c r="P166" s="36"/>
      <c r="Q166" s="1"/>
    </row>
    <row r="167" spans="5:17" x14ac:dyDescent="0.2">
      <c r="E167" s="118">
        <f t="shared" ca="1" si="10"/>
        <v>41548</v>
      </c>
      <c r="F167" s="125">
        <f ca="1">+VLOOKUP(E167,[1]!curvecalc,3,0)</f>
        <v>0.39036268354994685</v>
      </c>
      <c r="G167" s="126">
        <f t="shared" ca="1" si="8"/>
        <v>0</v>
      </c>
      <c r="H167" s="105" t="str">
        <f ca="1">+IF($G167=0,"",(+VLOOKUP($E167,[1]!FIXED_CHARTER_COST,HLOOKUP(vessel_choice,[1]!FIXED_CHARTER_COST,2,0)+1,0)*roundtrip_days)/vessel_mmbtu)</f>
        <v/>
      </c>
      <c r="I167" s="105" t="str">
        <f ca="1">+IF($G167=0,"",(+VLOOKUP($E167,[1]!OM_CHARTER_COST,HLOOKUP(vessel_choice,[1]!OM_CHARTER_COST,2,0)+1,0)*roundtrip_days)/vessel_mmbtu)</f>
        <v/>
      </c>
      <c r="J167" s="105" t="str">
        <f ca="1">IF($G167=0,"",(INDEX([1]!bunker_cost,MATCH(route,[1]!bunker_cost_route,0),MATCH(vessel_choice,[1]!bunker_cost_ship,0))/vessel_mmbtu))</f>
        <v/>
      </c>
      <c r="K167" s="105" t="str">
        <f ca="1">IF($G167=0,"",(+INDEX([1]!PORT_CHARGES,MATCH(source,[1]!PORTS,0),MATCH(vessel,[1]!PORT_CHARGE_SHIPS,0))/vessel_mmbtu))</f>
        <v/>
      </c>
      <c r="L167" s="105" t="str">
        <f ca="1">IF($G167=0,"",(+INDEX([1]!PORT_CHARGES,MATCH(destination,[1]!PORTS,0),MATCH(vessel,[1]!PORT_CHARGE_SHIPS,0))/vessel_mmbtu))</f>
        <v/>
      </c>
      <c r="M167" s="105" t="str">
        <f ca="1">IF($G167=0,"",IF(route_choice=1,INDEX([1]!PORT_CHARGES,MATCH(suez,[1]!PORTS,0),MATCH(vessel,[1]!PORT_CHARGE_SHIPS,0)),0)/vessel_mmbtu)</f>
        <v/>
      </c>
      <c r="N167" s="105" t="str">
        <f ca="1">+IF(G167=0,"",+HLOOKUP(vessel,[1]!other_cost,3,0))</f>
        <v/>
      </c>
      <c r="O167" s="114" t="str">
        <f t="shared" ca="1" si="9"/>
        <v/>
      </c>
      <c r="P167" s="36"/>
      <c r="Q167" s="1"/>
    </row>
    <row r="168" spans="5:17" x14ac:dyDescent="0.2">
      <c r="E168" s="118">
        <f t="shared" ca="1" si="10"/>
        <v>41579</v>
      </c>
      <c r="F168" s="125">
        <f ca="1">+VLOOKUP(E168,[1]!curvecalc,3,0)</f>
        <v>0.38809440942180518</v>
      </c>
      <c r="G168" s="126">
        <f t="shared" ca="1" si="8"/>
        <v>0</v>
      </c>
      <c r="H168" s="105" t="str">
        <f ca="1">+IF($G168=0,"",(+VLOOKUP($E168,[1]!FIXED_CHARTER_COST,HLOOKUP(vessel_choice,[1]!FIXED_CHARTER_COST,2,0)+1,0)*roundtrip_days)/vessel_mmbtu)</f>
        <v/>
      </c>
      <c r="I168" s="105" t="str">
        <f ca="1">+IF($G168=0,"",(+VLOOKUP($E168,[1]!OM_CHARTER_COST,HLOOKUP(vessel_choice,[1]!OM_CHARTER_COST,2,0)+1,0)*roundtrip_days)/vessel_mmbtu)</f>
        <v/>
      </c>
      <c r="J168" s="105" t="str">
        <f ca="1">IF($G168=0,"",(INDEX([1]!bunker_cost,MATCH(route,[1]!bunker_cost_route,0),MATCH(vessel_choice,[1]!bunker_cost_ship,0))/vessel_mmbtu))</f>
        <v/>
      </c>
      <c r="K168" s="105" t="str">
        <f ca="1">IF($G168=0,"",(+INDEX([1]!PORT_CHARGES,MATCH(source,[1]!PORTS,0),MATCH(vessel,[1]!PORT_CHARGE_SHIPS,0))/vessel_mmbtu))</f>
        <v/>
      </c>
      <c r="L168" s="105" t="str">
        <f ca="1">IF($G168=0,"",(+INDEX([1]!PORT_CHARGES,MATCH(destination,[1]!PORTS,0),MATCH(vessel,[1]!PORT_CHARGE_SHIPS,0))/vessel_mmbtu))</f>
        <v/>
      </c>
      <c r="M168" s="105" t="str">
        <f ca="1">IF($G168=0,"",IF(route_choice=1,INDEX([1]!PORT_CHARGES,MATCH(suez,[1]!PORTS,0),MATCH(vessel,[1]!PORT_CHARGE_SHIPS,0)),0)/vessel_mmbtu)</f>
        <v/>
      </c>
      <c r="N168" s="105" t="str">
        <f ca="1">+IF(G168=0,"",+HLOOKUP(vessel,[1]!other_cost,3,0))</f>
        <v/>
      </c>
      <c r="O168" s="114" t="str">
        <f t="shared" ca="1" si="9"/>
        <v/>
      </c>
      <c r="P168" s="36"/>
      <c r="Q168" s="1"/>
    </row>
    <row r="169" spans="5:17" x14ac:dyDescent="0.2">
      <c r="E169" s="118">
        <f t="shared" ca="1" si="10"/>
        <v>41609</v>
      </c>
      <c r="F169" s="125">
        <f ca="1">+VLOOKUP(E169,[1]!curvecalc,3,0)</f>
        <v>0.38576428526249001</v>
      </c>
      <c r="G169" s="126">
        <f t="shared" ca="1" si="8"/>
        <v>0</v>
      </c>
      <c r="H169" s="105" t="str">
        <f ca="1">+IF($G169=0,"",(+VLOOKUP($E169,[1]!FIXED_CHARTER_COST,HLOOKUP(vessel_choice,[1]!FIXED_CHARTER_COST,2,0)+1,0)*roundtrip_days)/vessel_mmbtu)</f>
        <v/>
      </c>
      <c r="I169" s="105" t="str">
        <f ca="1">+IF($G169=0,"",(+VLOOKUP($E169,[1]!OM_CHARTER_COST,HLOOKUP(vessel_choice,[1]!OM_CHARTER_COST,2,0)+1,0)*roundtrip_days)/vessel_mmbtu)</f>
        <v/>
      </c>
      <c r="J169" s="105" t="str">
        <f ca="1">IF($G169=0,"",(INDEX([1]!bunker_cost,MATCH(route,[1]!bunker_cost_route,0),MATCH(vessel_choice,[1]!bunker_cost_ship,0))/vessel_mmbtu))</f>
        <v/>
      </c>
      <c r="K169" s="105" t="str">
        <f ca="1">IF($G169=0,"",(+INDEX([1]!PORT_CHARGES,MATCH(source,[1]!PORTS,0),MATCH(vessel,[1]!PORT_CHARGE_SHIPS,0))/vessel_mmbtu))</f>
        <v/>
      </c>
      <c r="L169" s="105" t="str">
        <f ca="1">IF($G169=0,"",(+INDEX([1]!PORT_CHARGES,MATCH(destination,[1]!PORTS,0),MATCH(vessel,[1]!PORT_CHARGE_SHIPS,0))/vessel_mmbtu))</f>
        <v/>
      </c>
      <c r="M169" s="105" t="str">
        <f ca="1">IF($G169=0,"",IF(route_choice=1,INDEX([1]!PORT_CHARGES,MATCH(suez,[1]!PORTS,0),MATCH(vessel,[1]!PORT_CHARGE_SHIPS,0)),0)/vessel_mmbtu)</f>
        <v/>
      </c>
      <c r="N169" s="105" t="str">
        <f ca="1">+IF(G169=0,"",+HLOOKUP(vessel,[1]!other_cost,3,0))</f>
        <v/>
      </c>
      <c r="O169" s="114" t="str">
        <f t="shared" ca="1" si="9"/>
        <v/>
      </c>
      <c r="P169" s="36"/>
      <c r="Q169" s="1"/>
    </row>
    <row r="170" spans="5:17" x14ac:dyDescent="0.2">
      <c r="E170" s="118">
        <f t="shared" ca="1" si="10"/>
        <v>41640</v>
      </c>
      <c r="F170" s="125">
        <f ca="1">+VLOOKUP(E170,[1]!curvecalc,3,0)</f>
        <v>0.38344822415004021</v>
      </c>
      <c r="G170" s="126">
        <f t="shared" ca="1" si="8"/>
        <v>0</v>
      </c>
      <c r="H170" s="105" t="str">
        <f ca="1">+IF($G170=0,"",(+VLOOKUP($E170,[1]!FIXED_CHARTER_COST,HLOOKUP(vessel_choice,[1]!FIXED_CHARTER_COST,2,0)+1,0)*roundtrip_days)/vessel_mmbtu)</f>
        <v/>
      </c>
      <c r="I170" s="105" t="str">
        <f ca="1">+IF($G170=0,"",(+VLOOKUP($E170,[1]!OM_CHARTER_COST,HLOOKUP(vessel_choice,[1]!OM_CHARTER_COST,2,0)+1,0)*roundtrip_days)/vessel_mmbtu)</f>
        <v/>
      </c>
      <c r="J170" s="105" t="str">
        <f ca="1">IF($G170=0,"",(INDEX([1]!bunker_cost,MATCH(route,[1]!bunker_cost_route,0),MATCH(vessel_choice,[1]!bunker_cost_ship,0))/vessel_mmbtu))</f>
        <v/>
      </c>
      <c r="K170" s="105" t="str">
        <f ca="1">IF($G170=0,"",(+INDEX([1]!PORT_CHARGES,MATCH(source,[1]!PORTS,0),MATCH(vessel,[1]!PORT_CHARGE_SHIPS,0))/vessel_mmbtu))</f>
        <v/>
      </c>
      <c r="L170" s="105" t="str">
        <f ca="1">IF($G170=0,"",(+INDEX([1]!PORT_CHARGES,MATCH(destination,[1]!PORTS,0),MATCH(vessel,[1]!PORT_CHARGE_SHIPS,0))/vessel_mmbtu))</f>
        <v/>
      </c>
      <c r="M170" s="105" t="str">
        <f ca="1">IF($G170=0,"",IF(route_choice=1,INDEX([1]!PORT_CHARGES,MATCH(suez,[1]!PORTS,0),MATCH(vessel,[1]!PORT_CHARGE_SHIPS,0)),0)/vessel_mmbtu)</f>
        <v/>
      </c>
      <c r="N170" s="105" t="str">
        <f ca="1">+IF(G170=0,"",+HLOOKUP(vessel,[1]!other_cost,3,0))</f>
        <v/>
      </c>
      <c r="O170" s="114" t="str">
        <f t="shared" ca="1" si="9"/>
        <v/>
      </c>
      <c r="P170" s="36"/>
      <c r="Q170" s="1"/>
    </row>
    <row r="171" spans="5:17" x14ac:dyDescent="0.2">
      <c r="E171" s="118">
        <f t="shared" ca="1" si="10"/>
        <v>41671</v>
      </c>
      <c r="F171" s="125">
        <f ca="1">+VLOOKUP(E171,[1]!curvecalc,3,0)</f>
        <v>0.38136842873216387</v>
      </c>
      <c r="G171" s="126">
        <f t="shared" ca="1" si="8"/>
        <v>0</v>
      </c>
      <c r="H171" s="105" t="str">
        <f ca="1">+IF($G171=0,"",(+VLOOKUP($E171,[1]!FIXED_CHARTER_COST,HLOOKUP(vessel_choice,[1]!FIXED_CHARTER_COST,2,0)+1,0)*roundtrip_days)/vessel_mmbtu)</f>
        <v/>
      </c>
      <c r="I171" s="105" t="str">
        <f ca="1">+IF($G171=0,"",(+VLOOKUP($E171,[1]!OM_CHARTER_COST,HLOOKUP(vessel_choice,[1]!OM_CHARTER_COST,2,0)+1,0)*roundtrip_days)/vessel_mmbtu)</f>
        <v/>
      </c>
      <c r="J171" s="105" t="str">
        <f ca="1">IF($G171=0,"",(INDEX([1]!bunker_cost,MATCH(route,[1]!bunker_cost_route,0),MATCH(vessel_choice,[1]!bunker_cost_ship,0))/vessel_mmbtu))</f>
        <v/>
      </c>
      <c r="K171" s="105" t="str">
        <f ca="1">IF($G171=0,"",(+INDEX([1]!PORT_CHARGES,MATCH(source,[1]!PORTS,0),MATCH(vessel,[1]!PORT_CHARGE_SHIPS,0))/vessel_mmbtu))</f>
        <v/>
      </c>
      <c r="L171" s="105" t="str">
        <f ca="1">IF($G171=0,"",(+INDEX([1]!PORT_CHARGES,MATCH(destination,[1]!PORTS,0),MATCH(vessel,[1]!PORT_CHARGE_SHIPS,0))/vessel_mmbtu))</f>
        <v/>
      </c>
      <c r="M171" s="105" t="str">
        <f ca="1">IF($G171=0,"",IF(route_choice=1,INDEX([1]!PORT_CHARGES,MATCH(suez,[1]!PORTS,0),MATCH(vessel,[1]!PORT_CHARGE_SHIPS,0)),0)/vessel_mmbtu)</f>
        <v/>
      </c>
      <c r="N171" s="105" t="str">
        <f ca="1">+IF(G171=0,"",+HLOOKUP(vessel,[1]!other_cost,3,0))</f>
        <v/>
      </c>
      <c r="O171" s="114" t="str">
        <f t="shared" ca="1" si="9"/>
        <v/>
      </c>
      <c r="P171" s="36"/>
      <c r="Q171" s="1"/>
    </row>
    <row r="172" spans="5:17" x14ac:dyDescent="0.2">
      <c r="E172" s="118">
        <f t="shared" ca="1" si="10"/>
        <v>41699</v>
      </c>
      <c r="F172" s="125">
        <f ca="1">+VLOOKUP(E172,[1]!curvecalc,3,0)</f>
        <v>0.37907864043017525</v>
      </c>
      <c r="G172" s="126">
        <f t="shared" ca="1" si="8"/>
        <v>0</v>
      </c>
      <c r="H172" s="105" t="str">
        <f ca="1">+IF($G172=0,"",(+VLOOKUP($E172,[1]!FIXED_CHARTER_COST,HLOOKUP(vessel_choice,[1]!FIXED_CHARTER_COST,2,0)+1,0)*roundtrip_days)/vessel_mmbtu)</f>
        <v/>
      </c>
      <c r="I172" s="105" t="str">
        <f ca="1">+IF($G172=0,"",(+VLOOKUP($E172,[1]!OM_CHARTER_COST,HLOOKUP(vessel_choice,[1]!OM_CHARTER_COST,2,0)+1,0)*roundtrip_days)/vessel_mmbtu)</f>
        <v/>
      </c>
      <c r="J172" s="105" t="str">
        <f ca="1">IF($G172=0,"",(INDEX([1]!bunker_cost,MATCH(route,[1]!bunker_cost_route,0),MATCH(vessel_choice,[1]!bunker_cost_ship,0))/vessel_mmbtu))</f>
        <v/>
      </c>
      <c r="K172" s="105" t="str">
        <f ca="1">IF($G172=0,"",(+INDEX([1]!PORT_CHARGES,MATCH(source,[1]!PORTS,0),MATCH(vessel,[1]!PORT_CHARGE_SHIPS,0))/vessel_mmbtu))</f>
        <v/>
      </c>
      <c r="L172" s="105" t="str">
        <f ca="1">IF($G172=0,"",(+INDEX([1]!PORT_CHARGES,MATCH(destination,[1]!PORTS,0),MATCH(vessel,[1]!PORT_CHARGE_SHIPS,0))/vessel_mmbtu))</f>
        <v/>
      </c>
      <c r="M172" s="105" t="str">
        <f ca="1">IF($G172=0,"",IF(route_choice=1,INDEX([1]!PORT_CHARGES,MATCH(suez,[1]!PORTS,0),MATCH(vessel,[1]!PORT_CHARGE_SHIPS,0)),0)/vessel_mmbtu)</f>
        <v/>
      </c>
      <c r="N172" s="105" t="str">
        <f ca="1">+IF(G172=0,"",+HLOOKUP(vessel,[1]!other_cost,3,0))</f>
        <v/>
      </c>
      <c r="O172" s="114" t="str">
        <f t="shared" ca="1" si="9"/>
        <v/>
      </c>
      <c r="P172" s="36"/>
      <c r="Q172" s="1"/>
    </row>
    <row r="173" spans="5:17" x14ac:dyDescent="0.2">
      <c r="E173" s="118">
        <f t="shared" ca="1" si="10"/>
        <v>41730</v>
      </c>
      <c r="F173" s="125">
        <f ca="1">+VLOOKUP(E173,[1]!curvecalc,3,0)</f>
        <v>0.37687603155907173</v>
      </c>
      <c r="G173" s="126">
        <f t="shared" ca="1" si="8"/>
        <v>0</v>
      </c>
      <c r="H173" s="105" t="str">
        <f ca="1">+IF($G173=0,"",(+VLOOKUP($E173,[1]!FIXED_CHARTER_COST,HLOOKUP(vessel_choice,[1]!FIXED_CHARTER_COST,2,0)+1,0)*roundtrip_days)/vessel_mmbtu)</f>
        <v/>
      </c>
      <c r="I173" s="105" t="str">
        <f ca="1">+IF($G173=0,"",(+VLOOKUP($E173,[1]!OM_CHARTER_COST,HLOOKUP(vessel_choice,[1]!OM_CHARTER_COST,2,0)+1,0)*roundtrip_days)/vessel_mmbtu)</f>
        <v/>
      </c>
      <c r="J173" s="105" t="str">
        <f ca="1">IF($G173=0,"",(INDEX([1]!bunker_cost,MATCH(route,[1]!bunker_cost_route,0),MATCH(vessel_choice,[1]!bunker_cost_ship,0))/vessel_mmbtu))</f>
        <v/>
      </c>
      <c r="K173" s="105" t="str">
        <f ca="1">IF($G173=0,"",(+INDEX([1]!PORT_CHARGES,MATCH(source,[1]!PORTS,0),MATCH(vessel,[1]!PORT_CHARGE_SHIPS,0))/vessel_mmbtu))</f>
        <v/>
      </c>
      <c r="L173" s="105" t="str">
        <f ca="1">IF($G173=0,"",(+INDEX([1]!PORT_CHARGES,MATCH(destination,[1]!PORTS,0),MATCH(vessel,[1]!PORT_CHARGE_SHIPS,0))/vessel_mmbtu))</f>
        <v/>
      </c>
      <c r="M173" s="105" t="str">
        <f ca="1">IF($G173=0,"",IF(route_choice=1,INDEX([1]!PORT_CHARGES,MATCH(suez,[1]!PORTS,0),MATCH(vessel,[1]!PORT_CHARGE_SHIPS,0)),0)/vessel_mmbtu)</f>
        <v/>
      </c>
      <c r="N173" s="105" t="str">
        <f ca="1">+IF(G173=0,"",+HLOOKUP(vessel,[1]!other_cost,3,0))</f>
        <v/>
      </c>
      <c r="O173" s="114" t="str">
        <f t="shared" ca="1" si="9"/>
        <v/>
      </c>
      <c r="P173" s="36"/>
      <c r="Q173" s="1"/>
    </row>
    <row r="174" spans="5:17" x14ac:dyDescent="0.2">
      <c r="E174" s="118">
        <f t="shared" ca="1" si="10"/>
        <v>41760</v>
      </c>
      <c r="F174" s="125">
        <f ca="1">+VLOOKUP(E174,[1]!curvecalc,3,0)</f>
        <v>0.37461335936078849</v>
      </c>
      <c r="G174" s="126">
        <f t="shared" ca="1" si="8"/>
        <v>0</v>
      </c>
      <c r="H174" s="105" t="str">
        <f ca="1">+IF($G174=0,"",(+VLOOKUP($E174,[1]!FIXED_CHARTER_COST,HLOOKUP(vessel_choice,[1]!FIXED_CHARTER_COST,2,0)+1,0)*roundtrip_days)/vessel_mmbtu)</f>
        <v/>
      </c>
      <c r="I174" s="105" t="str">
        <f ca="1">+IF($G174=0,"",(+VLOOKUP($E174,[1]!OM_CHARTER_COST,HLOOKUP(vessel_choice,[1]!OM_CHARTER_COST,2,0)+1,0)*roundtrip_days)/vessel_mmbtu)</f>
        <v/>
      </c>
      <c r="J174" s="105" t="str">
        <f ca="1">IF($G174=0,"",(INDEX([1]!bunker_cost,MATCH(route,[1]!bunker_cost_route,0),MATCH(vessel_choice,[1]!bunker_cost_ship,0))/vessel_mmbtu))</f>
        <v/>
      </c>
      <c r="K174" s="105" t="str">
        <f ca="1">IF($G174=0,"",(+INDEX([1]!PORT_CHARGES,MATCH(source,[1]!PORTS,0),MATCH(vessel,[1]!PORT_CHARGE_SHIPS,0))/vessel_mmbtu))</f>
        <v/>
      </c>
      <c r="L174" s="105" t="str">
        <f ca="1">IF($G174=0,"",(+INDEX([1]!PORT_CHARGES,MATCH(destination,[1]!PORTS,0),MATCH(vessel,[1]!PORT_CHARGE_SHIPS,0))/vessel_mmbtu))</f>
        <v/>
      </c>
      <c r="M174" s="105" t="str">
        <f ca="1">IF($G174=0,"",IF(route_choice=1,INDEX([1]!PORT_CHARGES,MATCH(suez,[1]!PORTS,0),MATCH(vessel,[1]!PORT_CHARGE_SHIPS,0)),0)/vessel_mmbtu)</f>
        <v/>
      </c>
      <c r="N174" s="105" t="str">
        <f ca="1">+IF(G174=0,"",+HLOOKUP(vessel,[1]!other_cost,3,0))</f>
        <v/>
      </c>
      <c r="O174" s="114" t="str">
        <f t="shared" ca="1" si="9"/>
        <v/>
      </c>
      <c r="P174" s="36"/>
      <c r="Q174" s="1"/>
    </row>
    <row r="175" spans="5:17" x14ac:dyDescent="0.2">
      <c r="E175" s="118">
        <f t="shared" ca="1" si="10"/>
        <v>41791</v>
      </c>
      <c r="F175" s="125">
        <f ca="1">+VLOOKUP(E175,[1]!curvecalc,3,0)</f>
        <v>0.37243673450441467</v>
      </c>
      <c r="G175" s="126">
        <f t="shared" ca="1" si="8"/>
        <v>0</v>
      </c>
      <c r="H175" s="105" t="str">
        <f ca="1">+IF($G175=0,"",(+VLOOKUP($E175,[1]!FIXED_CHARTER_COST,HLOOKUP(vessel_choice,[1]!FIXED_CHARTER_COST,2,0)+1,0)*roundtrip_days)/vessel_mmbtu)</f>
        <v/>
      </c>
      <c r="I175" s="105" t="str">
        <f ca="1">+IF($G175=0,"",(+VLOOKUP($E175,[1]!OM_CHARTER_COST,HLOOKUP(vessel_choice,[1]!OM_CHARTER_COST,2,0)+1,0)*roundtrip_days)/vessel_mmbtu)</f>
        <v/>
      </c>
      <c r="J175" s="105" t="str">
        <f ca="1">IF($G175=0,"",(INDEX([1]!bunker_cost,MATCH(route,[1]!bunker_cost_route,0),MATCH(vessel_choice,[1]!bunker_cost_ship,0))/vessel_mmbtu))</f>
        <v/>
      </c>
      <c r="K175" s="105" t="str">
        <f ca="1">IF($G175=0,"",(+INDEX([1]!PORT_CHARGES,MATCH(source,[1]!PORTS,0),MATCH(vessel,[1]!PORT_CHARGE_SHIPS,0))/vessel_mmbtu))</f>
        <v/>
      </c>
      <c r="L175" s="105" t="str">
        <f ca="1">IF($G175=0,"",(+INDEX([1]!PORT_CHARGES,MATCH(destination,[1]!PORTS,0),MATCH(vessel,[1]!PORT_CHARGE_SHIPS,0))/vessel_mmbtu))</f>
        <v/>
      </c>
      <c r="M175" s="105" t="str">
        <f ca="1">IF($G175=0,"",IF(route_choice=1,INDEX([1]!PORT_CHARGES,MATCH(suez,[1]!PORTS,0),MATCH(vessel,[1]!PORT_CHARGE_SHIPS,0)),0)/vessel_mmbtu)</f>
        <v/>
      </c>
      <c r="N175" s="105" t="str">
        <f ca="1">+IF(G175=0,"",+HLOOKUP(vessel,[1]!other_cost,3,0))</f>
        <v/>
      </c>
      <c r="O175" s="114" t="str">
        <f t="shared" ca="1" si="9"/>
        <v/>
      </c>
      <c r="P175" s="36"/>
      <c r="Q175" s="1"/>
    </row>
    <row r="176" spans="5:17" x14ac:dyDescent="0.2">
      <c r="E176" s="118">
        <f t="shared" ca="1" si="10"/>
        <v>41821</v>
      </c>
      <c r="F176" s="125">
        <f ca="1">+VLOOKUP(E176,[1]!curvecalc,3,0)</f>
        <v>0.3702007533586299</v>
      </c>
      <c r="G176" s="126">
        <f t="shared" ca="1" si="8"/>
        <v>0</v>
      </c>
      <c r="H176" s="105" t="str">
        <f ca="1">+IF($G176=0,"",(+VLOOKUP($E176,[1]!FIXED_CHARTER_COST,HLOOKUP(vessel_choice,[1]!FIXED_CHARTER_COST,2,0)+1,0)*roundtrip_days)/vessel_mmbtu)</f>
        <v/>
      </c>
      <c r="I176" s="105" t="str">
        <f ca="1">+IF($G176=0,"",(+VLOOKUP($E176,[1]!OM_CHARTER_COST,HLOOKUP(vessel_choice,[1]!OM_CHARTER_COST,2,0)+1,0)*roundtrip_days)/vessel_mmbtu)</f>
        <v/>
      </c>
      <c r="J176" s="105" t="str">
        <f ca="1">IF($G176=0,"",(INDEX([1]!bunker_cost,MATCH(route,[1]!bunker_cost_route,0),MATCH(vessel_choice,[1]!bunker_cost_ship,0))/vessel_mmbtu))</f>
        <v/>
      </c>
      <c r="K176" s="105" t="str">
        <f ca="1">IF($G176=0,"",(+INDEX([1]!PORT_CHARGES,MATCH(source,[1]!PORTS,0),MATCH(vessel,[1]!PORT_CHARGE_SHIPS,0))/vessel_mmbtu))</f>
        <v/>
      </c>
      <c r="L176" s="105" t="str">
        <f ca="1">IF($G176=0,"",(+INDEX([1]!PORT_CHARGES,MATCH(destination,[1]!PORTS,0),MATCH(vessel,[1]!PORT_CHARGE_SHIPS,0))/vessel_mmbtu))</f>
        <v/>
      </c>
      <c r="M176" s="105" t="str">
        <f ca="1">IF($G176=0,"",IF(route_choice=1,INDEX([1]!PORT_CHARGES,MATCH(suez,[1]!PORTS,0),MATCH(vessel,[1]!PORT_CHARGE_SHIPS,0)),0)/vessel_mmbtu)</f>
        <v/>
      </c>
      <c r="N176" s="105" t="str">
        <f ca="1">+IF(G176=0,"",+HLOOKUP(vessel,[1]!other_cost,3,0))</f>
        <v/>
      </c>
      <c r="O176" s="114" t="str">
        <f t="shared" ca="1" si="9"/>
        <v/>
      </c>
      <c r="P176" s="36"/>
      <c r="Q176" s="1"/>
    </row>
    <row r="177" spans="5:17" x14ac:dyDescent="0.2">
      <c r="E177" s="118">
        <f t="shared" ca="1" si="10"/>
        <v>41852</v>
      </c>
      <c r="F177" s="125">
        <f ca="1">+VLOOKUP(E177,[1]!curvecalc,3,0)</f>
        <v>0.3679782684609893</v>
      </c>
      <c r="G177" s="126">
        <f t="shared" ca="1" si="8"/>
        <v>0</v>
      </c>
      <c r="H177" s="105" t="str">
        <f ca="1">+IF($G177=0,"",(+VLOOKUP($E177,[1]!FIXED_CHARTER_COST,HLOOKUP(vessel_choice,[1]!FIXED_CHARTER_COST,2,0)+1,0)*roundtrip_days)/vessel_mmbtu)</f>
        <v/>
      </c>
      <c r="I177" s="105" t="str">
        <f ca="1">+IF($G177=0,"",(+VLOOKUP($E177,[1]!OM_CHARTER_COST,HLOOKUP(vessel_choice,[1]!OM_CHARTER_COST,2,0)+1,0)*roundtrip_days)/vessel_mmbtu)</f>
        <v/>
      </c>
      <c r="J177" s="105" t="str">
        <f ca="1">IF($G177=0,"",(INDEX([1]!bunker_cost,MATCH(route,[1]!bunker_cost_route,0),MATCH(vessel_choice,[1]!bunker_cost_ship,0))/vessel_mmbtu))</f>
        <v/>
      </c>
      <c r="K177" s="105" t="str">
        <f ca="1">IF($G177=0,"",(+INDEX([1]!PORT_CHARGES,MATCH(source,[1]!PORTS,0),MATCH(vessel,[1]!PORT_CHARGE_SHIPS,0))/vessel_mmbtu))</f>
        <v/>
      </c>
      <c r="L177" s="105" t="str">
        <f ca="1">IF($G177=0,"",(+INDEX([1]!PORT_CHARGES,MATCH(destination,[1]!PORTS,0),MATCH(vessel,[1]!PORT_CHARGE_SHIPS,0))/vessel_mmbtu))</f>
        <v/>
      </c>
      <c r="M177" s="105" t="str">
        <f ca="1">IF($G177=0,"",IF(route_choice=1,INDEX([1]!PORT_CHARGES,MATCH(suez,[1]!PORTS,0),MATCH(vessel,[1]!PORT_CHARGE_SHIPS,0)),0)/vessel_mmbtu)</f>
        <v/>
      </c>
      <c r="N177" s="105" t="str">
        <f ca="1">+IF(G177=0,"",+HLOOKUP(vessel,[1]!other_cost,3,0))</f>
        <v/>
      </c>
      <c r="O177" s="114" t="str">
        <f t="shared" ca="1" si="9"/>
        <v/>
      </c>
      <c r="P177" s="36"/>
      <c r="Q177" s="1"/>
    </row>
    <row r="178" spans="5:17" x14ac:dyDescent="0.2">
      <c r="E178" s="118">
        <f t="shared" ca="1" si="10"/>
        <v>41883</v>
      </c>
      <c r="F178" s="125">
        <f ca="1">+VLOOKUP(E178,[1]!curvecalc,3,0)</f>
        <v>0.36584025314699259</v>
      </c>
      <c r="G178" s="126">
        <f t="shared" ca="1" si="8"/>
        <v>0</v>
      </c>
      <c r="H178" s="105" t="str">
        <f ca="1">+IF($G178=0,"",(+VLOOKUP($E178,[1]!FIXED_CHARTER_COST,HLOOKUP(vessel_choice,[1]!FIXED_CHARTER_COST,2,0)+1,0)*roundtrip_days)/vessel_mmbtu)</f>
        <v/>
      </c>
      <c r="I178" s="105" t="str">
        <f ca="1">+IF($G178=0,"",(+VLOOKUP($E178,[1]!OM_CHARTER_COST,HLOOKUP(vessel_choice,[1]!OM_CHARTER_COST,2,0)+1,0)*roundtrip_days)/vessel_mmbtu)</f>
        <v/>
      </c>
      <c r="J178" s="105" t="str">
        <f ca="1">IF($G178=0,"",(INDEX([1]!bunker_cost,MATCH(route,[1]!bunker_cost_route,0),MATCH(vessel_choice,[1]!bunker_cost_ship,0))/vessel_mmbtu))</f>
        <v/>
      </c>
      <c r="K178" s="105" t="str">
        <f ca="1">IF($G178=0,"",(+INDEX([1]!PORT_CHARGES,MATCH(source,[1]!PORTS,0),MATCH(vessel,[1]!PORT_CHARGE_SHIPS,0))/vessel_mmbtu))</f>
        <v/>
      </c>
      <c r="L178" s="105" t="str">
        <f ca="1">IF($G178=0,"",(+INDEX([1]!PORT_CHARGES,MATCH(destination,[1]!PORTS,0),MATCH(vessel,[1]!PORT_CHARGE_SHIPS,0))/vessel_mmbtu))</f>
        <v/>
      </c>
      <c r="M178" s="105" t="str">
        <f ca="1">IF($G178=0,"",IF(route_choice=1,INDEX([1]!PORT_CHARGES,MATCH(suez,[1]!PORTS,0),MATCH(vessel,[1]!PORT_CHARGE_SHIPS,0)),0)/vessel_mmbtu)</f>
        <v/>
      </c>
      <c r="N178" s="105" t="str">
        <f ca="1">+IF(G178=0,"",+HLOOKUP(vessel,[1]!other_cost,3,0))</f>
        <v/>
      </c>
      <c r="O178" s="114" t="str">
        <f t="shared" ca="1" si="9"/>
        <v/>
      </c>
      <c r="P178" s="36"/>
      <c r="Q178" s="1"/>
    </row>
    <row r="179" spans="5:17" x14ac:dyDescent="0.2">
      <c r="E179" s="118">
        <f t="shared" ca="1" si="10"/>
        <v>41913</v>
      </c>
      <c r="F179" s="125">
        <f ca="1">+VLOOKUP(E179,[1]!curvecalc,3,0)</f>
        <v>0.36364393216190505</v>
      </c>
      <c r="G179" s="126">
        <f t="shared" ca="1" si="8"/>
        <v>0</v>
      </c>
      <c r="H179" s="105" t="str">
        <f ca="1">+IF($G179=0,"",(+VLOOKUP($E179,[1]!FIXED_CHARTER_COST,HLOOKUP(vessel_choice,[1]!FIXED_CHARTER_COST,2,0)+1,0)*roundtrip_days)/vessel_mmbtu)</f>
        <v/>
      </c>
      <c r="I179" s="105" t="str">
        <f ca="1">+IF($G179=0,"",(+VLOOKUP($E179,[1]!OM_CHARTER_COST,HLOOKUP(vessel_choice,[1]!OM_CHARTER_COST,2,0)+1,0)*roundtrip_days)/vessel_mmbtu)</f>
        <v/>
      </c>
      <c r="J179" s="105" t="str">
        <f ca="1">IF($G179=0,"",(INDEX([1]!bunker_cost,MATCH(route,[1]!bunker_cost_route,0),MATCH(vessel_choice,[1]!bunker_cost_ship,0))/vessel_mmbtu))</f>
        <v/>
      </c>
      <c r="K179" s="105" t="str">
        <f ca="1">IF($G179=0,"",(+INDEX([1]!PORT_CHARGES,MATCH(source,[1]!PORTS,0),MATCH(vessel,[1]!PORT_CHARGE_SHIPS,0))/vessel_mmbtu))</f>
        <v/>
      </c>
      <c r="L179" s="105" t="str">
        <f ca="1">IF($G179=0,"",(+INDEX([1]!PORT_CHARGES,MATCH(destination,[1]!PORTS,0),MATCH(vessel,[1]!PORT_CHARGE_SHIPS,0))/vessel_mmbtu))</f>
        <v/>
      </c>
      <c r="M179" s="105" t="str">
        <f ca="1">IF($G179=0,"",IF(route_choice=1,INDEX([1]!PORT_CHARGES,MATCH(suez,[1]!PORTS,0),MATCH(vessel,[1]!PORT_CHARGE_SHIPS,0)),0)/vessel_mmbtu)</f>
        <v/>
      </c>
      <c r="N179" s="105" t="str">
        <f ca="1">+IF(G179=0,"",+HLOOKUP(vessel,[1]!other_cost,3,0))</f>
        <v/>
      </c>
      <c r="O179" s="114" t="str">
        <f t="shared" ca="1" si="9"/>
        <v/>
      </c>
      <c r="P179" s="36"/>
      <c r="Q179" s="1"/>
    </row>
    <row r="180" spans="5:17" x14ac:dyDescent="0.2">
      <c r="E180" s="118">
        <f t="shared" ca="1" si="10"/>
        <v>41944</v>
      </c>
      <c r="F180" s="125">
        <f ca="1">+VLOOKUP(E180,[1]!curvecalc,3,0)</f>
        <v>0.3615311377540944</v>
      </c>
      <c r="G180" s="126">
        <f t="shared" ca="1" si="8"/>
        <v>0</v>
      </c>
      <c r="H180" s="105" t="str">
        <f ca="1">+IF($G180=0,"",(+VLOOKUP($E180,[1]!FIXED_CHARTER_COST,HLOOKUP(vessel_choice,[1]!FIXED_CHARTER_COST,2,0)+1,0)*roundtrip_days)/vessel_mmbtu)</f>
        <v/>
      </c>
      <c r="I180" s="105" t="str">
        <f ca="1">+IF($G180=0,"",(+VLOOKUP($E180,[1]!OM_CHARTER_COST,HLOOKUP(vessel_choice,[1]!OM_CHARTER_COST,2,0)+1,0)*roundtrip_days)/vessel_mmbtu)</f>
        <v/>
      </c>
      <c r="J180" s="105" t="str">
        <f ca="1">IF($G180=0,"",(INDEX([1]!bunker_cost,MATCH(route,[1]!bunker_cost_route,0),MATCH(vessel_choice,[1]!bunker_cost_ship,0))/vessel_mmbtu))</f>
        <v/>
      </c>
      <c r="K180" s="105" t="str">
        <f ca="1">IF($G180=0,"",(+INDEX([1]!PORT_CHARGES,MATCH(source,[1]!PORTS,0),MATCH(vessel,[1]!PORT_CHARGE_SHIPS,0))/vessel_mmbtu))</f>
        <v/>
      </c>
      <c r="L180" s="105" t="str">
        <f ca="1">IF($G180=0,"",(+INDEX([1]!PORT_CHARGES,MATCH(destination,[1]!PORTS,0),MATCH(vessel,[1]!PORT_CHARGE_SHIPS,0))/vessel_mmbtu))</f>
        <v/>
      </c>
      <c r="M180" s="105" t="str">
        <f ca="1">IF($G180=0,"",IF(route_choice=1,INDEX([1]!PORT_CHARGES,MATCH(suez,[1]!PORTS,0),MATCH(vessel,[1]!PORT_CHARGE_SHIPS,0)),0)/vessel_mmbtu)</f>
        <v/>
      </c>
      <c r="N180" s="105" t="str">
        <f ca="1">+IF(G180=0,"",+HLOOKUP(vessel,[1]!other_cost,3,0))</f>
        <v/>
      </c>
      <c r="O180" s="114" t="str">
        <f t="shared" ca="1" si="9"/>
        <v/>
      </c>
      <c r="P180" s="36"/>
      <c r="Q180" s="1"/>
    </row>
    <row r="181" spans="5:17" x14ac:dyDescent="0.2">
      <c r="E181" s="118">
        <f t="shared" ca="1" si="10"/>
        <v>41974</v>
      </c>
      <c r="F181" s="125">
        <f ca="1">+VLOOKUP(E181,[1]!curvecalc,3,0)</f>
        <v>0.35936072399255975</v>
      </c>
      <c r="G181" s="126">
        <f t="shared" ca="1" si="8"/>
        <v>0</v>
      </c>
      <c r="H181" s="105" t="str">
        <f ca="1">+IF($G181=0,"",(+VLOOKUP($E181,[1]!FIXED_CHARTER_COST,HLOOKUP(vessel_choice,[1]!FIXED_CHARTER_COST,2,0)+1,0)*roundtrip_days)/vessel_mmbtu)</f>
        <v/>
      </c>
      <c r="I181" s="105" t="str">
        <f ca="1">+IF($G181=0,"",(+VLOOKUP($E181,[1]!OM_CHARTER_COST,HLOOKUP(vessel_choice,[1]!OM_CHARTER_COST,2,0)+1,0)*roundtrip_days)/vessel_mmbtu)</f>
        <v/>
      </c>
      <c r="J181" s="105" t="str">
        <f ca="1">IF($G181=0,"",(INDEX([1]!bunker_cost,MATCH(route,[1]!bunker_cost_route,0),MATCH(vessel_choice,[1]!bunker_cost_ship,0))/vessel_mmbtu))</f>
        <v/>
      </c>
      <c r="K181" s="105" t="str">
        <f ca="1">IF($G181=0,"",(+INDEX([1]!PORT_CHARGES,MATCH(source,[1]!PORTS,0),MATCH(vessel,[1]!PORT_CHARGE_SHIPS,0))/vessel_mmbtu))</f>
        <v/>
      </c>
      <c r="L181" s="105" t="str">
        <f ca="1">IF($G181=0,"",(+INDEX([1]!PORT_CHARGES,MATCH(destination,[1]!PORTS,0),MATCH(vessel,[1]!PORT_CHARGE_SHIPS,0))/vessel_mmbtu))</f>
        <v/>
      </c>
      <c r="M181" s="105" t="str">
        <f ca="1">IF($G181=0,"",IF(route_choice=1,INDEX([1]!PORT_CHARGES,MATCH(suez,[1]!PORTS,0),MATCH(vessel,[1]!PORT_CHARGE_SHIPS,0)),0)/vessel_mmbtu)</f>
        <v/>
      </c>
      <c r="N181" s="105" t="str">
        <f ca="1">+IF(G181=0,"",+HLOOKUP(vessel,[1]!other_cost,3,0))</f>
        <v/>
      </c>
      <c r="O181" s="114" t="str">
        <f t="shared" ca="1" si="9"/>
        <v/>
      </c>
      <c r="P181" s="36"/>
      <c r="Q181" s="1"/>
    </row>
    <row r="182" spans="5:17" x14ac:dyDescent="0.2">
      <c r="E182" s="118">
        <f t="shared" ca="1" si="10"/>
        <v>42005</v>
      </c>
      <c r="F182" s="125">
        <f ca="1">+VLOOKUP(E182,[1]!curvecalc,3,0)</f>
        <v>0.35720341168847553</v>
      </c>
      <c r="G182" s="126">
        <f t="shared" ca="1" si="8"/>
        <v>0</v>
      </c>
      <c r="H182" s="105" t="str">
        <f ca="1">+IF($G182=0,"",(+VLOOKUP($E182,[1]!FIXED_CHARTER_COST,HLOOKUP(vessel_choice,[1]!FIXED_CHARTER_COST,2,0)+1,0)*roundtrip_days)/vessel_mmbtu)</f>
        <v/>
      </c>
      <c r="I182" s="105" t="str">
        <f ca="1">+IF($G182=0,"",(+VLOOKUP($E182,[1]!OM_CHARTER_COST,HLOOKUP(vessel_choice,[1]!OM_CHARTER_COST,2,0)+1,0)*roundtrip_days)/vessel_mmbtu)</f>
        <v/>
      </c>
      <c r="J182" s="105" t="str">
        <f ca="1">IF($G182=0,"",(INDEX([1]!bunker_cost,MATCH(route,[1]!bunker_cost_route,0),MATCH(vessel_choice,[1]!bunker_cost_ship,0))/vessel_mmbtu))</f>
        <v/>
      </c>
      <c r="K182" s="105" t="str">
        <f ca="1">IF($G182=0,"",(+INDEX([1]!PORT_CHARGES,MATCH(source,[1]!PORTS,0),MATCH(vessel,[1]!PORT_CHARGE_SHIPS,0))/vessel_mmbtu))</f>
        <v/>
      </c>
      <c r="L182" s="105" t="str">
        <f ca="1">IF($G182=0,"",(+INDEX([1]!PORT_CHARGES,MATCH(destination,[1]!PORTS,0),MATCH(vessel,[1]!PORT_CHARGE_SHIPS,0))/vessel_mmbtu))</f>
        <v/>
      </c>
      <c r="M182" s="105" t="str">
        <f ca="1">IF($G182=0,"",IF(route_choice=1,INDEX([1]!PORT_CHARGES,MATCH(suez,[1]!PORTS,0),MATCH(vessel,[1]!PORT_CHARGE_SHIPS,0)),0)/vessel_mmbtu)</f>
        <v/>
      </c>
      <c r="N182" s="105" t="str">
        <f ca="1">+IF(G182=0,"",+HLOOKUP(vessel,[1]!other_cost,3,0))</f>
        <v/>
      </c>
      <c r="O182" s="114" t="str">
        <f t="shared" ca="1" si="9"/>
        <v/>
      </c>
      <c r="P182" s="36"/>
      <c r="Q182" s="1"/>
    </row>
    <row r="183" spans="5:17" x14ac:dyDescent="0.2">
      <c r="E183" s="118">
        <f t="shared" ca="1" si="10"/>
        <v>42036</v>
      </c>
      <c r="F183" s="125">
        <f ca="1">+VLOOKUP(E183,[1]!curvecalc,3,0)</f>
        <v>0.35526618056514819</v>
      </c>
      <c r="G183" s="126">
        <f t="shared" ca="1" si="8"/>
        <v>0</v>
      </c>
      <c r="H183" s="105" t="str">
        <f ca="1">+IF($G183=0,"",(+VLOOKUP($E183,[1]!FIXED_CHARTER_COST,HLOOKUP(vessel_choice,[1]!FIXED_CHARTER_COST,2,0)+1,0)*roundtrip_days)/vessel_mmbtu)</f>
        <v/>
      </c>
      <c r="I183" s="105" t="str">
        <f ca="1">+IF($G183=0,"",(+VLOOKUP($E183,[1]!OM_CHARTER_COST,HLOOKUP(vessel_choice,[1]!OM_CHARTER_COST,2,0)+1,0)*roundtrip_days)/vessel_mmbtu)</f>
        <v/>
      </c>
      <c r="J183" s="105" t="str">
        <f ca="1">IF($G183=0,"",(INDEX([1]!bunker_cost,MATCH(route,[1]!bunker_cost_route,0),MATCH(vessel_choice,[1]!bunker_cost_ship,0))/vessel_mmbtu))</f>
        <v/>
      </c>
      <c r="K183" s="105" t="str">
        <f ca="1">IF($G183=0,"",(+INDEX([1]!PORT_CHARGES,MATCH(source,[1]!PORTS,0),MATCH(vessel,[1]!PORT_CHARGE_SHIPS,0))/vessel_mmbtu))</f>
        <v/>
      </c>
      <c r="L183" s="105" t="str">
        <f ca="1">IF($G183=0,"",(+INDEX([1]!PORT_CHARGES,MATCH(destination,[1]!PORTS,0),MATCH(vessel,[1]!PORT_CHARGE_SHIPS,0))/vessel_mmbtu))</f>
        <v/>
      </c>
      <c r="M183" s="105" t="str">
        <f ca="1">IF($G183=0,"",IF(route_choice=1,INDEX([1]!PORT_CHARGES,MATCH(suez,[1]!PORTS,0),MATCH(vessel,[1]!PORT_CHARGE_SHIPS,0)),0)/vessel_mmbtu)</f>
        <v/>
      </c>
      <c r="N183" s="105" t="str">
        <f ca="1">+IF(G183=0,"",+HLOOKUP(vessel,[1]!other_cost,3,0))</f>
        <v/>
      </c>
      <c r="O183" s="114" t="str">
        <f t="shared" ca="1" si="9"/>
        <v/>
      </c>
      <c r="P183" s="36"/>
      <c r="Q183" s="1"/>
    </row>
    <row r="184" spans="5:17" x14ac:dyDescent="0.2">
      <c r="E184" s="118">
        <f t="shared" ca="1" si="10"/>
        <v>42064</v>
      </c>
      <c r="F184" s="125">
        <f ca="1">+VLOOKUP(E184,[1]!curvecalc,3,0)</f>
        <v>0.35313332678184089</v>
      </c>
      <c r="G184" s="126">
        <f t="shared" ca="1" si="8"/>
        <v>0</v>
      </c>
      <c r="H184" s="105" t="str">
        <f ca="1">+IF($G184=0,"",(+VLOOKUP($E184,[1]!FIXED_CHARTER_COST,HLOOKUP(vessel_choice,[1]!FIXED_CHARTER_COST,2,0)+1,0)*roundtrip_days)/vessel_mmbtu)</f>
        <v/>
      </c>
      <c r="I184" s="105" t="str">
        <f ca="1">+IF($G184=0,"",(+VLOOKUP($E184,[1]!OM_CHARTER_COST,HLOOKUP(vessel_choice,[1]!OM_CHARTER_COST,2,0)+1,0)*roundtrip_days)/vessel_mmbtu)</f>
        <v/>
      </c>
      <c r="J184" s="105" t="str">
        <f ca="1">IF($G184=0,"",(INDEX([1]!bunker_cost,MATCH(route,[1]!bunker_cost_route,0),MATCH(vessel_choice,[1]!bunker_cost_ship,0))/vessel_mmbtu))</f>
        <v/>
      </c>
      <c r="K184" s="105" t="str">
        <f ca="1">IF($G184=0,"",(+INDEX([1]!PORT_CHARGES,MATCH(source,[1]!PORTS,0),MATCH(vessel,[1]!PORT_CHARGE_SHIPS,0))/vessel_mmbtu))</f>
        <v/>
      </c>
      <c r="L184" s="105" t="str">
        <f ca="1">IF($G184=0,"",(+INDEX([1]!PORT_CHARGES,MATCH(destination,[1]!PORTS,0),MATCH(vessel,[1]!PORT_CHARGE_SHIPS,0))/vessel_mmbtu))</f>
        <v/>
      </c>
      <c r="M184" s="105" t="str">
        <f ca="1">IF($G184=0,"",IF(route_choice=1,INDEX([1]!PORT_CHARGES,MATCH(suez,[1]!PORTS,0),MATCH(vessel,[1]!PORT_CHARGE_SHIPS,0)),0)/vessel_mmbtu)</f>
        <v/>
      </c>
      <c r="N184" s="105" t="str">
        <f ca="1">+IF(G184=0,"",+HLOOKUP(vessel,[1]!other_cost,3,0))</f>
        <v/>
      </c>
      <c r="O184" s="114" t="str">
        <f t="shared" ca="1" si="9"/>
        <v/>
      </c>
      <c r="P184" s="36"/>
      <c r="Q184" s="1"/>
    </row>
    <row r="185" spans="5:17" x14ac:dyDescent="0.2">
      <c r="E185" s="118">
        <f t="shared" ca="1" si="10"/>
        <v>42095</v>
      </c>
      <c r="F185" s="125">
        <f ca="1">+VLOOKUP(E185,[1]!curvecalc,3,0)</f>
        <v>0.35108169025525476</v>
      </c>
      <c r="G185" s="126">
        <f t="shared" ca="1" si="8"/>
        <v>0</v>
      </c>
      <c r="H185" s="105" t="str">
        <f ca="1">+IF($G185=0,"",(+VLOOKUP($E185,[1]!FIXED_CHARTER_COST,HLOOKUP(vessel_choice,[1]!FIXED_CHARTER_COST,2,0)+1,0)*roundtrip_days)/vessel_mmbtu)</f>
        <v/>
      </c>
      <c r="I185" s="105" t="str">
        <f ca="1">+IF($G185=0,"",(+VLOOKUP($E185,[1]!OM_CHARTER_COST,HLOOKUP(vessel_choice,[1]!OM_CHARTER_COST,2,0)+1,0)*roundtrip_days)/vessel_mmbtu)</f>
        <v/>
      </c>
      <c r="J185" s="105" t="str">
        <f ca="1">IF($G185=0,"",(INDEX([1]!bunker_cost,MATCH(route,[1]!bunker_cost_route,0),MATCH(vessel_choice,[1]!bunker_cost_ship,0))/vessel_mmbtu))</f>
        <v/>
      </c>
      <c r="K185" s="105" t="str">
        <f ca="1">IF($G185=0,"",(+INDEX([1]!PORT_CHARGES,MATCH(source,[1]!PORTS,0),MATCH(vessel,[1]!PORT_CHARGE_SHIPS,0))/vessel_mmbtu))</f>
        <v/>
      </c>
      <c r="L185" s="105" t="str">
        <f ca="1">IF($G185=0,"",(+INDEX([1]!PORT_CHARGES,MATCH(destination,[1]!PORTS,0),MATCH(vessel,[1]!PORT_CHARGE_SHIPS,0))/vessel_mmbtu))</f>
        <v/>
      </c>
      <c r="M185" s="105" t="str">
        <f ca="1">IF($G185=0,"",IF(route_choice=1,INDEX([1]!PORT_CHARGES,MATCH(suez,[1]!PORTS,0),MATCH(vessel,[1]!PORT_CHARGE_SHIPS,0)),0)/vessel_mmbtu)</f>
        <v/>
      </c>
      <c r="N185" s="105" t="str">
        <f ca="1">+IF(G185=0,"",+HLOOKUP(vessel,[1]!other_cost,3,0))</f>
        <v/>
      </c>
      <c r="O185" s="114" t="str">
        <f t="shared" ca="1" si="9"/>
        <v/>
      </c>
      <c r="P185" s="36"/>
      <c r="Q185" s="1"/>
    </row>
    <row r="186" spans="5:17" x14ac:dyDescent="0.2">
      <c r="E186" s="118">
        <f t="shared" ca="1" si="10"/>
        <v>42125</v>
      </c>
      <c r="F186" s="125">
        <f ca="1">+VLOOKUP(E186,[1]!curvecalc,3,0)</f>
        <v>0.34897409869182394</v>
      </c>
      <c r="G186" s="126">
        <f t="shared" ca="1" si="8"/>
        <v>0</v>
      </c>
      <c r="H186" s="105" t="str">
        <f ca="1">+IF($G186=0,"",(+VLOOKUP($E186,[1]!FIXED_CHARTER_COST,HLOOKUP(vessel_choice,[1]!FIXED_CHARTER_COST,2,0)+1,0)*roundtrip_days)/vessel_mmbtu)</f>
        <v/>
      </c>
      <c r="I186" s="105" t="str">
        <f ca="1">+IF($G186=0,"",(+VLOOKUP($E186,[1]!OM_CHARTER_COST,HLOOKUP(vessel_choice,[1]!OM_CHARTER_COST,2,0)+1,0)*roundtrip_days)/vessel_mmbtu)</f>
        <v/>
      </c>
      <c r="J186" s="105" t="str">
        <f ca="1">IF($G186=0,"",(INDEX([1]!bunker_cost,MATCH(route,[1]!bunker_cost_route,0),MATCH(vessel_choice,[1]!bunker_cost_ship,0))/vessel_mmbtu))</f>
        <v/>
      </c>
      <c r="K186" s="105" t="str">
        <f ca="1">IF($G186=0,"",(+INDEX([1]!PORT_CHARGES,MATCH(source,[1]!PORTS,0),MATCH(vessel,[1]!PORT_CHARGE_SHIPS,0))/vessel_mmbtu))</f>
        <v/>
      </c>
      <c r="L186" s="105" t="str">
        <f ca="1">IF($G186=0,"",(+INDEX([1]!PORT_CHARGES,MATCH(destination,[1]!PORTS,0),MATCH(vessel,[1]!PORT_CHARGE_SHIPS,0))/vessel_mmbtu))</f>
        <v/>
      </c>
      <c r="M186" s="105" t="str">
        <f ca="1">IF($G186=0,"",IF(route_choice=1,INDEX([1]!PORT_CHARGES,MATCH(suez,[1]!PORTS,0),MATCH(vessel,[1]!PORT_CHARGE_SHIPS,0)),0)/vessel_mmbtu)</f>
        <v/>
      </c>
      <c r="N186" s="105" t="str">
        <f ca="1">+IF(G186=0,"",+HLOOKUP(vessel,[1]!other_cost,3,0))</f>
        <v/>
      </c>
      <c r="O186" s="114" t="str">
        <f t="shared" ca="1" si="9"/>
        <v/>
      </c>
      <c r="P186" s="36"/>
      <c r="Q186" s="1"/>
    </row>
    <row r="187" spans="5:17" x14ac:dyDescent="0.2">
      <c r="E187" s="118">
        <f t="shared" ca="1" si="10"/>
        <v>42156</v>
      </c>
      <c r="F187" s="125">
        <f ca="1">+VLOOKUP(E187,[1]!curvecalc,3,0)</f>
        <v>0.34694666264509261</v>
      </c>
      <c r="G187" s="126">
        <f t="shared" ca="1" si="8"/>
        <v>0</v>
      </c>
      <c r="H187" s="105" t="str">
        <f ca="1">+IF($G187=0,"",(+VLOOKUP($E187,[1]!FIXED_CHARTER_COST,HLOOKUP(vessel_choice,[1]!FIXED_CHARTER_COST,2,0)+1,0)*roundtrip_days)/vessel_mmbtu)</f>
        <v/>
      </c>
      <c r="I187" s="105" t="str">
        <f ca="1">+IF($G187=0,"",(+VLOOKUP($E187,[1]!OM_CHARTER_COST,HLOOKUP(vessel_choice,[1]!OM_CHARTER_COST,2,0)+1,0)*roundtrip_days)/vessel_mmbtu)</f>
        <v/>
      </c>
      <c r="J187" s="105" t="str">
        <f ca="1">IF($G187=0,"",(INDEX([1]!bunker_cost,MATCH(route,[1]!bunker_cost_route,0),MATCH(vessel_choice,[1]!bunker_cost_ship,0))/vessel_mmbtu))</f>
        <v/>
      </c>
      <c r="K187" s="105" t="str">
        <f ca="1">IF($G187=0,"",(+INDEX([1]!PORT_CHARGES,MATCH(source,[1]!PORTS,0),MATCH(vessel,[1]!PORT_CHARGE_SHIPS,0))/vessel_mmbtu))</f>
        <v/>
      </c>
      <c r="L187" s="105" t="str">
        <f ca="1">IF($G187=0,"",(+INDEX([1]!PORT_CHARGES,MATCH(destination,[1]!PORTS,0),MATCH(vessel,[1]!PORT_CHARGE_SHIPS,0))/vessel_mmbtu))</f>
        <v/>
      </c>
      <c r="M187" s="105" t="str">
        <f ca="1">IF($G187=0,"",IF(route_choice=1,INDEX([1]!PORT_CHARGES,MATCH(suez,[1]!PORTS,0),MATCH(vessel,[1]!PORT_CHARGE_SHIPS,0)),0)/vessel_mmbtu)</f>
        <v/>
      </c>
      <c r="N187" s="105" t="str">
        <f ca="1">+IF(G187=0,"",+HLOOKUP(vessel,[1]!other_cost,3,0))</f>
        <v/>
      </c>
      <c r="O187" s="114" t="str">
        <f t="shared" ca="1" si="9"/>
        <v/>
      </c>
      <c r="P187" s="36"/>
      <c r="Q187" s="1"/>
    </row>
    <row r="188" spans="5:17" x14ac:dyDescent="0.2">
      <c r="E188" s="118">
        <f t="shared" ca="1" si="10"/>
        <v>42186</v>
      </c>
      <c r="F188" s="125">
        <f ca="1">+VLOOKUP(E188,[1]!curvecalc,3,0)</f>
        <v>0.34486393016947658</v>
      </c>
      <c r="G188" s="126">
        <f t="shared" ca="1" si="8"/>
        <v>0</v>
      </c>
      <c r="H188" s="105" t="str">
        <f ca="1">+IF($G188=0,"",(+VLOOKUP($E188,[1]!FIXED_CHARTER_COST,HLOOKUP(vessel_choice,[1]!FIXED_CHARTER_COST,2,0)+1,0)*roundtrip_days)/vessel_mmbtu)</f>
        <v/>
      </c>
      <c r="I188" s="105" t="str">
        <f ca="1">+IF($G188=0,"",(+VLOOKUP($E188,[1]!OM_CHARTER_COST,HLOOKUP(vessel_choice,[1]!OM_CHARTER_COST,2,0)+1,0)*roundtrip_days)/vessel_mmbtu)</f>
        <v/>
      </c>
      <c r="J188" s="105" t="str">
        <f ca="1">IF($G188=0,"",(INDEX([1]!bunker_cost,MATCH(route,[1]!bunker_cost_route,0),MATCH(vessel_choice,[1]!bunker_cost_ship,0))/vessel_mmbtu))</f>
        <v/>
      </c>
      <c r="K188" s="105" t="str">
        <f ca="1">IF($G188=0,"",(+INDEX([1]!PORT_CHARGES,MATCH(source,[1]!PORTS,0),MATCH(vessel,[1]!PORT_CHARGE_SHIPS,0))/vessel_mmbtu))</f>
        <v/>
      </c>
      <c r="L188" s="105" t="str">
        <f ca="1">IF($G188=0,"",(+INDEX([1]!PORT_CHARGES,MATCH(destination,[1]!PORTS,0),MATCH(vessel,[1]!PORT_CHARGE_SHIPS,0))/vessel_mmbtu))</f>
        <v/>
      </c>
      <c r="M188" s="105" t="str">
        <f ca="1">IF($G188=0,"",IF(route_choice=1,INDEX([1]!PORT_CHARGES,MATCH(suez,[1]!PORTS,0),MATCH(vessel,[1]!PORT_CHARGE_SHIPS,0)),0)/vessel_mmbtu)</f>
        <v/>
      </c>
      <c r="N188" s="105" t="str">
        <f ca="1">+IF(G188=0,"",+HLOOKUP(vessel,[1]!other_cost,3,0))</f>
        <v/>
      </c>
      <c r="O188" s="114" t="str">
        <f t="shared" ca="1" si="9"/>
        <v/>
      </c>
      <c r="P188" s="36"/>
      <c r="Q188" s="1"/>
    </row>
    <row r="189" spans="5:17" x14ac:dyDescent="0.2">
      <c r="E189" s="118">
        <f t="shared" ca="1" si="10"/>
        <v>42217</v>
      </c>
      <c r="F189" s="125">
        <f ca="1">+VLOOKUP(E189,[1]!curvecalc,3,0)</f>
        <v>0.34279377116323784</v>
      </c>
      <c r="G189" s="126">
        <f t="shared" ca="1" si="8"/>
        <v>0</v>
      </c>
      <c r="H189" s="105" t="str">
        <f ca="1">+IF($G189=0,"",(+VLOOKUP($E189,[1]!FIXED_CHARTER_COST,HLOOKUP(vessel_choice,[1]!FIXED_CHARTER_COST,2,0)+1,0)*roundtrip_days)/vessel_mmbtu)</f>
        <v/>
      </c>
      <c r="I189" s="105" t="str">
        <f ca="1">+IF($G189=0,"",(+VLOOKUP($E189,[1]!OM_CHARTER_COST,HLOOKUP(vessel_choice,[1]!OM_CHARTER_COST,2,0)+1,0)*roundtrip_days)/vessel_mmbtu)</f>
        <v/>
      </c>
      <c r="J189" s="105" t="str">
        <f ca="1">IF($G189=0,"",(INDEX([1]!bunker_cost,MATCH(route,[1]!bunker_cost_route,0),MATCH(vessel_choice,[1]!bunker_cost_ship,0))/vessel_mmbtu))</f>
        <v/>
      </c>
      <c r="K189" s="105" t="str">
        <f ca="1">IF($G189=0,"",(+INDEX([1]!PORT_CHARGES,MATCH(source,[1]!PORTS,0),MATCH(vessel,[1]!PORT_CHARGE_SHIPS,0))/vessel_mmbtu))</f>
        <v/>
      </c>
      <c r="L189" s="105" t="str">
        <f ca="1">IF($G189=0,"",(+INDEX([1]!PORT_CHARGES,MATCH(destination,[1]!PORTS,0),MATCH(vessel,[1]!PORT_CHARGE_SHIPS,0))/vessel_mmbtu))</f>
        <v/>
      </c>
      <c r="M189" s="105" t="str">
        <f ca="1">IF($G189=0,"",IF(route_choice=1,INDEX([1]!PORT_CHARGES,MATCH(suez,[1]!PORTS,0),MATCH(vessel,[1]!PORT_CHARGE_SHIPS,0)),0)/vessel_mmbtu)</f>
        <v/>
      </c>
      <c r="N189" s="105" t="str">
        <f ca="1">+IF(G189=0,"",+HLOOKUP(vessel,[1]!other_cost,3,0))</f>
        <v/>
      </c>
      <c r="O189" s="114" t="str">
        <f t="shared" ca="1" si="9"/>
        <v/>
      </c>
      <c r="P189" s="36"/>
      <c r="Q189" s="1"/>
    </row>
    <row r="190" spans="5:17" x14ac:dyDescent="0.2">
      <c r="E190" s="118">
        <f t="shared" ca="1" si="10"/>
        <v>42248</v>
      </c>
      <c r="F190" s="125">
        <f ca="1">+VLOOKUP(E190,[1]!curvecalc,3,0)</f>
        <v>0.34080229456766492</v>
      </c>
      <c r="G190" s="126">
        <f t="shared" ca="1" si="8"/>
        <v>0</v>
      </c>
      <c r="H190" s="105" t="str">
        <f ca="1">+IF($G190=0,"",(+VLOOKUP($E190,[1]!FIXED_CHARTER_COST,HLOOKUP(vessel_choice,[1]!FIXED_CHARTER_COST,2,0)+1,0)*roundtrip_days)/vessel_mmbtu)</f>
        <v/>
      </c>
      <c r="I190" s="105" t="str">
        <f ca="1">+IF($G190=0,"",(+VLOOKUP($E190,[1]!OM_CHARTER_COST,HLOOKUP(vessel_choice,[1]!OM_CHARTER_COST,2,0)+1,0)*roundtrip_days)/vessel_mmbtu)</f>
        <v/>
      </c>
      <c r="J190" s="105" t="str">
        <f ca="1">IF($G190=0,"",(INDEX([1]!bunker_cost,MATCH(route,[1]!bunker_cost_route,0),MATCH(vessel_choice,[1]!bunker_cost_ship,0))/vessel_mmbtu))</f>
        <v/>
      </c>
      <c r="K190" s="105" t="str">
        <f ca="1">IF($G190=0,"",(+INDEX([1]!PORT_CHARGES,MATCH(source,[1]!PORTS,0),MATCH(vessel,[1]!PORT_CHARGE_SHIPS,0))/vessel_mmbtu))</f>
        <v/>
      </c>
      <c r="L190" s="105" t="str">
        <f ca="1">IF($G190=0,"",(+INDEX([1]!PORT_CHARGES,MATCH(destination,[1]!PORTS,0),MATCH(vessel,[1]!PORT_CHARGE_SHIPS,0))/vessel_mmbtu))</f>
        <v/>
      </c>
      <c r="M190" s="105" t="str">
        <f ca="1">IF($G190=0,"",IF(route_choice=1,INDEX([1]!PORT_CHARGES,MATCH(suez,[1]!PORTS,0),MATCH(vessel,[1]!PORT_CHARGE_SHIPS,0)),0)/vessel_mmbtu)</f>
        <v/>
      </c>
      <c r="N190" s="105" t="str">
        <f ca="1">+IF(G190=0,"",+HLOOKUP(vessel,[1]!other_cost,3,0))</f>
        <v/>
      </c>
      <c r="O190" s="114" t="str">
        <f t="shared" ca="1" si="9"/>
        <v/>
      </c>
      <c r="P190" s="36"/>
      <c r="Q190" s="1"/>
    </row>
    <row r="191" spans="5:17" x14ac:dyDescent="0.2">
      <c r="E191" s="118">
        <f t="shared" ca="1" si="10"/>
        <v>42278</v>
      </c>
      <c r="F191" s="125">
        <f ca="1">+VLOOKUP(E191,[1]!curvecalc,3,0)</f>
        <v>0.33875650019906439</v>
      </c>
      <c r="G191" s="126">
        <f t="shared" ca="1" si="8"/>
        <v>0</v>
      </c>
      <c r="H191" s="105" t="str">
        <f ca="1">+IF($G191=0,"",(+VLOOKUP($E191,[1]!FIXED_CHARTER_COST,HLOOKUP(vessel_choice,[1]!FIXED_CHARTER_COST,2,0)+1,0)*roundtrip_days)/vessel_mmbtu)</f>
        <v/>
      </c>
      <c r="I191" s="105" t="str">
        <f ca="1">+IF($G191=0,"",(+VLOOKUP($E191,[1]!OM_CHARTER_COST,HLOOKUP(vessel_choice,[1]!OM_CHARTER_COST,2,0)+1,0)*roundtrip_days)/vessel_mmbtu)</f>
        <v/>
      </c>
      <c r="J191" s="105" t="str">
        <f ca="1">IF($G191=0,"",(INDEX([1]!bunker_cost,MATCH(route,[1]!bunker_cost_route,0),MATCH(vessel_choice,[1]!bunker_cost_ship,0))/vessel_mmbtu))</f>
        <v/>
      </c>
      <c r="K191" s="105" t="str">
        <f ca="1">IF($G191=0,"",(+INDEX([1]!PORT_CHARGES,MATCH(source,[1]!PORTS,0),MATCH(vessel,[1]!PORT_CHARGE_SHIPS,0))/vessel_mmbtu))</f>
        <v/>
      </c>
      <c r="L191" s="105" t="str">
        <f ca="1">IF($G191=0,"",(+INDEX([1]!PORT_CHARGES,MATCH(destination,[1]!PORTS,0),MATCH(vessel,[1]!PORT_CHARGE_SHIPS,0))/vessel_mmbtu))</f>
        <v/>
      </c>
      <c r="M191" s="105" t="str">
        <f ca="1">IF($G191=0,"",IF(route_choice=1,INDEX([1]!PORT_CHARGES,MATCH(suez,[1]!PORTS,0),MATCH(vessel,[1]!PORT_CHARGE_SHIPS,0)),0)/vessel_mmbtu)</f>
        <v/>
      </c>
      <c r="N191" s="105" t="str">
        <f ca="1">+IF(G191=0,"",+HLOOKUP(vessel,[1]!other_cost,3,0))</f>
        <v/>
      </c>
      <c r="O191" s="114" t="str">
        <f t="shared" ca="1" si="9"/>
        <v/>
      </c>
      <c r="P191" s="36"/>
      <c r="Q191" s="1"/>
    </row>
    <row r="192" spans="5:17" x14ac:dyDescent="0.2">
      <c r="E192" s="118">
        <f t="shared" ca="1" si="10"/>
        <v>42309</v>
      </c>
      <c r="F192" s="125">
        <f ca="1">+VLOOKUP(E192,[1]!curvecalc,3,0)</f>
        <v>0.33678851342763394</v>
      </c>
      <c r="G192" s="126">
        <f t="shared" ca="1" si="8"/>
        <v>0</v>
      </c>
      <c r="H192" s="105" t="str">
        <f ca="1">+IF($G192=0,"",(+VLOOKUP($E192,[1]!FIXED_CHARTER_COST,HLOOKUP(vessel_choice,[1]!FIXED_CHARTER_COST,2,0)+1,0)*roundtrip_days)/vessel_mmbtu)</f>
        <v/>
      </c>
      <c r="I192" s="105" t="str">
        <f ca="1">+IF($G192=0,"",(+VLOOKUP($E192,[1]!OM_CHARTER_COST,HLOOKUP(vessel_choice,[1]!OM_CHARTER_COST,2,0)+1,0)*roundtrip_days)/vessel_mmbtu)</f>
        <v/>
      </c>
      <c r="J192" s="105" t="str">
        <f ca="1">IF($G192=0,"",(INDEX([1]!bunker_cost,MATCH(route,[1]!bunker_cost_route,0),MATCH(vessel_choice,[1]!bunker_cost_ship,0))/vessel_mmbtu))</f>
        <v/>
      </c>
      <c r="K192" s="105" t="str">
        <f ca="1">IF($G192=0,"",(+INDEX([1]!PORT_CHARGES,MATCH(source,[1]!PORTS,0),MATCH(vessel,[1]!PORT_CHARGE_SHIPS,0))/vessel_mmbtu))</f>
        <v/>
      </c>
      <c r="L192" s="105" t="str">
        <f ca="1">IF($G192=0,"",(+INDEX([1]!PORT_CHARGES,MATCH(destination,[1]!PORTS,0),MATCH(vessel,[1]!PORT_CHARGE_SHIPS,0))/vessel_mmbtu))</f>
        <v/>
      </c>
      <c r="M192" s="105" t="str">
        <f ca="1">IF($G192=0,"",IF(route_choice=1,INDEX([1]!PORT_CHARGES,MATCH(suez,[1]!PORTS,0),MATCH(vessel,[1]!PORT_CHARGE_SHIPS,0)),0)/vessel_mmbtu)</f>
        <v/>
      </c>
      <c r="N192" s="105" t="str">
        <f ca="1">+IF(G192=0,"",+HLOOKUP(vessel,[1]!other_cost,3,0))</f>
        <v/>
      </c>
      <c r="O192" s="114" t="str">
        <f t="shared" ca="1" si="9"/>
        <v/>
      </c>
      <c r="P192" s="36"/>
      <c r="Q192" s="1"/>
    </row>
    <row r="193" spans="5:17" x14ac:dyDescent="0.2">
      <c r="E193" s="118">
        <f t="shared" ca="1" si="10"/>
        <v>42339</v>
      </c>
      <c r="F193" s="125">
        <f ca="1">+VLOOKUP(E193,[1]!curvecalc,3,0)</f>
        <v>0.33476684819198727</v>
      </c>
      <c r="G193" s="126">
        <f t="shared" ca="1" si="8"/>
        <v>0</v>
      </c>
      <c r="H193" s="105" t="str">
        <f ca="1">+IF($G193=0,"",(+VLOOKUP($E193,[1]!FIXED_CHARTER_COST,HLOOKUP(vessel_choice,[1]!FIXED_CHARTER_COST,2,0)+1,0)*roundtrip_days)/vessel_mmbtu)</f>
        <v/>
      </c>
      <c r="I193" s="105" t="str">
        <f ca="1">+IF($G193=0,"",(+VLOOKUP($E193,[1]!OM_CHARTER_COST,HLOOKUP(vessel_choice,[1]!OM_CHARTER_COST,2,0)+1,0)*roundtrip_days)/vessel_mmbtu)</f>
        <v/>
      </c>
      <c r="J193" s="105" t="str">
        <f ca="1">IF($G193=0,"",(INDEX([1]!bunker_cost,MATCH(route,[1]!bunker_cost_route,0),MATCH(vessel_choice,[1]!bunker_cost_ship,0))/vessel_mmbtu))</f>
        <v/>
      </c>
      <c r="K193" s="105" t="str">
        <f ca="1">IF($G193=0,"",(+INDEX([1]!PORT_CHARGES,MATCH(source,[1]!PORTS,0),MATCH(vessel,[1]!PORT_CHARGE_SHIPS,0))/vessel_mmbtu))</f>
        <v/>
      </c>
      <c r="L193" s="105" t="str">
        <f ca="1">IF($G193=0,"",(+INDEX([1]!PORT_CHARGES,MATCH(destination,[1]!PORTS,0),MATCH(vessel,[1]!PORT_CHARGE_SHIPS,0))/vessel_mmbtu))</f>
        <v/>
      </c>
      <c r="M193" s="105" t="str">
        <f ca="1">IF($G193=0,"",IF(route_choice=1,INDEX([1]!PORT_CHARGES,MATCH(suez,[1]!PORTS,0),MATCH(vessel,[1]!PORT_CHARGE_SHIPS,0)),0)/vessel_mmbtu)</f>
        <v/>
      </c>
      <c r="N193" s="105" t="str">
        <f ca="1">+IF(G193=0,"",+HLOOKUP(vessel,[1]!other_cost,3,0))</f>
        <v/>
      </c>
      <c r="O193" s="114" t="str">
        <f t="shared" ca="1" si="9"/>
        <v/>
      </c>
      <c r="P193" s="36"/>
      <c r="Q193" s="1"/>
    </row>
    <row r="194" spans="5:17" x14ac:dyDescent="0.2">
      <c r="E194" s="118">
        <f t="shared" ca="1" si="10"/>
        <v>42370</v>
      </c>
      <c r="F194" s="125">
        <f ca="1">+VLOOKUP(E194,[1]!curvecalc,3,0)</f>
        <v>0.33275738866633087</v>
      </c>
      <c r="G194" s="126">
        <f t="shared" ca="1" si="8"/>
        <v>0</v>
      </c>
      <c r="H194" s="105" t="str">
        <f ca="1">+IF($G194=0,"",(+VLOOKUP($E194,[1]!FIXED_CHARTER_COST,HLOOKUP(vessel_choice,[1]!FIXED_CHARTER_COST,2,0)+1,0)*roundtrip_days)/vessel_mmbtu)</f>
        <v/>
      </c>
      <c r="I194" s="105" t="str">
        <f ca="1">+IF($G194=0,"",(+VLOOKUP($E194,[1]!OM_CHARTER_COST,HLOOKUP(vessel_choice,[1]!OM_CHARTER_COST,2,0)+1,0)*roundtrip_days)/vessel_mmbtu)</f>
        <v/>
      </c>
      <c r="J194" s="105" t="str">
        <f ca="1">IF($G194=0,"",(INDEX([1]!bunker_cost,MATCH(route,[1]!bunker_cost_route,0),MATCH(vessel_choice,[1]!bunker_cost_ship,0))/vessel_mmbtu))</f>
        <v/>
      </c>
      <c r="K194" s="105" t="str">
        <f ca="1">IF($G194=0,"",(+INDEX([1]!PORT_CHARGES,MATCH(source,[1]!PORTS,0),MATCH(vessel,[1]!PORT_CHARGE_SHIPS,0))/vessel_mmbtu))</f>
        <v/>
      </c>
      <c r="L194" s="105" t="str">
        <f ca="1">IF($G194=0,"",(+INDEX([1]!PORT_CHARGES,MATCH(destination,[1]!PORTS,0),MATCH(vessel,[1]!PORT_CHARGE_SHIPS,0))/vessel_mmbtu))</f>
        <v/>
      </c>
      <c r="M194" s="105" t="str">
        <f ca="1">IF($G194=0,"",IF(route_choice=1,INDEX([1]!PORT_CHARGES,MATCH(suez,[1]!PORTS,0),MATCH(vessel,[1]!PORT_CHARGE_SHIPS,0)),0)/vessel_mmbtu)</f>
        <v/>
      </c>
      <c r="N194" s="105" t="str">
        <f ca="1">+IF(G194=0,"",+HLOOKUP(vessel,[1]!other_cost,3,0))</f>
        <v/>
      </c>
      <c r="O194" s="114" t="str">
        <f t="shared" ca="1" si="9"/>
        <v/>
      </c>
      <c r="P194" s="36"/>
      <c r="Q194" s="1"/>
    </row>
    <row r="195" spans="5:17" x14ac:dyDescent="0.2">
      <c r="E195" s="118">
        <f t="shared" ca="1" si="10"/>
        <v>42401</v>
      </c>
      <c r="F195" s="125">
        <f ca="1">+VLOOKUP(E195,[1]!curvecalc,3,0)</f>
        <v>0.33088861445186424</v>
      </c>
      <c r="G195" s="126">
        <f t="shared" ca="1" si="8"/>
        <v>0</v>
      </c>
      <c r="H195" s="105" t="str">
        <f ca="1">+IF($G195=0,"",(+VLOOKUP($E195,[1]!FIXED_CHARTER_COST,HLOOKUP(vessel_choice,[1]!FIXED_CHARTER_COST,2,0)+1,0)*roundtrip_days)/vessel_mmbtu)</f>
        <v/>
      </c>
      <c r="I195" s="105" t="str">
        <f ca="1">+IF($G195=0,"",(+VLOOKUP($E195,[1]!OM_CHARTER_COST,HLOOKUP(vessel_choice,[1]!OM_CHARTER_COST,2,0)+1,0)*roundtrip_days)/vessel_mmbtu)</f>
        <v/>
      </c>
      <c r="J195" s="105" t="str">
        <f ca="1">IF($G195=0,"",(INDEX([1]!bunker_cost,MATCH(route,[1]!bunker_cost_route,0),MATCH(vessel_choice,[1]!bunker_cost_ship,0))/vessel_mmbtu))</f>
        <v/>
      </c>
      <c r="K195" s="105" t="str">
        <f ca="1">IF($G195=0,"",(+INDEX([1]!PORT_CHARGES,MATCH(source,[1]!PORTS,0),MATCH(vessel,[1]!PORT_CHARGE_SHIPS,0))/vessel_mmbtu))</f>
        <v/>
      </c>
      <c r="L195" s="105" t="str">
        <f ca="1">IF($G195=0,"",(+INDEX([1]!PORT_CHARGES,MATCH(destination,[1]!PORTS,0),MATCH(vessel,[1]!PORT_CHARGE_SHIPS,0))/vessel_mmbtu))</f>
        <v/>
      </c>
      <c r="M195" s="105" t="str">
        <f ca="1">IF($G195=0,"",IF(route_choice=1,INDEX([1]!PORT_CHARGES,MATCH(suez,[1]!PORTS,0),MATCH(vessel,[1]!PORT_CHARGE_SHIPS,0)),0)/vessel_mmbtu)</f>
        <v/>
      </c>
      <c r="N195" s="105" t="str">
        <f ca="1">+IF(G195=0,"",+HLOOKUP(vessel,[1]!other_cost,3,0))</f>
        <v/>
      </c>
      <c r="O195" s="114" t="str">
        <f t="shared" ca="1" si="9"/>
        <v/>
      </c>
      <c r="P195" s="36"/>
      <c r="Q195" s="1"/>
    </row>
    <row r="196" spans="5:17" x14ac:dyDescent="0.2">
      <c r="E196" s="118">
        <f t="shared" ca="1" si="10"/>
        <v>42430</v>
      </c>
      <c r="F196" s="125">
        <f ca="1">+VLOOKUP(E196,[1]!curvecalc,3,0)</f>
        <v>0.32890236369468057</v>
      </c>
      <c r="G196" s="126">
        <f t="shared" ca="1" si="8"/>
        <v>0</v>
      </c>
      <c r="H196" s="105" t="str">
        <f ca="1">+IF($G196=0,"",(+VLOOKUP($E196,[1]!FIXED_CHARTER_COST,HLOOKUP(vessel_choice,[1]!FIXED_CHARTER_COST,2,0)+1,0)*roundtrip_days)/vessel_mmbtu)</f>
        <v/>
      </c>
      <c r="I196" s="105" t="str">
        <f ca="1">+IF($G196=0,"",(+VLOOKUP($E196,[1]!OM_CHARTER_COST,HLOOKUP(vessel_choice,[1]!OM_CHARTER_COST,2,0)+1,0)*roundtrip_days)/vessel_mmbtu)</f>
        <v/>
      </c>
      <c r="J196" s="105" t="str">
        <f ca="1">IF($G196=0,"",(INDEX([1]!bunker_cost,MATCH(route,[1]!bunker_cost_route,0),MATCH(vessel_choice,[1]!bunker_cost_ship,0))/vessel_mmbtu))</f>
        <v/>
      </c>
      <c r="K196" s="105" t="str">
        <f ca="1">IF($G196=0,"",(+INDEX([1]!PORT_CHARGES,MATCH(source,[1]!PORTS,0),MATCH(vessel,[1]!PORT_CHARGE_SHIPS,0))/vessel_mmbtu))</f>
        <v/>
      </c>
      <c r="L196" s="105" t="str">
        <f ca="1">IF($G196=0,"",(+INDEX([1]!PORT_CHARGES,MATCH(destination,[1]!PORTS,0),MATCH(vessel,[1]!PORT_CHARGE_SHIPS,0))/vessel_mmbtu))</f>
        <v/>
      </c>
      <c r="M196" s="105" t="str">
        <f ca="1">IF($G196=0,"",IF(route_choice=1,INDEX([1]!PORT_CHARGES,MATCH(suez,[1]!PORTS,0),MATCH(vessel,[1]!PORT_CHARGE_SHIPS,0)),0)/vessel_mmbtu)</f>
        <v/>
      </c>
      <c r="N196" s="105" t="str">
        <f ca="1">+IF(G196=0,"",+HLOOKUP(vessel,[1]!other_cost,3,0))</f>
        <v/>
      </c>
      <c r="O196" s="114" t="str">
        <f t="shared" ca="1" si="9"/>
        <v/>
      </c>
      <c r="P196" s="36"/>
      <c r="Q196" s="1"/>
    </row>
    <row r="197" spans="5:17" x14ac:dyDescent="0.2">
      <c r="E197" s="118">
        <f t="shared" ca="1" si="10"/>
        <v>42461</v>
      </c>
      <c r="F197" s="125">
        <f ca="1">+VLOOKUP(E197,[1]!curvecalc,3,0)</f>
        <v>0.32699170891044327</v>
      </c>
      <c r="G197" s="126">
        <f t="shared" ca="1" si="8"/>
        <v>0</v>
      </c>
      <c r="H197" s="105" t="str">
        <f ca="1">+IF($G197=0,"",(+VLOOKUP($E197,[1]!FIXED_CHARTER_COST,HLOOKUP(vessel_choice,[1]!FIXED_CHARTER_COST,2,0)+1,0)*roundtrip_days)/vessel_mmbtu)</f>
        <v/>
      </c>
      <c r="I197" s="105" t="str">
        <f ca="1">+IF($G197=0,"",(+VLOOKUP($E197,[1]!OM_CHARTER_COST,HLOOKUP(vessel_choice,[1]!OM_CHARTER_COST,2,0)+1,0)*roundtrip_days)/vessel_mmbtu)</f>
        <v/>
      </c>
      <c r="J197" s="105" t="str">
        <f ca="1">IF($G197=0,"",(INDEX([1]!bunker_cost,MATCH(route,[1]!bunker_cost_route,0),MATCH(vessel_choice,[1]!bunker_cost_ship,0))/vessel_mmbtu))</f>
        <v/>
      </c>
      <c r="K197" s="105" t="str">
        <f ca="1">IF($G197=0,"",(+INDEX([1]!PORT_CHARGES,MATCH(source,[1]!PORTS,0),MATCH(vessel,[1]!PORT_CHARGE_SHIPS,0))/vessel_mmbtu))</f>
        <v/>
      </c>
      <c r="L197" s="105" t="str">
        <f ca="1">IF($G197=0,"",(+INDEX([1]!PORT_CHARGES,MATCH(destination,[1]!PORTS,0),MATCH(vessel,[1]!PORT_CHARGE_SHIPS,0))/vessel_mmbtu))</f>
        <v/>
      </c>
      <c r="M197" s="105" t="str">
        <f ca="1">IF($G197=0,"",IF(route_choice=1,INDEX([1]!PORT_CHARGES,MATCH(suez,[1]!PORTS,0),MATCH(vessel,[1]!PORT_CHARGE_SHIPS,0)),0)/vessel_mmbtu)</f>
        <v/>
      </c>
      <c r="N197" s="105" t="str">
        <f ca="1">+IF(G197=0,"",+HLOOKUP(vessel,[1]!other_cost,3,0))</f>
        <v/>
      </c>
      <c r="O197" s="114" t="str">
        <f t="shared" ca="1" si="9"/>
        <v/>
      </c>
      <c r="P197" s="36"/>
      <c r="Q197" s="1"/>
    </row>
    <row r="198" spans="5:17" x14ac:dyDescent="0.2">
      <c r="E198" s="118">
        <f t="shared" ca="1" si="10"/>
        <v>42491</v>
      </c>
      <c r="F198" s="125">
        <f ca="1">+VLOOKUP(E198,[1]!curvecalc,3,0)</f>
        <v>0.32502893610283923</v>
      </c>
      <c r="G198" s="126">
        <f t="shared" ca="1" si="8"/>
        <v>0</v>
      </c>
      <c r="H198" s="105" t="str">
        <f ca="1">+IF($G198=0,"",(+VLOOKUP($E198,[1]!FIXED_CHARTER_COST,HLOOKUP(vessel_choice,[1]!FIXED_CHARTER_COST,2,0)+1,0)*roundtrip_days)/vessel_mmbtu)</f>
        <v/>
      </c>
      <c r="I198" s="105" t="str">
        <f ca="1">+IF($G198=0,"",(+VLOOKUP($E198,[1]!OM_CHARTER_COST,HLOOKUP(vessel_choice,[1]!OM_CHARTER_COST,2,0)+1,0)*roundtrip_days)/vessel_mmbtu)</f>
        <v/>
      </c>
      <c r="J198" s="105" t="str">
        <f ca="1">IF($G198=0,"",(INDEX([1]!bunker_cost,MATCH(route,[1]!bunker_cost_route,0),MATCH(vessel_choice,[1]!bunker_cost_ship,0))/vessel_mmbtu))</f>
        <v/>
      </c>
      <c r="K198" s="105" t="str">
        <f ca="1">IF($G198=0,"",(+INDEX([1]!PORT_CHARGES,MATCH(source,[1]!PORTS,0),MATCH(vessel,[1]!PORT_CHARGE_SHIPS,0))/vessel_mmbtu))</f>
        <v/>
      </c>
      <c r="L198" s="105" t="str">
        <f ca="1">IF($G198=0,"",(+INDEX([1]!PORT_CHARGES,MATCH(destination,[1]!PORTS,0),MATCH(vessel,[1]!PORT_CHARGE_SHIPS,0))/vessel_mmbtu))</f>
        <v/>
      </c>
      <c r="M198" s="105" t="str">
        <f ca="1">IF($G198=0,"",IF(route_choice=1,INDEX([1]!PORT_CHARGES,MATCH(suez,[1]!PORTS,0),MATCH(vessel,[1]!PORT_CHARGE_SHIPS,0)),0)/vessel_mmbtu)</f>
        <v/>
      </c>
      <c r="N198" s="105" t="str">
        <f ca="1">+IF(G198=0,"",+HLOOKUP(vessel,[1]!other_cost,3,0))</f>
        <v/>
      </c>
      <c r="O198" s="114" t="str">
        <f t="shared" ca="1" si="9"/>
        <v/>
      </c>
      <c r="P198" s="36"/>
      <c r="Q198" s="1"/>
    </row>
    <row r="199" spans="5:17" x14ac:dyDescent="0.2">
      <c r="E199" s="118">
        <f t="shared" ca="1" si="10"/>
        <v>42522</v>
      </c>
      <c r="F199" s="125">
        <f ca="1">+VLOOKUP(E199,[1]!curvecalc,3,0)</f>
        <v>0.32314081646258652</v>
      </c>
      <c r="G199" s="126">
        <f t="shared" ca="1" si="8"/>
        <v>0</v>
      </c>
      <c r="H199" s="105" t="str">
        <f ca="1">+IF($G199=0,"",(+VLOOKUP($E199,[1]!FIXED_CHARTER_COST,HLOOKUP(vessel_choice,[1]!FIXED_CHARTER_COST,2,0)+1,0)*roundtrip_days)/vessel_mmbtu)</f>
        <v/>
      </c>
      <c r="I199" s="105" t="str">
        <f ca="1">+IF($G199=0,"",(+VLOOKUP($E199,[1]!OM_CHARTER_COST,HLOOKUP(vessel_choice,[1]!OM_CHARTER_COST,2,0)+1,0)*roundtrip_days)/vessel_mmbtu)</f>
        <v/>
      </c>
      <c r="J199" s="105" t="str">
        <f ca="1">IF($G199=0,"",(INDEX([1]!bunker_cost,MATCH(route,[1]!bunker_cost_route,0),MATCH(vessel_choice,[1]!bunker_cost_ship,0))/vessel_mmbtu))</f>
        <v/>
      </c>
      <c r="K199" s="105" t="str">
        <f ca="1">IF($G199=0,"",(+INDEX([1]!PORT_CHARGES,MATCH(source,[1]!PORTS,0),MATCH(vessel,[1]!PORT_CHARGE_SHIPS,0))/vessel_mmbtu))</f>
        <v/>
      </c>
      <c r="L199" s="105" t="str">
        <f ca="1">IF($G199=0,"",(+INDEX([1]!PORT_CHARGES,MATCH(destination,[1]!PORTS,0),MATCH(vessel,[1]!PORT_CHARGE_SHIPS,0))/vessel_mmbtu))</f>
        <v/>
      </c>
      <c r="M199" s="105" t="str">
        <f ca="1">IF($G199=0,"",IF(route_choice=1,INDEX([1]!PORT_CHARGES,MATCH(suez,[1]!PORTS,0),MATCH(vessel,[1]!PORT_CHARGE_SHIPS,0)),0)/vessel_mmbtu)</f>
        <v/>
      </c>
      <c r="N199" s="105" t="str">
        <f ca="1">+IF(G199=0,"",+HLOOKUP(vessel,[1]!other_cost,3,0))</f>
        <v/>
      </c>
      <c r="O199" s="114" t="str">
        <f t="shared" ca="1" si="9"/>
        <v/>
      </c>
      <c r="P199" s="36"/>
      <c r="Q199" s="1"/>
    </row>
    <row r="200" spans="5:17" x14ac:dyDescent="0.2">
      <c r="E200" s="118">
        <f t="shared" ca="1" si="10"/>
        <v>42552</v>
      </c>
      <c r="F200" s="125">
        <f ca="1">+VLOOKUP(E200,[1]!curvecalc,3,0)</f>
        <v>0.32120119217972232</v>
      </c>
      <c r="G200" s="126">
        <f t="shared" ca="1" si="8"/>
        <v>0</v>
      </c>
      <c r="H200" s="105" t="str">
        <f ca="1">+IF($G200=0,"",(+VLOOKUP($E200,[1]!FIXED_CHARTER_COST,HLOOKUP(vessel_choice,[1]!FIXED_CHARTER_COST,2,0)+1,0)*roundtrip_days)/vessel_mmbtu)</f>
        <v/>
      </c>
      <c r="I200" s="105" t="str">
        <f ca="1">+IF($G200=0,"",(+VLOOKUP($E200,[1]!OM_CHARTER_COST,HLOOKUP(vessel_choice,[1]!OM_CHARTER_COST,2,0)+1,0)*roundtrip_days)/vessel_mmbtu)</f>
        <v/>
      </c>
      <c r="J200" s="105" t="str">
        <f ca="1">IF($G200=0,"",(INDEX([1]!bunker_cost,MATCH(route,[1]!bunker_cost_route,0),MATCH(vessel_choice,[1]!bunker_cost_ship,0))/vessel_mmbtu))</f>
        <v/>
      </c>
      <c r="K200" s="105" t="str">
        <f ca="1">IF($G200=0,"",(+INDEX([1]!PORT_CHARGES,MATCH(source,[1]!PORTS,0),MATCH(vessel,[1]!PORT_CHARGE_SHIPS,0))/vessel_mmbtu))</f>
        <v/>
      </c>
      <c r="L200" s="105" t="str">
        <f ca="1">IF($G200=0,"",(+INDEX([1]!PORT_CHARGES,MATCH(destination,[1]!PORTS,0),MATCH(vessel,[1]!PORT_CHARGE_SHIPS,0))/vessel_mmbtu))</f>
        <v/>
      </c>
      <c r="M200" s="105" t="str">
        <f ca="1">IF($G200=0,"",IF(route_choice=1,INDEX([1]!PORT_CHARGES,MATCH(suez,[1]!PORTS,0),MATCH(vessel,[1]!PORT_CHARGE_SHIPS,0)),0)/vessel_mmbtu)</f>
        <v/>
      </c>
      <c r="N200" s="105" t="str">
        <f ca="1">+IF(G200=0,"",+HLOOKUP(vessel,[1]!other_cost,3,0))</f>
        <v/>
      </c>
      <c r="O200" s="114" t="str">
        <f t="shared" ca="1" si="9"/>
        <v/>
      </c>
      <c r="P200" s="36"/>
      <c r="Q200" s="1"/>
    </row>
    <row r="201" spans="5:17" x14ac:dyDescent="0.2">
      <c r="E201" s="118">
        <f t="shared" ca="1" si="10"/>
        <v>42583</v>
      </c>
      <c r="F201" s="125">
        <f ca="1">+VLOOKUP(E201,[1]!curvecalc,3,0)</f>
        <v>0.31927327949594558</v>
      </c>
      <c r="G201" s="126">
        <f t="shared" ca="1" si="8"/>
        <v>0</v>
      </c>
      <c r="H201" s="105" t="str">
        <f ca="1">+IF($G201=0,"",(+VLOOKUP($E201,[1]!FIXED_CHARTER_COST,HLOOKUP(vessel_choice,[1]!FIXED_CHARTER_COST,2,0)+1,0)*roundtrip_days)/vessel_mmbtu)</f>
        <v/>
      </c>
      <c r="I201" s="105" t="str">
        <f ca="1">+IF($G201=0,"",(+VLOOKUP($E201,[1]!OM_CHARTER_COST,HLOOKUP(vessel_choice,[1]!OM_CHARTER_COST,2,0)+1,0)*roundtrip_days)/vessel_mmbtu)</f>
        <v/>
      </c>
      <c r="J201" s="105" t="str">
        <f ca="1">IF($G201=0,"",(INDEX([1]!bunker_cost,MATCH(route,[1]!bunker_cost_route,0),MATCH(vessel_choice,[1]!bunker_cost_ship,0))/vessel_mmbtu))</f>
        <v/>
      </c>
      <c r="K201" s="105" t="str">
        <f ca="1">IF($G201=0,"",(+INDEX([1]!PORT_CHARGES,MATCH(source,[1]!PORTS,0),MATCH(vessel,[1]!PORT_CHARGE_SHIPS,0))/vessel_mmbtu))</f>
        <v/>
      </c>
      <c r="L201" s="105" t="str">
        <f ca="1">IF($G201=0,"",(+INDEX([1]!PORT_CHARGES,MATCH(destination,[1]!PORTS,0),MATCH(vessel,[1]!PORT_CHARGE_SHIPS,0))/vessel_mmbtu))</f>
        <v/>
      </c>
      <c r="M201" s="105" t="str">
        <f ca="1">IF($G201=0,"",IF(route_choice=1,INDEX([1]!PORT_CHARGES,MATCH(suez,[1]!PORTS,0),MATCH(vessel,[1]!PORT_CHARGE_SHIPS,0)),0)/vessel_mmbtu)</f>
        <v/>
      </c>
      <c r="N201" s="105" t="str">
        <f ca="1">+IF(G201=0,"",+HLOOKUP(vessel,[1]!other_cost,3,0))</f>
        <v/>
      </c>
      <c r="O201" s="114" t="str">
        <f t="shared" ca="1" si="9"/>
        <v/>
      </c>
      <c r="P201" s="36"/>
      <c r="Q201" s="1"/>
    </row>
    <row r="202" spans="5:17" x14ac:dyDescent="0.2">
      <c r="E202" s="118">
        <f t="shared" ca="1" si="10"/>
        <v>42614</v>
      </c>
      <c r="F202" s="125">
        <f ca="1">+VLOOKUP(E202,[1]!curvecalc,3,0)</f>
        <v>0.31741864483947985</v>
      </c>
      <c r="G202" s="126">
        <f t="shared" ref="G202:G265" ca="1" si="11">+IF(AND(startdate&lt;=E202,enddate&gt;=E202),1,0)</f>
        <v>0</v>
      </c>
      <c r="H202" s="105" t="str">
        <f ca="1">+IF($G202=0,"",(+VLOOKUP($E202,[1]!FIXED_CHARTER_COST,HLOOKUP(vessel_choice,[1]!FIXED_CHARTER_COST,2,0)+1,0)*roundtrip_days)/vessel_mmbtu)</f>
        <v/>
      </c>
      <c r="I202" s="105" t="str">
        <f ca="1">+IF($G202=0,"",(+VLOOKUP($E202,[1]!OM_CHARTER_COST,HLOOKUP(vessel_choice,[1]!OM_CHARTER_COST,2,0)+1,0)*roundtrip_days)/vessel_mmbtu)</f>
        <v/>
      </c>
      <c r="J202" s="105" t="str">
        <f ca="1">IF($G202=0,"",(INDEX([1]!bunker_cost,MATCH(route,[1]!bunker_cost_route,0),MATCH(vessel_choice,[1]!bunker_cost_ship,0))/vessel_mmbtu))</f>
        <v/>
      </c>
      <c r="K202" s="105" t="str">
        <f ca="1">IF($G202=0,"",(+INDEX([1]!PORT_CHARGES,MATCH(source,[1]!PORTS,0),MATCH(vessel,[1]!PORT_CHARGE_SHIPS,0))/vessel_mmbtu))</f>
        <v/>
      </c>
      <c r="L202" s="105" t="str">
        <f ca="1">IF($G202=0,"",(+INDEX([1]!PORT_CHARGES,MATCH(destination,[1]!PORTS,0),MATCH(vessel,[1]!PORT_CHARGE_SHIPS,0))/vessel_mmbtu))</f>
        <v/>
      </c>
      <c r="M202" s="105" t="str">
        <f ca="1">IF($G202=0,"",IF(route_choice=1,INDEX([1]!PORT_CHARGES,MATCH(suez,[1]!PORTS,0),MATCH(vessel,[1]!PORT_CHARGE_SHIPS,0)),0)/vessel_mmbtu)</f>
        <v/>
      </c>
      <c r="N202" s="105" t="str">
        <f ca="1">+IF(G202=0,"",+HLOOKUP(vessel,[1]!other_cost,3,0))</f>
        <v/>
      </c>
      <c r="O202" s="114" t="str">
        <f t="shared" ref="O202:O265" ca="1" si="12">+IF(G202=0,"",SUM(H202:N202))</f>
        <v/>
      </c>
      <c r="P202" s="36"/>
      <c r="Q202" s="1"/>
    </row>
    <row r="203" spans="5:17" x14ac:dyDescent="0.2">
      <c r="E203" s="118">
        <f t="shared" ref="E203:E266" ca="1" si="13">+DATE(YEAR(E202),MONTH(E202)+1,1)</f>
        <v>42644</v>
      </c>
      <c r="F203" s="125">
        <f ca="1">+VLOOKUP(E203,[1]!curvecalc,3,0)</f>
        <v>0.31551341699251828</v>
      </c>
      <c r="G203" s="126">
        <f t="shared" ca="1" si="11"/>
        <v>0</v>
      </c>
      <c r="H203" s="105" t="str">
        <f ca="1">+IF($G203=0,"",(+VLOOKUP($E203,[1]!FIXED_CHARTER_COST,HLOOKUP(vessel_choice,[1]!FIXED_CHARTER_COST,2,0)+1,0)*roundtrip_days)/vessel_mmbtu)</f>
        <v/>
      </c>
      <c r="I203" s="105" t="str">
        <f ca="1">+IF($G203=0,"",(+VLOOKUP($E203,[1]!OM_CHARTER_COST,HLOOKUP(vessel_choice,[1]!OM_CHARTER_COST,2,0)+1,0)*roundtrip_days)/vessel_mmbtu)</f>
        <v/>
      </c>
      <c r="J203" s="105" t="str">
        <f ca="1">IF($G203=0,"",(INDEX([1]!bunker_cost,MATCH(route,[1]!bunker_cost_route,0),MATCH(vessel_choice,[1]!bunker_cost_ship,0))/vessel_mmbtu))</f>
        <v/>
      </c>
      <c r="K203" s="105" t="str">
        <f ca="1">IF($G203=0,"",(+INDEX([1]!PORT_CHARGES,MATCH(source,[1]!PORTS,0),MATCH(vessel,[1]!PORT_CHARGE_SHIPS,0))/vessel_mmbtu))</f>
        <v/>
      </c>
      <c r="L203" s="105" t="str">
        <f ca="1">IF($G203=0,"",(+INDEX([1]!PORT_CHARGES,MATCH(destination,[1]!PORTS,0),MATCH(vessel,[1]!PORT_CHARGE_SHIPS,0))/vessel_mmbtu))</f>
        <v/>
      </c>
      <c r="M203" s="105" t="str">
        <f ca="1">IF($G203=0,"",IF(route_choice=1,INDEX([1]!PORT_CHARGES,MATCH(suez,[1]!PORTS,0),MATCH(vessel,[1]!PORT_CHARGE_SHIPS,0)),0)/vessel_mmbtu)</f>
        <v/>
      </c>
      <c r="N203" s="105" t="str">
        <f ca="1">+IF(G203=0,"",+HLOOKUP(vessel,[1]!other_cost,3,0))</f>
        <v/>
      </c>
      <c r="O203" s="114" t="str">
        <f t="shared" ca="1" si="12"/>
        <v/>
      </c>
      <c r="P203" s="36"/>
      <c r="Q203" s="1"/>
    </row>
    <row r="204" spans="5:17" x14ac:dyDescent="0.2">
      <c r="E204" s="118">
        <f t="shared" ca="1" si="13"/>
        <v>42675</v>
      </c>
      <c r="F204" s="125">
        <f ca="1">+VLOOKUP(E204,[1]!curvecalc,3,0)</f>
        <v>0.31368065579591914</v>
      </c>
      <c r="G204" s="126">
        <f t="shared" ca="1" si="11"/>
        <v>0</v>
      </c>
      <c r="H204" s="105" t="str">
        <f ca="1">+IF($G204=0,"",(+VLOOKUP($E204,[1]!FIXED_CHARTER_COST,HLOOKUP(vessel_choice,[1]!FIXED_CHARTER_COST,2,0)+1,0)*roundtrip_days)/vessel_mmbtu)</f>
        <v/>
      </c>
      <c r="I204" s="105" t="str">
        <f ca="1">+IF($G204=0,"",(+VLOOKUP($E204,[1]!OM_CHARTER_COST,HLOOKUP(vessel_choice,[1]!OM_CHARTER_COST,2,0)+1,0)*roundtrip_days)/vessel_mmbtu)</f>
        <v/>
      </c>
      <c r="J204" s="105" t="str">
        <f ca="1">IF($G204=0,"",(INDEX([1]!bunker_cost,MATCH(route,[1]!bunker_cost_route,0),MATCH(vessel_choice,[1]!bunker_cost_ship,0))/vessel_mmbtu))</f>
        <v/>
      </c>
      <c r="K204" s="105" t="str">
        <f ca="1">IF($G204=0,"",(+INDEX([1]!PORT_CHARGES,MATCH(source,[1]!PORTS,0),MATCH(vessel,[1]!PORT_CHARGE_SHIPS,0))/vessel_mmbtu))</f>
        <v/>
      </c>
      <c r="L204" s="105" t="str">
        <f ca="1">IF($G204=0,"",(+INDEX([1]!PORT_CHARGES,MATCH(destination,[1]!PORTS,0),MATCH(vessel,[1]!PORT_CHARGE_SHIPS,0))/vessel_mmbtu))</f>
        <v/>
      </c>
      <c r="M204" s="105" t="str">
        <f ca="1">IF($G204=0,"",IF(route_choice=1,INDEX([1]!PORT_CHARGES,MATCH(suez,[1]!PORTS,0),MATCH(vessel,[1]!PORT_CHARGE_SHIPS,0)),0)/vessel_mmbtu)</f>
        <v/>
      </c>
      <c r="N204" s="105" t="str">
        <f ca="1">+IF(G204=0,"",+HLOOKUP(vessel,[1]!other_cost,3,0))</f>
        <v/>
      </c>
      <c r="O204" s="114" t="str">
        <f t="shared" ca="1" si="12"/>
        <v/>
      </c>
      <c r="P204" s="36"/>
      <c r="Q204" s="1"/>
    </row>
    <row r="205" spans="5:17" x14ac:dyDescent="0.2">
      <c r="E205" s="118">
        <f t="shared" ca="1" si="13"/>
        <v>42705</v>
      </c>
      <c r="F205" s="125">
        <f ca="1">+VLOOKUP(E205,[1]!curvecalc,3,0)</f>
        <v>0.31179789681760123</v>
      </c>
      <c r="G205" s="126">
        <f t="shared" ca="1" si="11"/>
        <v>0</v>
      </c>
      <c r="H205" s="105" t="str">
        <f ca="1">+IF($G205=0,"",(+VLOOKUP($E205,[1]!FIXED_CHARTER_COST,HLOOKUP(vessel_choice,[1]!FIXED_CHARTER_COST,2,0)+1,0)*roundtrip_days)/vessel_mmbtu)</f>
        <v/>
      </c>
      <c r="I205" s="105" t="str">
        <f ca="1">+IF($G205=0,"",(+VLOOKUP($E205,[1]!OM_CHARTER_COST,HLOOKUP(vessel_choice,[1]!OM_CHARTER_COST,2,0)+1,0)*roundtrip_days)/vessel_mmbtu)</f>
        <v/>
      </c>
      <c r="J205" s="105" t="str">
        <f ca="1">IF($G205=0,"",(INDEX([1]!bunker_cost,MATCH(route,[1]!bunker_cost_route,0),MATCH(vessel_choice,[1]!bunker_cost_ship,0))/vessel_mmbtu))</f>
        <v/>
      </c>
      <c r="K205" s="105" t="str">
        <f ca="1">IF($G205=0,"",(+INDEX([1]!PORT_CHARGES,MATCH(source,[1]!PORTS,0),MATCH(vessel,[1]!PORT_CHARGE_SHIPS,0))/vessel_mmbtu))</f>
        <v/>
      </c>
      <c r="L205" s="105" t="str">
        <f ca="1">IF($G205=0,"",(+INDEX([1]!PORT_CHARGES,MATCH(destination,[1]!PORTS,0),MATCH(vessel,[1]!PORT_CHARGE_SHIPS,0))/vessel_mmbtu))</f>
        <v/>
      </c>
      <c r="M205" s="105" t="str">
        <f ca="1">IF($G205=0,"",IF(route_choice=1,INDEX([1]!PORT_CHARGES,MATCH(suez,[1]!PORTS,0),MATCH(vessel,[1]!PORT_CHARGE_SHIPS,0)),0)/vessel_mmbtu)</f>
        <v/>
      </c>
      <c r="N205" s="105" t="str">
        <f ca="1">+IF(G205=0,"",+HLOOKUP(vessel,[1]!other_cost,3,0))</f>
        <v/>
      </c>
      <c r="O205" s="114" t="str">
        <f t="shared" ca="1" si="12"/>
        <v/>
      </c>
      <c r="P205" s="36"/>
      <c r="Q205" s="1"/>
    </row>
    <row r="206" spans="5:17" x14ac:dyDescent="0.2">
      <c r="E206" s="118">
        <f t="shared" ca="1" si="13"/>
        <v>42736</v>
      </c>
      <c r="F206" s="125">
        <f ca="1">+VLOOKUP(E206,[1]!curvecalc,3,0)</f>
        <v>0.30992650692341805</v>
      </c>
      <c r="G206" s="126">
        <f t="shared" ca="1" si="11"/>
        <v>0</v>
      </c>
      <c r="H206" s="105" t="str">
        <f ca="1">+IF($G206=0,"",(+VLOOKUP($E206,[1]!FIXED_CHARTER_COST,HLOOKUP(vessel_choice,[1]!FIXED_CHARTER_COST,2,0)+1,0)*roundtrip_days)/vessel_mmbtu)</f>
        <v/>
      </c>
      <c r="I206" s="105" t="str">
        <f ca="1">+IF($G206=0,"",(+VLOOKUP($E206,[1]!OM_CHARTER_COST,HLOOKUP(vessel_choice,[1]!OM_CHARTER_COST,2,0)+1,0)*roundtrip_days)/vessel_mmbtu)</f>
        <v/>
      </c>
      <c r="J206" s="105" t="str">
        <f ca="1">IF($G206=0,"",(INDEX([1]!bunker_cost,MATCH(route,[1]!bunker_cost_route,0),MATCH(vessel_choice,[1]!bunker_cost_ship,0))/vessel_mmbtu))</f>
        <v/>
      </c>
      <c r="K206" s="105" t="str">
        <f ca="1">IF($G206=0,"",(+INDEX([1]!PORT_CHARGES,MATCH(source,[1]!PORTS,0),MATCH(vessel,[1]!PORT_CHARGE_SHIPS,0))/vessel_mmbtu))</f>
        <v/>
      </c>
      <c r="L206" s="105" t="str">
        <f ca="1">IF($G206=0,"",(+INDEX([1]!PORT_CHARGES,MATCH(destination,[1]!PORTS,0),MATCH(vessel,[1]!PORT_CHARGE_SHIPS,0))/vessel_mmbtu))</f>
        <v/>
      </c>
      <c r="M206" s="105" t="str">
        <f ca="1">IF($G206=0,"",IF(route_choice=1,INDEX([1]!PORT_CHARGES,MATCH(suez,[1]!PORTS,0),MATCH(vessel,[1]!PORT_CHARGE_SHIPS,0)),0)/vessel_mmbtu)</f>
        <v/>
      </c>
      <c r="N206" s="105" t="str">
        <f ca="1">+IF(G206=0,"",+HLOOKUP(vessel,[1]!other_cost,3,0))</f>
        <v/>
      </c>
      <c r="O206" s="114" t="str">
        <f t="shared" ca="1" si="12"/>
        <v/>
      </c>
      <c r="P206" s="36"/>
      <c r="Q206" s="1"/>
    </row>
    <row r="207" spans="5:17" x14ac:dyDescent="0.2">
      <c r="E207" s="118">
        <f t="shared" ca="1" si="13"/>
        <v>42767</v>
      </c>
      <c r="F207" s="125">
        <f ca="1">+VLOOKUP(E207,[1]!curvecalc,3,0)</f>
        <v>0.30824604638171038</v>
      </c>
      <c r="G207" s="126">
        <f t="shared" ca="1" si="11"/>
        <v>0</v>
      </c>
      <c r="H207" s="105" t="str">
        <f ca="1">+IF($G207=0,"",(+VLOOKUP($E207,[1]!FIXED_CHARTER_COST,HLOOKUP(vessel_choice,[1]!FIXED_CHARTER_COST,2,0)+1,0)*roundtrip_days)/vessel_mmbtu)</f>
        <v/>
      </c>
      <c r="I207" s="105" t="str">
        <f ca="1">+IF($G207=0,"",(+VLOOKUP($E207,[1]!OM_CHARTER_COST,HLOOKUP(vessel_choice,[1]!OM_CHARTER_COST,2,0)+1,0)*roundtrip_days)/vessel_mmbtu)</f>
        <v/>
      </c>
      <c r="J207" s="105" t="str">
        <f ca="1">IF($G207=0,"",(INDEX([1]!bunker_cost,MATCH(route,[1]!bunker_cost_route,0),MATCH(vessel_choice,[1]!bunker_cost_ship,0))/vessel_mmbtu))</f>
        <v/>
      </c>
      <c r="K207" s="105" t="str">
        <f ca="1">IF($G207=0,"",(+INDEX([1]!PORT_CHARGES,MATCH(source,[1]!PORTS,0),MATCH(vessel,[1]!PORT_CHARGE_SHIPS,0))/vessel_mmbtu))</f>
        <v/>
      </c>
      <c r="L207" s="105" t="str">
        <f ca="1">IF($G207=0,"",(+INDEX([1]!PORT_CHARGES,MATCH(destination,[1]!PORTS,0),MATCH(vessel,[1]!PORT_CHARGE_SHIPS,0))/vessel_mmbtu))</f>
        <v/>
      </c>
      <c r="M207" s="105" t="str">
        <f ca="1">IF($G207=0,"",IF(route_choice=1,INDEX([1]!PORT_CHARGES,MATCH(suez,[1]!PORTS,0),MATCH(vessel,[1]!PORT_CHARGE_SHIPS,0)),0)/vessel_mmbtu)</f>
        <v/>
      </c>
      <c r="N207" s="105" t="str">
        <f ca="1">+IF(G207=0,"",+HLOOKUP(vessel,[1]!other_cost,3,0))</f>
        <v/>
      </c>
      <c r="O207" s="114" t="str">
        <f t="shared" ca="1" si="12"/>
        <v/>
      </c>
      <c r="P207" s="36"/>
      <c r="Q207" s="1"/>
    </row>
    <row r="208" spans="5:17" x14ac:dyDescent="0.2">
      <c r="E208" s="118">
        <f t="shared" ca="1" si="13"/>
        <v>42795</v>
      </c>
      <c r="F208" s="125">
        <f ca="1">+VLOOKUP(E208,[1]!curvecalc,3,0)</f>
        <v>0.30639584993299424</v>
      </c>
      <c r="G208" s="126">
        <f t="shared" ca="1" si="11"/>
        <v>0</v>
      </c>
      <c r="H208" s="105" t="str">
        <f ca="1">+IF($G208=0,"",(+VLOOKUP($E208,[1]!FIXED_CHARTER_COST,HLOOKUP(vessel_choice,[1]!FIXED_CHARTER_COST,2,0)+1,0)*roundtrip_days)/vessel_mmbtu)</f>
        <v/>
      </c>
      <c r="I208" s="105" t="str">
        <f ca="1">+IF($G208=0,"",(+VLOOKUP($E208,[1]!OM_CHARTER_COST,HLOOKUP(vessel_choice,[1]!OM_CHARTER_COST,2,0)+1,0)*roundtrip_days)/vessel_mmbtu)</f>
        <v/>
      </c>
      <c r="J208" s="105" t="str">
        <f ca="1">IF($G208=0,"",(INDEX([1]!bunker_cost,MATCH(route,[1]!bunker_cost_route,0),MATCH(vessel_choice,[1]!bunker_cost_ship,0))/vessel_mmbtu))</f>
        <v/>
      </c>
      <c r="K208" s="105" t="str">
        <f ca="1">IF($G208=0,"",(+INDEX([1]!PORT_CHARGES,MATCH(source,[1]!PORTS,0),MATCH(vessel,[1]!PORT_CHARGE_SHIPS,0))/vessel_mmbtu))</f>
        <v/>
      </c>
      <c r="L208" s="105" t="str">
        <f ca="1">IF($G208=0,"",(+INDEX([1]!PORT_CHARGES,MATCH(destination,[1]!PORTS,0),MATCH(vessel,[1]!PORT_CHARGE_SHIPS,0))/vessel_mmbtu))</f>
        <v/>
      </c>
      <c r="M208" s="105" t="str">
        <f ca="1">IF($G208=0,"",IF(route_choice=1,INDEX([1]!PORT_CHARGES,MATCH(suez,[1]!PORTS,0),MATCH(vessel,[1]!PORT_CHARGE_SHIPS,0)),0)/vessel_mmbtu)</f>
        <v/>
      </c>
      <c r="N208" s="105" t="str">
        <f ca="1">+IF(G208=0,"",+HLOOKUP(vessel,[1]!other_cost,3,0))</f>
        <v/>
      </c>
      <c r="O208" s="114" t="str">
        <f t="shared" ca="1" si="12"/>
        <v/>
      </c>
      <c r="P208" s="36"/>
      <c r="Q208" s="1"/>
    </row>
    <row r="209" spans="5:17" x14ac:dyDescent="0.2">
      <c r="E209" s="118">
        <f t="shared" ca="1" si="13"/>
        <v>42826</v>
      </c>
      <c r="F209" s="125">
        <f ca="1">+VLOOKUP(E209,[1]!curvecalc,3,0)</f>
        <v>0.30461612966294055</v>
      </c>
      <c r="G209" s="126">
        <f t="shared" ca="1" si="11"/>
        <v>0</v>
      </c>
      <c r="H209" s="105" t="str">
        <f ca="1">+IF($G209=0,"",(+VLOOKUP($E209,[1]!FIXED_CHARTER_COST,HLOOKUP(vessel_choice,[1]!FIXED_CHARTER_COST,2,0)+1,0)*roundtrip_days)/vessel_mmbtu)</f>
        <v/>
      </c>
      <c r="I209" s="105" t="str">
        <f ca="1">+IF($G209=0,"",(+VLOOKUP($E209,[1]!OM_CHARTER_COST,HLOOKUP(vessel_choice,[1]!OM_CHARTER_COST,2,0)+1,0)*roundtrip_days)/vessel_mmbtu)</f>
        <v/>
      </c>
      <c r="J209" s="105" t="str">
        <f ca="1">IF($G209=0,"",(INDEX([1]!bunker_cost,MATCH(route,[1]!bunker_cost_route,0),MATCH(vessel_choice,[1]!bunker_cost_ship,0))/vessel_mmbtu))</f>
        <v/>
      </c>
      <c r="K209" s="105" t="str">
        <f ca="1">IF($G209=0,"",(+INDEX([1]!PORT_CHARGES,MATCH(source,[1]!PORTS,0),MATCH(vessel,[1]!PORT_CHARGE_SHIPS,0))/vessel_mmbtu))</f>
        <v/>
      </c>
      <c r="L209" s="105" t="str">
        <f ca="1">IF($G209=0,"",(+INDEX([1]!PORT_CHARGES,MATCH(destination,[1]!PORTS,0),MATCH(vessel,[1]!PORT_CHARGE_SHIPS,0))/vessel_mmbtu))</f>
        <v/>
      </c>
      <c r="M209" s="105" t="str">
        <f ca="1">IF($G209=0,"",IF(route_choice=1,INDEX([1]!PORT_CHARGES,MATCH(suez,[1]!PORTS,0),MATCH(vessel,[1]!PORT_CHARGE_SHIPS,0)),0)/vessel_mmbtu)</f>
        <v/>
      </c>
      <c r="N209" s="105" t="str">
        <f ca="1">+IF(G209=0,"",+HLOOKUP(vessel,[1]!other_cost,3,0))</f>
        <v/>
      </c>
      <c r="O209" s="114" t="str">
        <f t="shared" ca="1" si="12"/>
        <v/>
      </c>
      <c r="P209" s="36"/>
      <c r="Q209" s="1"/>
    </row>
    <row r="210" spans="5:17" x14ac:dyDescent="0.2">
      <c r="E210" s="118">
        <f t="shared" ca="1" si="13"/>
        <v>42856</v>
      </c>
      <c r="F210" s="125">
        <f ca="1">+VLOOKUP(E210,[1]!curvecalc,3,0)</f>
        <v>0.30278785548134635</v>
      </c>
      <c r="G210" s="126">
        <f t="shared" ca="1" si="11"/>
        <v>0</v>
      </c>
      <c r="H210" s="105" t="str">
        <f ca="1">+IF($G210=0,"",(+VLOOKUP($E210,[1]!FIXED_CHARTER_COST,HLOOKUP(vessel_choice,[1]!FIXED_CHARTER_COST,2,0)+1,0)*roundtrip_days)/vessel_mmbtu)</f>
        <v/>
      </c>
      <c r="I210" s="105" t="str">
        <f ca="1">+IF($G210=0,"",(+VLOOKUP($E210,[1]!OM_CHARTER_COST,HLOOKUP(vessel_choice,[1]!OM_CHARTER_COST,2,0)+1,0)*roundtrip_days)/vessel_mmbtu)</f>
        <v/>
      </c>
      <c r="J210" s="105" t="str">
        <f ca="1">IF($G210=0,"",(INDEX([1]!bunker_cost,MATCH(route,[1]!bunker_cost_route,0),MATCH(vessel_choice,[1]!bunker_cost_ship,0))/vessel_mmbtu))</f>
        <v/>
      </c>
      <c r="K210" s="105" t="str">
        <f ca="1">IF($G210=0,"",(+INDEX([1]!PORT_CHARGES,MATCH(source,[1]!PORTS,0),MATCH(vessel,[1]!PORT_CHARGE_SHIPS,0))/vessel_mmbtu))</f>
        <v/>
      </c>
      <c r="L210" s="105" t="str">
        <f ca="1">IF($G210=0,"",(+INDEX([1]!PORT_CHARGES,MATCH(destination,[1]!PORTS,0),MATCH(vessel,[1]!PORT_CHARGE_SHIPS,0))/vessel_mmbtu))</f>
        <v/>
      </c>
      <c r="M210" s="105" t="str">
        <f ca="1">IF($G210=0,"",IF(route_choice=1,INDEX([1]!PORT_CHARGES,MATCH(suez,[1]!PORTS,0),MATCH(vessel,[1]!PORT_CHARGE_SHIPS,0)),0)/vessel_mmbtu)</f>
        <v/>
      </c>
      <c r="N210" s="105" t="str">
        <f ca="1">+IF(G210=0,"",+HLOOKUP(vessel,[1]!other_cost,3,0))</f>
        <v/>
      </c>
      <c r="O210" s="114" t="str">
        <f t="shared" ca="1" si="12"/>
        <v/>
      </c>
      <c r="P210" s="36"/>
      <c r="Q210" s="1"/>
    </row>
    <row r="211" spans="5:17" x14ac:dyDescent="0.2">
      <c r="E211" s="118">
        <f t="shared" ca="1" si="13"/>
        <v>42887</v>
      </c>
      <c r="F211" s="125">
        <f ca="1">+VLOOKUP(E211,[1]!curvecalc,3,0)</f>
        <v>0.30102912386265868</v>
      </c>
      <c r="G211" s="126">
        <f t="shared" ca="1" si="11"/>
        <v>0</v>
      </c>
      <c r="H211" s="105" t="str">
        <f ca="1">+IF($G211=0,"",(+VLOOKUP($E211,[1]!FIXED_CHARTER_COST,HLOOKUP(vessel_choice,[1]!FIXED_CHARTER_COST,2,0)+1,0)*roundtrip_days)/vessel_mmbtu)</f>
        <v/>
      </c>
      <c r="I211" s="105" t="str">
        <f ca="1">+IF($G211=0,"",(+VLOOKUP($E211,[1]!OM_CHARTER_COST,HLOOKUP(vessel_choice,[1]!OM_CHARTER_COST,2,0)+1,0)*roundtrip_days)/vessel_mmbtu)</f>
        <v/>
      </c>
      <c r="J211" s="105" t="str">
        <f ca="1">IF($G211=0,"",(INDEX([1]!bunker_cost,MATCH(route,[1]!bunker_cost_route,0),MATCH(vessel_choice,[1]!bunker_cost_ship,0))/vessel_mmbtu))</f>
        <v/>
      </c>
      <c r="K211" s="105" t="str">
        <f ca="1">IF($G211=0,"",(+INDEX([1]!PORT_CHARGES,MATCH(source,[1]!PORTS,0),MATCH(vessel,[1]!PORT_CHARGE_SHIPS,0))/vessel_mmbtu))</f>
        <v/>
      </c>
      <c r="L211" s="105" t="str">
        <f ca="1">IF($G211=0,"",(+INDEX([1]!PORT_CHARGES,MATCH(destination,[1]!PORTS,0),MATCH(vessel,[1]!PORT_CHARGE_SHIPS,0))/vessel_mmbtu))</f>
        <v/>
      </c>
      <c r="M211" s="105" t="str">
        <f ca="1">IF($G211=0,"",IF(route_choice=1,INDEX([1]!PORT_CHARGES,MATCH(suez,[1]!PORTS,0),MATCH(vessel,[1]!PORT_CHARGE_SHIPS,0)),0)/vessel_mmbtu)</f>
        <v/>
      </c>
      <c r="N211" s="105" t="str">
        <f ca="1">+IF(G211=0,"",+HLOOKUP(vessel,[1]!other_cost,3,0))</f>
        <v/>
      </c>
      <c r="O211" s="114" t="str">
        <f t="shared" ca="1" si="12"/>
        <v/>
      </c>
      <c r="P211" s="36"/>
      <c r="Q211" s="1"/>
    </row>
    <row r="212" spans="5:17" x14ac:dyDescent="0.2">
      <c r="E212" s="118">
        <f t="shared" ca="1" si="13"/>
        <v>42917</v>
      </c>
      <c r="F212" s="125">
        <f ca="1">+VLOOKUP(E212,[1]!curvecalc,3,0)</f>
        <v>0.29922240970708947</v>
      </c>
      <c r="G212" s="126">
        <f t="shared" ca="1" si="11"/>
        <v>0</v>
      </c>
      <c r="H212" s="105" t="str">
        <f ca="1">+IF($G212=0,"",(+VLOOKUP($E212,[1]!FIXED_CHARTER_COST,HLOOKUP(vessel_choice,[1]!FIXED_CHARTER_COST,2,0)+1,0)*roundtrip_days)/vessel_mmbtu)</f>
        <v/>
      </c>
      <c r="I212" s="105" t="str">
        <f ca="1">+IF($G212=0,"",(+VLOOKUP($E212,[1]!OM_CHARTER_COST,HLOOKUP(vessel_choice,[1]!OM_CHARTER_COST,2,0)+1,0)*roundtrip_days)/vessel_mmbtu)</f>
        <v/>
      </c>
      <c r="J212" s="105" t="str">
        <f ca="1">IF($G212=0,"",(INDEX([1]!bunker_cost,MATCH(route,[1]!bunker_cost_route,0),MATCH(vessel_choice,[1]!bunker_cost_ship,0))/vessel_mmbtu))</f>
        <v/>
      </c>
      <c r="K212" s="105" t="str">
        <f ca="1">IF($G212=0,"",(+INDEX([1]!PORT_CHARGES,MATCH(source,[1]!PORTS,0),MATCH(vessel,[1]!PORT_CHARGE_SHIPS,0))/vessel_mmbtu))</f>
        <v/>
      </c>
      <c r="L212" s="105" t="str">
        <f ca="1">IF($G212=0,"",(+INDEX([1]!PORT_CHARGES,MATCH(destination,[1]!PORTS,0),MATCH(vessel,[1]!PORT_CHARGE_SHIPS,0))/vessel_mmbtu))</f>
        <v/>
      </c>
      <c r="M212" s="105" t="str">
        <f ca="1">IF($G212=0,"",IF(route_choice=1,INDEX([1]!PORT_CHARGES,MATCH(suez,[1]!PORTS,0),MATCH(vessel,[1]!PORT_CHARGE_SHIPS,0)),0)/vessel_mmbtu)</f>
        <v/>
      </c>
      <c r="N212" s="105" t="str">
        <f ca="1">+IF(G212=0,"",+HLOOKUP(vessel,[1]!other_cost,3,0))</f>
        <v/>
      </c>
      <c r="O212" s="114" t="str">
        <f t="shared" ca="1" si="12"/>
        <v/>
      </c>
      <c r="P212" s="36"/>
      <c r="Q212" s="1"/>
    </row>
    <row r="213" spans="5:17" x14ac:dyDescent="0.2">
      <c r="E213" s="118">
        <f t="shared" ca="1" si="13"/>
        <v>42948</v>
      </c>
      <c r="F213" s="125">
        <f ca="1">+VLOOKUP(E213,[1]!curvecalc,3,0)</f>
        <v>0.29742660655709452</v>
      </c>
      <c r="G213" s="126">
        <f t="shared" ca="1" si="11"/>
        <v>0</v>
      </c>
      <c r="H213" s="105" t="str">
        <f ca="1">+IF($G213=0,"",(+VLOOKUP($E213,[1]!FIXED_CHARTER_COST,HLOOKUP(vessel_choice,[1]!FIXED_CHARTER_COST,2,0)+1,0)*roundtrip_days)/vessel_mmbtu)</f>
        <v/>
      </c>
      <c r="I213" s="105" t="str">
        <f ca="1">+IF($G213=0,"",(+VLOOKUP($E213,[1]!OM_CHARTER_COST,HLOOKUP(vessel_choice,[1]!OM_CHARTER_COST,2,0)+1,0)*roundtrip_days)/vessel_mmbtu)</f>
        <v/>
      </c>
      <c r="J213" s="105" t="str">
        <f ca="1">IF($G213=0,"",(INDEX([1]!bunker_cost,MATCH(route,[1]!bunker_cost_route,0),MATCH(vessel_choice,[1]!bunker_cost_ship,0))/vessel_mmbtu))</f>
        <v/>
      </c>
      <c r="K213" s="105" t="str">
        <f ca="1">IF($G213=0,"",(+INDEX([1]!PORT_CHARGES,MATCH(source,[1]!PORTS,0),MATCH(vessel,[1]!PORT_CHARGE_SHIPS,0))/vessel_mmbtu))</f>
        <v/>
      </c>
      <c r="L213" s="105" t="str">
        <f ca="1">IF($G213=0,"",(+INDEX([1]!PORT_CHARGES,MATCH(destination,[1]!PORTS,0),MATCH(vessel,[1]!PORT_CHARGE_SHIPS,0))/vessel_mmbtu))</f>
        <v/>
      </c>
      <c r="M213" s="105" t="str">
        <f ca="1">IF($G213=0,"",IF(route_choice=1,INDEX([1]!PORT_CHARGES,MATCH(suez,[1]!PORTS,0),MATCH(vessel,[1]!PORT_CHARGE_SHIPS,0)),0)/vessel_mmbtu)</f>
        <v/>
      </c>
      <c r="N213" s="105" t="str">
        <f ca="1">+IF(G213=0,"",+HLOOKUP(vessel,[1]!other_cost,3,0))</f>
        <v/>
      </c>
      <c r="O213" s="114" t="str">
        <f t="shared" ca="1" si="12"/>
        <v/>
      </c>
      <c r="P213" s="36"/>
      <c r="Q213" s="1"/>
    </row>
    <row r="214" spans="5:17" x14ac:dyDescent="0.2">
      <c r="E214" s="118">
        <f t="shared" ca="1" si="13"/>
        <v>42979</v>
      </c>
      <c r="F214" s="125">
        <f ca="1">+VLOOKUP(E214,[1]!curvecalc,3,0)</f>
        <v>0.29569906203646595</v>
      </c>
      <c r="G214" s="126">
        <f t="shared" ca="1" si="11"/>
        <v>0</v>
      </c>
      <c r="H214" s="105" t="str">
        <f ca="1">+IF($G214=0,"",(+VLOOKUP($E214,[1]!FIXED_CHARTER_COST,HLOOKUP(vessel_choice,[1]!FIXED_CHARTER_COST,2,0)+1,0)*roundtrip_days)/vessel_mmbtu)</f>
        <v/>
      </c>
      <c r="I214" s="105" t="str">
        <f ca="1">+IF($G214=0,"",(+VLOOKUP($E214,[1]!OM_CHARTER_COST,HLOOKUP(vessel_choice,[1]!OM_CHARTER_COST,2,0)+1,0)*roundtrip_days)/vessel_mmbtu)</f>
        <v/>
      </c>
      <c r="J214" s="105" t="str">
        <f ca="1">IF($G214=0,"",(INDEX([1]!bunker_cost,MATCH(route,[1]!bunker_cost_route,0),MATCH(vessel_choice,[1]!bunker_cost_ship,0))/vessel_mmbtu))</f>
        <v/>
      </c>
      <c r="K214" s="105" t="str">
        <f ca="1">IF($G214=0,"",(+INDEX([1]!PORT_CHARGES,MATCH(source,[1]!PORTS,0),MATCH(vessel,[1]!PORT_CHARGE_SHIPS,0))/vessel_mmbtu))</f>
        <v/>
      </c>
      <c r="L214" s="105" t="str">
        <f ca="1">IF($G214=0,"",(+INDEX([1]!PORT_CHARGES,MATCH(destination,[1]!PORTS,0),MATCH(vessel,[1]!PORT_CHARGE_SHIPS,0))/vessel_mmbtu))</f>
        <v/>
      </c>
      <c r="M214" s="105" t="str">
        <f ca="1">IF($G214=0,"",IF(route_choice=1,INDEX([1]!PORT_CHARGES,MATCH(suez,[1]!PORTS,0),MATCH(vessel,[1]!PORT_CHARGE_SHIPS,0)),0)/vessel_mmbtu)</f>
        <v/>
      </c>
      <c r="N214" s="105" t="str">
        <f ca="1">+IF(G214=0,"",+HLOOKUP(vessel,[1]!other_cost,3,0))</f>
        <v/>
      </c>
      <c r="O214" s="114" t="str">
        <f t="shared" ca="1" si="12"/>
        <v/>
      </c>
      <c r="P214" s="36"/>
      <c r="Q214" s="1"/>
    </row>
    <row r="215" spans="5:17" x14ac:dyDescent="0.2">
      <c r="E215" s="118">
        <f t="shared" ca="1" si="13"/>
        <v>43009</v>
      </c>
      <c r="F215" s="125">
        <f ca="1">+VLOOKUP(E215,[1]!curvecalc,3,0)</f>
        <v>0.29392438401351939</v>
      </c>
      <c r="G215" s="126">
        <f t="shared" ca="1" si="11"/>
        <v>0</v>
      </c>
      <c r="H215" s="105" t="str">
        <f ca="1">+IF($G215=0,"",(+VLOOKUP($E215,[1]!FIXED_CHARTER_COST,HLOOKUP(vessel_choice,[1]!FIXED_CHARTER_COST,2,0)+1,0)*roundtrip_days)/vessel_mmbtu)</f>
        <v/>
      </c>
      <c r="I215" s="105" t="str">
        <f ca="1">+IF($G215=0,"",(+VLOOKUP($E215,[1]!OM_CHARTER_COST,HLOOKUP(vessel_choice,[1]!OM_CHARTER_COST,2,0)+1,0)*roundtrip_days)/vessel_mmbtu)</f>
        <v/>
      </c>
      <c r="J215" s="105" t="str">
        <f ca="1">IF($G215=0,"",(INDEX([1]!bunker_cost,MATCH(route,[1]!bunker_cost_route,0),MATCH(vessel_choice,[1]!bunker_cost_ship,0))/vessel_mmbtu))</f>
        <v/>
      </c>
      <c r="K215" s="105" t="str">
        <f ca="1">IF($G215=0,"",(+INDEX([1]!PORT_CHARGES,MATCH(source,[1]!PORTS,0),MATCH(vessel,[1]!PORT_CHARGE_SHIPS,0))/vessel_mmbtu))</f>
        <v/>
      </c>
      <c r="L215" s="105" t="str">
        <f ca="1">IF($G215=0,"",(+INDEX([1]!PORT_CHARGES,MATCH(destination,[1]!PORTS,0),MATCH(vessel,[1]!PORT_CHARGE_SHIPS,0))/vessel_mmbtu))</f>
        <v/>
      </c>
      <c r="M215" s="105" t="str">
        <f ca="1">IF($G215=0,"",IF(route_choice=1,INDEX([1]!PORT_CHARGES,MATCH(suez,[1]!PORTS,0),MATCH(vessel,[1]!PORT_CHARGE_SHIPS,0)),0)/vessel_mmbtu)</f>
        <v/>
      </c>
      <c r="N215" s="105" t="str">
        <f ca="1">+IF(G215=0,"",+HLOOKUP(vessel,[1]!other_cost,3,0))</f>
        <v/>
      </c>
      <c r="O215" s="114" t="str">
        <f t="shared" ca="1" si="12"/>
        <v/>
      </c>
      <c r="P215" s="36"/>
      <c r="Q215" s="1"/>
    </row>
    <row r="216" spans="5:17" x14ac:dyDescent="0.2">
      <c r="E216" s="118">
        <f t="shared" ca="1" si="13"/>
        <v>43040</v>
      </c>
      <c r="F216" s="125">
        <f ca="1">+VLOOKUP(E216,[1]!curvecalc,3,0)</f>
        <v>0.292217211932288</v>
      </c>
      <c r="G216" s="126">
        <f t="shared" ca="1" si="11"/>
        <v>0</v>
      </c>
      <c r="H216" s="105" t="str">
        <f ca="1">+IF($G216=0,"",(+VLOOKUP($E216,[1]!FIXED_CHARTER_COST,HLOOKUP(vessel_choice,[1]!FIXED_CHARTER_COST,2,0)+1,0)*roundtrip_days)/vessel_mmbtu)</f>
        <v/>
      </c>
      <c r="I216" s="105" t="str">
        <f ca="1">+IF($G216=0,"",(+VLOOKUP($E216,[1]!OM_CHARTER_COST,HLOOKUP(vessel_choice,[1]!OM_CHARTER_COST,2,0)+1,0)*roundtrip_days)/vessel_mmbtu)</f>
        <v/>
      </c>
      <c r="J216" s="105" t="str">
        <f ca="1">IF($G216=0,"",(INDEX([1]!bunker_cost,MATCH(route,[1]!bunker_cost_route,0),MATCH(vessel_choice,[1]!bunker_cost_ship,0))/vessel_mmbtu))</f>
        <v/>
      </c>
      <c r="K216" s="105" t="str">
        <f ca="1">IF($G216=0,"",(+INDEX([1]!PORT_CHARGES,MATCH(source,[1]!PORTS,0),MATCH(vessel,[1]!PORT_CHARGE_SHIPS,0))/vessel_mmbtu))</f>
        <v/>
      </c>
      <c r="L216" s="105" t="str">
        <f ca="1">IF($G216=0,"",(+INDEX([1]!PORT_CHARGES,MATCH(destination,[1]!PORTS,0),MATCH(vessel,[1]!PORT_CHARGE_SHIPS,0))/vessel_mmbtu))</f>
        <v/>
      </c>
      <c r="M216" s="105" t="str">
        <f ca="1">IF($G216=0,"",IF(route_choice=1,INDEX([1]!PORT_CHARGES,MATCH(suez,[1]!PORTS,0),MATCH(vessel,[1]!PORT_CHARGE_SHIPS,0)),0)/vessel_mmbtu)</f>
        <v/>
      </c>
      <c r="N216" s="105" t="str">
        <f ca="1">+IF(G216=0,"",+HLOOKUP(vessel,[1]!other_cost,3,0))</f>
        <v/>
      </c>
      <c r="O216" s="114" t="str">
        <f t="shared" ca="1" si="12"/>
        <v/>
      </c>
      <c r="P216" s="36"/>
      <c r="Q216" s="1"/>
    </row>
    <row r="217" spans="5:17" x14ac:dyDescent="0.2">
      <c r="E217" s="118">
        <f t="shared" ca="1" si="13"/>
        <v>43070</v>
      </c>
      <c r="F217" s="125">
        <f ca="1">+VLOOKUP(E217,[1]!curvecalc,3,0)</f>
        <v>0.29046346098392439</v>
      </c>
      <c r="G217" s="126">
        <f t="shared" ca="1" si="11"/>
        <v>0</v>
      </c>
      <c r="H217" s="105" t="str">
        <f ca="1">+IF($G217=0,"",(+VLOOKUP($E217,[1]!FIXED_CHARTER_COST,HLOOKUP(vessel_choice,[1]!FIXED_CHARTER_COST,2,0)+1,0)*roundtrip_days)/vessel_mmbtu)</f>
        <v/>
      </c>
      <c r="I217" s="105" t="str">
        <f ca="1">+IF($G217=0,"",(+VLOOKUP($E217,[1]!OM_CHARTER_COST,HLOOKUP(vessel_choice,[1]!OM_CHARTER_COST,2,0)+1,0)*roundtrip_days)/vessel_mmbtu)</f>
        <v/>
      </c>
      <c r="J217" s="105" t="str">
        <f ca="1">IF($G217=0,"",(INDEX([1]!bunker_cost,MATCH(route,[1]!bunker_cost_route,0),MATCH(vessel_choice,[1]!bunker_cost_ship,0))/vessel_mmbtu))</f>
        <v/>
      </c>
      <c r="K217" s="105" t="str">
        <f ca="1">IF($G217=0,"",(+INDEX([1]!PORT_CHARGES,MATCH(source,[1]!PORTS,0),MATCH(vessel,[1]!PORT_CHARGE_SHIPS,0))/vessel_mmbtu))</f>
        <v/>
      </c>
      <c r="L217" s="105" t="str">
        <f ca="1">IF($G217=0,"",(+INDEX([1]!PORT_CHARGES,MATCH(destination,[1]!PORTS,0),MATCH(vessel,[1]!PORT_CHARGE_SHIPS,0))/vessel_mmbtu))</f>
        <v/>
      </c>
      <c r="M217" s="105" t="str">
        <f ca="1">IF($G217=0,"",IF(route_choice=1,INDEX([1]!PORT_CHARGES,MATCH(suez,[1]!PORTS,0),MATCH(vessel,[1]!PORT_CHARGE_SHIPS,0)),0)/vessel_mmbtu)</f>
        <v/>
      </c>
      <c r="N217" s="105" t="str">
        <f ca="1">+IF(G217=0,"",+HLOOKUP(vessel,[1]!other_cost,3,0))</f>
        <v/>
      </c>
      <c r="O217" s="114" t="str">
        <f t="shared" ca="1" si="12"/>
        <v/>
      </c>
      <c r="P217" s="36"/>
      <c r="Q217" s="1"/>
    </row>
    <row r="218" spans="5:17" x14ac:dyDescent="0.2">
      <c r="E218" s="118">
        <f t="shared" ca="1" si="13"/>
        <v>43101</v>
      </c>
      <c r="F218" s="125">
        <f ca="1">+VLOOKUP(E218,[1]!curvecalc,3,0)</f>
        <v>0.28872030197339799</v>
      </c>
      <c r="G218" s="126">
        <f t="shared" ca="1" si="11"/>
        <v>0</v>
      </c>
      <c r="H218" s="105" t="str">
        <f ca="1">+IF($G218=0,"",(+VLOOKUP($E218,[1]!FIXED_CHARTER_COST,HLOOKUP(vessel_choice,[1]!FIXED_CHARTER_COST,2,0)+1,0)*roundtrip_days)/vessel_mmbtu)</f>
        <v/>
      </c>
      <c r="I218" s="105" t="str">
        <f ca="1">+IF($G218=0,"",(+VLOOKUP($E218,[1]!OM_CHARTER_COST,HLOOKUP(vessel_choice,[1]!OM_CHARTER_COST,2,0)+1,0)*roundtrip_days)/vessel_mmbtu)</f>
        <v/>
      </c>
      <c r="J218" s="105" t="str">
        <f ca="1">IF($G218=0,"",(INDEX([1]!bunker_cost,MATCH(route,[1]!bunker_cost_route,0),MATCH(vessel_choice,[1]!bunker_cost_ship,0))/vessel_mmbtu))</f>
        <v/>
      </c>
      <c r="K218" s="105" t="str">
        <f ca="1">IF($G218=0,"",(+INDEX([1]!PORT_CHARGES,MATCH(source,[1]!PORTS,0),MATCH(vessel,[1]!PORT_CHARGE_SHIPS,0))/vessel_mmbtu))</f>
        <v/>
      </c>
      <c r="L218" s="105" t="str">
        <f ca="1">IF($G218=0,"",(+INDEX([1]!PORT_CHARGES,MATCH(destination,[1]!PORTS,0),MATCH(vessel,[1]!PORT_CHARGE_SHIPS,0))/vessel_mmbtu))</f>
        <v/>
      </c>
      <c r="M218" s="105" t="str">
        <f ca="1">IF($G218=0,"",IF(route_choice=1,INDEX([1]!PORT_CHARGES,MATCH(suez,[1]!PORTS,0),MATCH(vessel,[1]!PORT_CHARGE_SHIPS,0)),0)/vessel_mmbtu)</f>
        <v/>
      </c>
      <c r="N218" s="105" t="str">
        <f ca="1">+IF(G218=0,"",+HLOOKUP(vessel,[1]!other_cost,3,0))</f>
        <v/>
      </c>
      <c r="O218" s="114" t="str">
        <f t="shared" ca="1" si="12"/>
        <v/>
      </c>
      <c r="P218" s="36"/>
      <c r="Q218" s="1"/>
    </row>
    <row r="219" spans="5:17" x14ac:dyDescent="0.2">
      <c r="E219" s="118">
        <f t="shared" ca="1" si="13"/>
        <v>43132</v>
      </c>
      <c r="F219" s="125">
        <f ca="1">+VLOOKUP(E219,[1]!curvecalc,3,0)</f>
        <v>0.28715499738616512</v>
      </c>
      <c r="G219" s="126">
        <f t="shared" ca="1" si="11"/>
        <v>0</v>
      </c>
      <c r="H219" s="105" t="str">
        <f ca="1">+IF($G219=0,"",(+VLOOKUP($E219,[1]!FIXED_CHARTER_COST,HLOOKUP(vessel_choice,[1]!FIXED_CHARTER_COST,2,0)+1,0)*roundtrip_days)/vessel_mmbtu)</f>
        <v/>
      </c>
      <c r="I219" s="105" t="str">
        <f ca="1">+IF($G219=0,"",(+VLOOKUP($E219,[1]!OM_CHARTER_COST,HLOOKUP(vessel_choice,[1]!OM_CHARTER_COST,2,0)+1,0)*roundtrip_days)/vessel_mmbtu)</f>
        <v/>
      </c>
      <c r="J219" s="105" t="str">
        <f ca="1">IF($G219=0,"",(INDEX([1]!bunker_cost,MATCH(route,[1]!bunker_cost_route,0),MATCH(vessel_choice,[1]!bunker_cost_ship,0))/vessel_mmbtu))</f>
        <v/>
      </c>
      <c r="K219" s="105" t="str">
        <f ca="1">IF($G219=0,"",(+INDEX([1]!PORT_CHARGES,MATCH(source,[1]!PORTS,0),MATCH(vessel,[1]!PORT_CHARGE_SHIPS,0))/vessel_mmbtu))</f>
        <v/>
      </c>
      <c r="L219" s="105" t="str">
        <f ca="1">IF($G219=0,"",(+INDEX([1]!PORT_CHARGES,MATCH(destination,[1]!PORTS,0),MATCH(vessel,[1]!PORT_CHARGE_SHIPS,0))/vessel_mmbtu))</f>
        <v/>
      </c>
      <c r="M219" s="105" t="str">
        <f ca="1">IF($G219=0,"",IF(route_choice=1,INDEX([1]!PORT_CHARGES,MATCH(suez,[1]!PORTS,0),MATCH(vessel,[1]!PORT_CHARGE_SHIPS,0)),0)/vessel_mmbtu)</f>
        <v/>
      </c>
      <c r="N219" s="105" t="str">
        <f ca="1">+IF(G219=0,"",+HLOOKUP(vessel,[1]!other_cost,3,0))</f>
        <v/>
      </c>
      <c r="O219" s="114" t="str">
        <f t="shared" ca="1" si="12"/>
        <v/>
      </c>
      <c r="P219" s="36"/>
      <c r="Q219" s="1"/>
    </row>
    <row r="220" spans="5:17" x14ac:dyDescent="0.2">
      <c r="E220" s="118">
        <f t="shared" ca="1" si="13"/>
        <v>43160</v>
      </c>
      <c r="F220" s="125">
        <f ca="1">+VLOOKUP(E220,[1]!curvecalc,3,0)</f>
        <v>0.28543156870876929</v>
      </c>
      <c r="G220" s="126">
        <f t="shared" ca="1" si="11"/>
        <v>0</v>
      </c>
      <c r="H220" s="105" t="str">
        <f ca="1">+IF($G220=0,"",(+VLOOKUP($E220,[1]!FIXED_CHARTER_COST,HLOOKUP(vessel_choice,[1]!FIXED_CHARTER_COST,2,0)+1,0)*roundtrip_days)/vessel_mmbtu)</f>
        <v/>
      </c>
      <c r="I220" s="105" t="str">
        <f ca="1">+IF($G220=0,"",(+VLOOKUP($E220,[1]!OM_CHARTER_COST,HLOOKUP(vessel_choice,[1]!OM_CHARTER_COST,2,0)+1,0)*roundtrip_days)/vessel_mmbtu)</f>
        <v/>
      </c>
      <c r="J220" s="105" t="str">
        <f ca="1">IF($G220=0,"",(INDEX([1]!bunker_cost,MATCH(route,[1]!bunker_cost_route,0),MATCH(vessel_choice,[1]!bunker_cost_ship,0))/vessel_mmbtu))</f>
        <v/>
      </c>
      <c r="K220" s="105" t="str">
        <f ca="1">IF($G220=0,"",(+INDEX([1]!PORT_CHARGES,MATCH(source,[1]!PORTS,0),MATCH(vessel,[1]!PORT_CHARGE_SHIPS,0))/vessel_mmbtu))</f>
        <v/>
      </c>
      <c r="L220" s="105" t="str">
        <f ca="1">IF($G220=0,"",(+INDEX([1]!PORT_CHARGES,MATCH(destination,[1]!PORTS,0),MATCH(vessel,[1]!PORT_CHARGE_SHIPS,0))/vessel_mmbtu))</f>
        <v/>
      </c>
      <c r="M220" s="105" t="str">
        <f ca="1">IF($G220=0,"",IF(route_choice=1,INDEX([1]!PORT_CHARGES,MATCH(suez,[1]!PORTS,0),MATCH(vessel,[1]!PORT_CHARGE_SHIPS,0)),0)/vessel_mmbtu)</f>
        <v/>
      </c>
      <c r="N220" s="105" t="str">
        <f ca="1">+IF(G220=0,"",+HLOOKUP(vessel,[1]!other_cost,3,0))</f>
        <v/>
      </c>
      <c r="O220" s="114" t="str">
        <f t="shared" ca="1" si="12"/>
        <v/>
      </c>
      <c r="P220" s="36"/>
      <c r="Q220" s="1"/>
    </row>
    <row r="221" spans="5:17" x14ac:dyDescent="0.2">
      <c r="E221" s="118">
        <f t="shared" ca="1" si="13"/>
        <v>43191</v>
      </c>
      <c r="F221" s="125">
        <f ca="1">+VLOOKUP(E221,[1]!curvecalc,3,0)</f>
        <v>0.28377379783781032</v>
      </c>
      <c r="G221" s="126">
        <f t="shared" ca="1" si="11"/>
        <v>0</v>
      </c>
      <c r="H221" s="105" t="str">
        <f ca="1">+IF($G221=0,"",(+VLOOKUP($E221,[1]!FIXED_CHARTER_COST,HLOOKUP(vessel_choice,[1]!FIXED_CHARTER_COST,2,0)+1,0)*roundtrip_days)/vessel_mmbtu)</f>
        <v/>
      </c>
      <c r="I221" s="105" t="str">
        <f ca="1">+IF($G221=0,"",(+VLOOKUP($E221,[1]!OM_CHARTER_COST,HLOOKUP(vessel_choice,[1]!OM_CHARTER_COST,2,0)+1,0)*roundtrip_days)/vessel_mmbtu)</f>
        <v/>
      </c>
      <c r="J221" s="105" t="str">
        <f ca="1">IF($G221=0,"",(INDEX([1]!bunker_cost,MATCH(route,[1]!bunker_cost_route,0),MATCH(vessel_choice,[1]!bunker_cost_ship,0))/vessel_mmbtu))</f>
        <v/>
      </c>
      <c r="K221" s="105" t="str">
        <f ca="1">IF($G221=0,"",(+INDEX([1]!PORT_CHARGES,MATCH(source,[1]!PORTS,0),MATCH(vessel,[1]!PORT_CHARGE_SHIPS,0))/vessel_mmbtu))</f>
        <v/>
      </c>
      <c r="L221" s="105" t="str">
        <f ca="1">IF($G221=0,"",(+INDEX([1]!PORT_CHARGES,MATCH(destination,[1]!PORTS,0),MATCH(vessel,[1]!PORT_CHARGE_SHIPS,0))/vessel_mmbtu))</f>
        <v/>
      </c>
      <c r="M221" s="105" t="str">
        <f ca="1">IF($G221=0,"",IF(route_choice=1,INDEX([1]!PORT_CHARGES,MATCH(suez,[1]!PORTS,0),MATCH(vessel,[1]!PORT_CHARGE_SHIPS,0)),0)/vessel_mmbtu)</f>
        <v/>
      </c>
      <c r="N221" s="105" t="str">
        <f ca="1">+IF(G221=0,"",+HLOOKUP(vessel,[1]!other_cost,3,0))</f>
        <v/>
      </c>
      <c r="O221" s="114" t="str">
        <f t="shared" ca="1" si="12"/>
        <v/>
      </c>
      <c r="P221" s="36"/>
      <c r="Q221" s="1"/>
    </row>
    <row r="222" spans="5:17" x14ac:dyDescent="0.2">
      <c r="E222" s="118">
        <f t="shared" ca="1" si="13"/>
        <v>43221</v>
      </c>
      <c r="F222" s="125">
        <f ca="1">+VLOOKUP(E222,[1]!curvecalc,3,0)</f>
        <v>0.2820707930965673</v>
      </c>
      <c r="G222" s="126">
        <f t="shared" ca="1" si="11"/>
        <v>0</v>
      </c>
      <c r="H222" s="105" t="str">
        <f ca="1">+IF($G222=0,"",(+VLOOKUP($E222,[1]!FIXED_CHARTER_COST,HLOOKUP(vessel_choice,[1]!FIXED_CHARTER_COST,2,0)+1,0)*roundtrip_days)/vessel_mmbtu)</f>
        <v/>
      </c>
      <c r="I222" s="105" t="str">
        <f ca="1">+IF($G222=0,"",(+VLOOKUP($E222,[1]!OM_CHARTER_COST,HLOOKUP(vessel_choice,[1]!OM_CHARTER_COST,2,0)+1,0)*roundtrip_days)/vessel_mmbtu)</f>
        <v/>
      </c>
      <c r="J222" s="105" t="str">
        <f ca="1">IF($G222=0,"",(INDEX([1]!bunker_cost,MATCH(route,[1]!bunker_cost_route,0),MATCH(vessel_choice,[1]!bunker_cost_ship,0))/vessel_mmbtu))</f>
        <v/>
      </c>
      <c r="K222" s="105" t="str">
        <f ca="1">IF($G222=0,"",(+INDEX([1]!PORT_CHARGES,MATCH(source,[1]!PORTS,0),MATCH(vessel,[1]!PORT_CHARGE_SHIPS,0))/vessel_mmbtu))</f>
        <v/>
      </c>
      <c r="L222" s="105" t="str">
        <f ca="1">IF($G222=0,"",(+INDEX([1]!PORT_CHARGES,MATCH(destination,[1]!PORTS,0),MATCH(vessel,[1]!PORT_CHARGE_SHIPS,0))/vessel_mmbtu))</f>
        <v/>
      </c>
      <c r="M222" s="105" t="str">
        <f ca="1">IF($G222=0,"",IF(route_choice=1,INDEX([1]!PORT_CHARGES,MATCH(suez,[1]!PORTS,0),MATCH(vessel,[1]!PORT_CHARGE_SHIPS,0)),0)/vessel_mmbtu)</f>
        <v/>
      </c>
      <c r="N222" s="105" t="str">
        <f ca="1">+IF(G222=0,"",+HLOOKUP(vessel,[1]!other_cost,3,0))</f>
        <v/>
      </c>
      <c r="O222" s="114" t="str">
        <f t="shared" ca="1" si="12"/>
        <v/>
      </c>
      <c r="P222" s="36"/>
      <c r="Q222" s="1"/>
    </row>
    <row r="223" spans="5:17" x14ac:dyDescent="0.2">
      <c r="E223" s="118">
        <f t="shared" ca="1" si="13"/>
        <v>43252</v>
      </c>
      <c r="F223" s="125">
        <f ca="1">+VLOOKUP(E223,[1]!curvecalc,3,0)</f>
        <v>0.28043257065911903</v>
      </c>
      <c r="G223" s="126">
        <f t="shared" ca="1" si="11"/>
        <v>0</v>
      </c>
      <c r="H223" s="105" t="str">
        <f ca="1">+IF($G223=0,"",(+VLOOKUP($E223,[1]!FIXED_CHARTER_COST,HLOOKUP(vessel_choice,[1]!FIXED_CHARTER_COST,2,0)+1,0)*roundtrip_days)/vessel_mmbtu)</f>
        <v/>
      </c>
      <c r="I223" s="105" t="str">
        <f ca="1">+IF($G223=0,"",(+VLOOKUP($E223,[1]!OM_CHARTER_COST,HLOOKUP(vessel_choice,[1]!OM_CHARTER_COST,2,0)+1,0)*roundtrip_days)/vessel_mmbtu)</f>
        <v/>
      </c>
      <c r="J223" s="105" t="str">
        <f ca="1">IF($G223=0,"",(INDEX([1]!bunker_cost,MATCH(route,[1]!bunker_cost_route,0),MATCH(vessel_choice,[1]!bunker_cost_ship,0))/vessel_mmbtu))</f>
        <v/>
      </c>
      <c r="K223" s="105" t="str">
        <f ca="1">IF($G223=0,"",(+INDEX([1]!PORT_CHARGES,MATCH(source,[1]!PORTS,0),MATCH(vessel,[1]!PORT_CHARGE_SHIPS,0))/vessel_mmbtu))</f>
        <v/>
      </c>
      <c r="L223" s="105" t="str">
        <f ca="1">IF($G223=0,"",(+INDEX([1]!PORT_CHARGES,MATCH(destination,[1]!PORTS,0),MATCH(vessel,[1]!PORT_CHARGE_SHIPS,0))/vessel_mmbtu))</f>
        <v/>
      </c>
      <c r="M223" s="105" t="str">
        <f ca="1">IF($G223=0,"",IF(route_choice=1,INDEX([1]!PORT_CHARGES,MATCH(suez,[1]!PORTS,0),MATCH(vessel,[1]!PORT_CHARGE_SHIPS,0)),0)/vessel_mmbtu)</f>
        <v/>
      </c>
      <c r="N223" s="105" t="str">
        <f ca="1">+IF(G223=0,"",+HLOOKUP(vessel,[1]!other_cost,3,0))</f>
        <v/>
      </c>
      <c r="O223" s="114" t="str">
        <f t="shared" ca="1" si="12"/>
        <v/>
      </c>
      <c r="P223" s="36"/>
      <c r="Q223" s="1"/>
    </row>
    <row r="224" spans="5:17" x14ac:dyDescent="0.2">
      <c r="E224" s="118">
        <f t="shared" ca="1" si="13"/>
        <v>43282</v>
      </c>
      <c r="F224" s="125">
        <f ca="1">+VLOOKUP(E224,[1]!curvecalc,3,0)</f>
        <v>0.27874964660062879</v>
      </c>
      <c r="G224" s="126">
        <f t="shared" ca="1" si="11"/>
        <v>0</v>
      </c>
      <c r="H224" s="105" t="str">
        <f ca="1">+IF($G224=0,"",(+VLOOKUP($E224,[1]!FIXED_CHARTER_COST,HLOOKUP(vessel_choice,[1]!FIXED_CHARTER_COST,2,0)+1,0)*roundtrip_days)/vessel_mmbtu)</f>
        <v/>
      </c>
      <c r="I224" s="105" t="str">
        <f ca="1">+IF($G224=0,"",(+VLOOKUP($E224,[1]!OM_CHARTER_COST,HLOOKUP(vessel_choice,[1]!OM_CHARTER_COST,2,0)+1,0)*roundtrip_days)/vessel_mmbtu)</f>
        <v/>
      </c>
      <c r="J224" s="105" t="str">
        <f ca="1">IF($G224=0,"",(INDEX([1]!bunker_cost,MATCH(route,[1]!bunker_cost_route,0),MATCH(vessel_choice,[1]!bunker_cost_ship,0))/vessel_mmbtu))</f>
        <v/>
      </c>
      <c r="K224" s="105" t="str">
        <f ca="1">IF($G224=0,"",(+INDEX([1]!PORT_CHARGES,MATCH(source,[1]!PORTS,0),MATCH(vessel,[1]!PORT_CHARGE_SHIPS,0))/vessel_mmbtu))</f>
        <v/>
      </c>
      <c r="L224" s="105" t="str">
        <f ca="1">IF($G224=0,"",(+INDEX([1]!PORT_CHARGES,MATCH(destination,[1]!PORTS,0),MATCH(vessel,[1]!PORT_CHARGE_SHIPS,0))/vessel_mmbtu))</f>
        <v/>
      </c>
      <c r="M224" s="105" t="str">
        <f ca="1">IF($G224=0,"",IF(route_choice=1,INDEX([1]!PORT_CHARGES,MATCH(suez,[1]!PORTS,0),MATCH(vessel,[1]!PORT_CHARGE_SHIPS,0)),0)/vessel_mmbtu)</f>
        <v/>
      </c>
      <c r="N224" s="105" t="str">
        <f ca="1">+IF(G224=0,"",+HLOOKUP(vessel,[1]!other_cost,3,0))</f>
        <v/>
      </c>
      <c r="O224" s="114" t="str">
        <f t="shared" ca="1" si="12"/>
        <v/>
      </c>
      <c r="P224" s="36"/>
      <c r="Q224" s="1"/>
    </row>
    <row r="225" spans="5:17" x14ac:dyDescent="0.2">
      <c r="E225" s="118">
        <f t="shared" ca="1" si="13"/>
        <v>43313</v>
      </c>
      <c r="F225" s="125">
        <f ca="1">+VLOOKUP(E225,[1]!curvecalc,3,0)</f>
        <v>0.27707688775806749</v>
      </c>
      <c r="G225" s="126">
        <f t="shared" ca="1" si="11"/>
        <v>0</v>
      </c>
      <c r="H225" s="105" t="str">
        <f ca="1">+IF($G225=0,"",(+VLOOKUP($E225,[1]!FIXED_CHARTER_COST,HLOOKUP(vessel_choice,[1]!FIXED_CHARTER_COST,2,0)+1,0)*roundtrip_days)/vessel_mmbtu)</f>
        <v/>
      </c>
      <c r="I225" s="105" t="str">
        <f ca="1">+IF($G225=0,"",(+VLOOKUP($E225,[1]!OM_CHARTER_COST,HLOOKUP(vessel_choice,[1]!OM_CHARTER_COST,2,0)+1,0)*roundtrip_days)/vessel_mmbtu)</f>
        <v/>
      </c>
      <c r="J225" s="105" t="str">
        <f ca="1">IF($G225=0,"",(INDEX([1]!bunker_cost,MATCH(route,[1]!bunker_cost_route,0),MATCH(vessel_choice,[1]!bunker_cost_ship,0))/vessel_mmbtu))</f>
        <v/>
      </c>
      <c r="K225" s="105" t="str">
        <f ca="1">IF($G225=0,"",(+INDEX([1]!PORT_CHARGES,MATCH(source,[1]!PORTS,0),MATCH(vessel,[1]!PORT_CHARGE_SHIPS,0))/vessel_mmbtu))</f>
        <v/>
      </c>
      <c r="L225" s="105" t="str">
        <f ca="1">IF($G225=0,"",(+INDEX([1]!PORT_CHARGES,MATCH(destination,[1]!PORTS,0),MATCH(vessel,[1]!PORT_CHARGE_SHIPS,0))/vessel_mmbtu))</f>
        <v/>
      </c>
      <c r="M225" s="105" t="str">
        <f ca="1">IF($G225=0,"",IF(route_choice=1,INDEX([1]!PORT_CHARGES,MATCH(suez,[1]!PORTS,0),MATCH(vessel,[1]!PORT_CHARGE_SHIPS,0)),0)/vessel_mmbtu)</f>
        <v/>
      </c>
      <c r="N225" s="105" t="str">
        <f ca="1">+IF(G225=0,"",+HLOOKUP(vessel,[1]!other_cost,3,0))</f>
        <v/>
      </c>
      <c r="O225" s="114" t="str">
        <f t="shared" ca="1" si="12"/>
        <v/>
      </c>
      <c r="P225" s="36"/>
      <c r="Q225" s="1"/>
    </row>
    <row r="226" spans="5:17" x14ac:dyDescent="0.2">
      <c r="E226" s="118">
        <f t="shared" ca="1" si="13"/>
        <v>43344</v>
      </c>
      <c r="F226" s="125">
        <f ca="1">+VLOOKUP(E226,[1]!curvecalc,3,0)</f>
        <v>0.27546771244006241</v>
      </c>
      <c r="G226" s="126">
        <f t="shared" ca="1" si="11"/>
        <v>0</v>
      </c>
      <c r="H226" s="105" t="str">
        <f ca="1">+IF($G226=0,"",(+VLOOKUP($E226,[1]!FIXED_CHARTER_COST,HLOOKUP(vessel_choice,[1]!FIXED_CHARTER_COST,2,0)+1,0)*roundtrip_days)/vessel_mmbtu)</f>
        <v/>
      </c>
      <c r="I226" s="105" t="str">
        <f ca="1">+IF($G226=0,"",(+VLOOKUP($E226,[1]!OM_CHARTER_COST,HLOOKUP(vessel_choice,[1]!OM_CHARTER_COST,2,0)+1,0)*roundtrip_days)/vessel_mmbtu)</f>
        <v/>
      </c>
      <c r="J226" s="105" t="str">
        <f ca="1">IF($G226=0,"",(INDEX([1]!bunker_cost,MATCH(route,[1]!bunker_cost_route,0),MATCH(vessel_choice,[1]!bunker_cost_ship,0))/vessel_mmbtu))</f>
        <v/>
      </c>
      <c r="K226" s="105" t="str">
        <f ca="1">IF($G226=0,"",(+INDEX([1]!PORT_CHARGES,MATCH(source,[1]!PORTS,0),MATCH(vessel,[1]!PORT_CHARGE_SHIPS,0))/vessel_mmbtu))</f>
        <v/>
      </c>
      <c r="L226" s="105" t="str">
        <f ca="1">IF($G226=0,"",(+INDEX([1]!PORT_CHARGES,MATCH(destination,[1]!PORTS,0),MATCH(vessel,[1]!PORT_CHARGE_SHIPS,0))/vessel_mmbtu))</f>
        <v/>
      </c>
      <c r="M226" s="105" t="str">
        <f ca="1">IF($G226=0,"",IF(route_choice=1,INDEX([1]!PORT_CHARGES,MATCH(suez,[1]!PORTS,0),MATCH(vessel,[1]!PORT_CHARGE_SHIPS,0)),0)/vessel_mmbtu)</f>
        <v/>
      </c>
      <c r="N226" s="105" t="str">
        <f ca="1">+IF(G226=0,"",+HLOOKUP(vessel,[1]!other_cost,3,0))</f>
        <v/>
      </c>
      <c r="O226" s="114" t="str">
        <f t="shared" ca="1" si="12"/>
        <v/>
      </c>
      <c r="P226" s="36"/>
      <c r="Q226" s="1"/>
    </row>
    <row r="227" spans="5:17" x14ac:dyDescent="0.2">
      <c r="E227" s="118">
        <f t="shared" ca="1" si="13"/>
        <v>43374</v>
      </c>
      <c r="F227" s="125">
        <f ca="1">+VLOOKUP(E227,[1]!curvecalc,3,0)</f>
        <v>0.27381462639835003</v>
      </c>
      <c r="G227" s="126">
        <f t="shared" ca="1" si="11"/>
        <v>0</v>
      </c>
      <c r="H227" s="105" t="str">
        <f ca="1">+IF($G227=0,"",(+VLOOKUP($E227,[1]!FIXED_CHARTER_COST,HLOOKUP(vessel_choice,[1]!FIXED_CHARTER_COST,2,0)+1,0)*roundtrip_days)/vessel_mmbtu)</f>
        <v/>
      </c>
      <c r="I227" s="105" t="str">
        <f ca="1">+IF($G227=0,"",(+VLOOKUP($E227,[1]!OM_CHARTER_COST,HLOOKUP(vessel_choice,[1]!OM_CHARTER_COST,2,0)+1,0)*roundtrip_days)/vessel_mmbtu)</f>
        <v/>
      </c>
      <c r="J227" s="105" t="str">
        <f ca="1">IF($G227=0,"",(INDEX([1]!bunker_cost,MATCH(route,[1]!bunker_cost_route,0),MATCH(vessel_choice,[1]!bunker_cost_ship,0))/vessel_mmbtu))</f>
        <v/>
      </c>
      <c r="K227" s="105" t="str">
        <f ca="1">IF($G227=0,"",(+INDEX([1]!PORT_CHARGES,MATCH(source,[1]!PORTS,0),MATCH(vessel,[1]!PORT_CHARGE_SHIPS,0))/vessel_mmbtu))</f>
        <v/>
      </c>
      <c r="L227" s="105" t="str">
        <f ca="1">IF($G227=0,"",(+INDEX([1]!PORT_CHARGES,MATCH(destination,[1]!PORTS,0),MATCH(vessel,[1]!PORT_CHARGE_SHIPS,0))/vessel_mmbtu))</f>
        <v/>
      </c>
      <c r="M227" s="105" t="str">
        <f ca="1">IF($G227=0,"",IF(route_choice=1,INDEX([1]!PORT_CHARGES,MATCH(suez,[1]!PORTS,0),MATCH(vessel,[1]!PORT_CHARGE_SHIPS,0)),0)/vessel_mmbtu)</f>
        <v/>
      </c>
      <c r="N227" s="105" t="str">
        <f ca="1">+IF(G227=0,"",+HLOOKUP(vessel,[1]!other_cost,3,0))</f>
        <v/>
      </c>
      <c r="O227" s="114" t="str">
        <f t="shared" ca="1" si="12"/>
        <v/>
      </c>
      <c r="P227" s="36"/>
      <c r="Q227" s="1"/>
    </row>
    <row r="228" spans="5:17" x14ac:dyDescent="0.2">
      <c r="E228" s="118">
        <f t="shared" ca="1" si="13"/>
        <v>43405</v>
      </c>
      <c r="F228" s="125">
        <f ca="1">+VLOOKUP(E228,[1]!curvecalc,3,0)</f>
        <v>0.27222442564486038</v>
      </c>
      <c r="G228" s="126">
        <f t="shared" ca="1" si="11"/>
        <v>0</v>
      </c>
      <c r="H228" s="105" t="str">
        <f ca="1">+IF($G228=0,"",(+VLOOKUP($E228,[1]!FIXED_CHARTER_COST,HLOOKUP(vessel_choice,[1]!FIXED_CHARTER_COST,2,0)+1,0)*roundtrip_days)/vessel_mmbtu)</f>
        <v/>
      </c>
      <c r="I228" s="105" t="str">
        <f ca="1">+IF($G228=0,"",(+VLOOKUP($E228,[1]!OM_CHARTER_COST,HLOOKUP(vessel_choice,[1]!OM_CHARTER_COST,2,0)+1,0)*roundtrip_days)/vessel_mmbtu)</f>
        <v/>
      </c>
      <c r="J228" s="105" t="str">
        <f ca="1">IF($G228=0,"",(INDEX([1]!bunker_cost,MATCH(route,[1]!bunker_cost_route,0),MATCH(vessel_choice,[1]!bunker_cost_ship,0))/vessel_mmbtu))</f>
        <v/>
      </c>
      <c r="K228" s="105" t="str">
        <f ca="1">IF($G228=0,"",(+INDEX([1]!PORT_CHARGES,MATCH(source,[1]!PORTS,0),MATCH(vessel,[1]!PORT_CHARGE_SHIPS,0))/vessel_mmbtu))</f>
        <v/>
      </c>
      <c r="L228" s="105" t="str">
        <f ca="1">IF($G228=0,"",(+INDEX([1]!PORT_CHARGES,MATCH(destination,[1]!PORTS,0),MATCH(vessel,[1]!PORT_CHARGE_SHIPS,0))/vessel_mmbtu))</f>
        <v/>
      </c>
      <c r="M228" s="105" t="str">
        <f ca="1">IF($G228=0,"",IF(route_choice=1,INDEX([1]!PORT_CHARGES,MATCH(suez,[1]!PORTS,0),MATCH(vessel,[1]!PORT_CHARGE_SHIPS,0)),0)/vessel_mmbtu)</f>
        <v/>
      </c>
      <c r="N228" s="105" t="str">
        <f ca="1">+IF(G228=0,"",+HLOOKUP(vessel,[1]!other_cost,3,0))</f>
        <v/>
      </c>
      <c r="O228" s="114" t="str">
        <f t="shared" ca="1" si="12"/>
        <v/>
      </c>
      <c r="P228" s="36"/>
      <c r="Q228" s="1"/>
    </row>
    <row r="229" spans="5:17" x14ac:dyDescent="0.2">
      <c r="E229" s="118">
        <f t="shared" ca="1" si="13"/>
        <v>43435</v>
      </c>
      <c r="F229" s="125">
        <f ca="1">+VLOOKUP(E229,[1]!curvecalc,3,0)</f>
        <v>0.27059083082529101</v>
      </c>
      <c r="G229" s="126">
        <f t="shared" ca="1" si="11"/>
        <v>0</v>
      </c>
      <c r="H229" s="105" t="str">
        <f ca="1">+IF($G229=0,"",(+VLOOKUP($E229,[1]!FIXED_CHARTER_COST,HLOOKUP(vessel_choice,[1]!FIXED_CHARTER_COST,2,0)+1,0)*roundtrip_days)/vessel_mmbtu)</f>
        <v/>
      </c>
      <c r="I229" s="105" t="str">
        <f ca="1">+IF($G229=0,"",(+VLOOKUP($E229,[1]!OM_CHARTER_COST,HLOOKUP(vessel_choice,[1]!OM_CHARTER_COST,2,0)+1,0)*roundtrip_days)/vessel_mmbtu)</f>
        <v/>
      </c>
      <c r="J229" s="105" t="str">
        <f ca="1">IF($G229=0,"",(INDEX([1]!bunker_cost,MATCH(route,[1]!bunker_cost_route,0),MATCH(vessel_choice,[1]!bunker_cost_ship,0))/vessel_mmbtu))</f>
        <v/>
      </c>
      <c r="K229" s="105" t="str">
        <f ca="1">IF($G229=0,"",(+INDEX([1]!PORT_CHARGES,MATCH(source,[1]!PORTS,0),MATCH(vessel,[1]!PORT_CHARGE_SHIPS,0))/vessel_mmbtu))</f>
        <v/>
      </c>
      <c r="L229" s="105" t="str">
        <f ca="1">IF($G229=0,"",(+INDEX([1]!PORT_CHARGES,MATCH(destination,[1]!PORTS,0),MATCH(vessel,[1]!PORT_CHARGE_SHIPS,0))/vessel_mmbtu))</f>
        <v/>
      </c>
      <c r="M229" s="105" t="str">
        <f ca="1">IF($G229=0,"",IF(route_choice=1,INDEX([1]!PORT_CHARGES,MATCH(suez,[1]!PORTS,0),MATCH(vessel,[1]!PORT_CHARGE_SHIPS,0)),0)/vessel_mmbtu)</f>
        <v/>
      </c>
      <c r="N229" s="105" t="str">
        <f ca="1">+IF(G229=0,"",+HLOOKUP(vessel,[1]!other_cost,3,0))</f>
        <v/>
      </c>
      <c r="O229" s="114" t="str">
        <f t="shared" ca="1" si="12"/>
        <v/>
      </c>
      <c r="P229" s="36"/>
      <c r="Q229" s="1"/>
    </row>
    <row r="230" spans="5:17" x14ac:dyDescent="0.2">
      <c r="E230" s="118">
        <f t="shared" ca="1" si="13"/>
        <v>43466</v>
      </c>
      <c r="F230" s="125">
        <f ca="1">+VLOOKUP(E230,[1]!curvecalc,3,0)</f>
        <v>0.26896710399379109</v>
      </c>
      <c r="G230" s="126">
        <f t="shared" ca="1" si="11"/>
        <v>0</v>
      </c>
      <c r="H230" s="105" t="str">
        <f ca="1">+IF($G230=0,"",(+VLOOKUP($E230,[1]!FIXED_CHARTER_COST,HLOOKUP(vessel_choice,[1]!FIXED_CHARTER_COST,2,0)+1,0)*roundtrip_days)/vessel_mmbtu)</f>
        <v/>
      </c>
      <c r="I230" s="105" t="str">
        <f ca="1">+IF($G230=0,"",(+VLOOKUP($E230,[1]!OM_CHARTER_COST,HLOOKUP(vessel_choice,[1]!OM_CHARTER_COST,2,0)+1,0)*roundtrip_days)/vessel_mmbtu)</f>
        <v/>
      </c>
      <c r="J230" s="105" t="str">
        <f ca="1">IF($G230=0,"",(INDEX([1]!bunker_cost,MATCH(route,[1]!bunker_cost_route,0),MATCH(vessel_choice,[1]!bunker_cost_ship,0))/vessel_mmbtu))</f>
        <v/>
      </c>
      <c r="K230" s="105" t="str">
        <f ca="1">IF($G230=0,"",(+INDEX([1]!PORT_CHARGES,MATCH(source,[1]!PORTS,0),MATCH(vessel,[1]!PORT_CHARGE_SHIPS,0))/vessel_mmbtu))</f>
        <v/>
      </c>
      <c r="L230" s="105" t="str">
        <f ca="1">IF($G230=0,"",(+INDEX([1]!PORT_CHARGES,MATCH(destination,[1]!PORTS,0),MATCH(vessel,[1]!PORT_CHARGE_SHIPS,0))/vessel_mmbtu))</f>
        <v/>
      </c>
      <c r="M230" s="105" t="str">
        <f ca="1">IF($G230=0,"",IF(route_choice=1,INDEX([1]!PORT_CHARGES,MATCH(suez,[1]!PORTS,0),MATCH(vessel,[1]!PORT_CHARGE_SHIPS,0)),0)/vessel_mmbtu)</f>
        <v/>
      </c>
      <c r="N230" s="105" t="str">
        <f ca="1">+IF(G230=0,"",+HLOOKUP(vessel,[1]!other_cost,3,0))</f>
        <v/>
      </c>
      <c r="O230" s="114" t="str">
        <f t="shared" ca="1" si="12"/>
        <v/>
      </c>
      <c r="P230" s="36"/>
      <c r="Q230" s="1"/>
    </row>
    <row r="231" spans="5:17" x14ac:dyDescent="0.2">
      <c r="E231" s="118">
        <f t="shared" ca="1" si="13"/>
        <v>43497</v>
      </c>
      <c r="F231" s="125">
        <f ca="1">+VLOOKUP(E231,[1]!curvecalc,3,0)</f>
        <v>0.26750905326977137</v>
      </c>
      <c r="G231" s="126">
        <f t="shared" ca="1" si="11"/>
        <v>0</v>
      </c>
      <c r="H231" s="105" t="str">
        <f ca="1">+IF($G231=0,"",(+VLOOKUP($E231,[1]!FIXED_CHARTER_COST,HLOOKUP(vessel_choice,[1]!FIXED_CHARTER_COST,2,0)+1,0)*roundtrip_days)/vessel_mmbtu)</f>
        <v/>
      </c>
      <c r="I231" s="105" t="str">
        <f ca="1">+IF($G231=0,"",(+VLOOKUP($E231,[1]!OM_CHARTER_COST,HLOOKUP(vessel_choice,[1]!OM_CHARTER_COST,2,0)+1,0)*roundtrip_days)/vessel_mmbtu)</f>
        <v/>
      </c>
      <c r="J231" s="105" t="str">
        <f ca="1">IF($G231=0,"",(INDEX([1]!bunker_cost,MATCH(route,[1]!bunker_cost_route,0),MATCH(vessel_choice,[1]!bunker_cost_ship,0))/vessel_mmbtu))</f>
        <v/>
      </c>
      <c r="K231" s="105" t="str">
        <f ca="1">IF($G231=0,"",(+INDEX([1]!PORT_CHARGES,MATCH(source,[1]!PORTS,0),MATCH(vessel,[1]!PORT_CHARGE_SHIPS,0))/vessel_mmbtu))</f>
        <v/>
      </c>
      <c r="L231" s="105" t="str">
        <f ca="1">IF($G231=0,"",(+INDEX([1]!PORT_CHARGES,MATCH(destination,[1]!PORTS,0),MATCH(vessel,[1]!PORT_CHARGE_SHIPS,0))/vessel_mmbtu))</f>
        <v/>
      </c>
      <c r="M231" s="105" t="str">
        <f ca="1">IF($G231=0,"",IF(route_choice=1,INDEX([1]!PORT_CHARGES,MATCH(suez,[1]!PORTS,0),MATCH(vessel,[1]!PORT_CHARGE_SHIPS,0)),0)/vessel_mmbtu)</f>
        <v/>
      </c>
      <c r="N231" s="105" t="str">
        <f ca="1">+IF(G231=0,"",+HLOOKUP(vessel,[1]!other_cost,3,0))</f>
        <v/>
      </c>
      <c r="O231" s="114" t="str">
        <f t="shared" ca="1" si="12"/>
        <v/>
      </c>
      <c r="P231" s="36"/>
      <c r="Q231" s="1"/>
    </row>
    <row r="232" spans="5:17" x14ac:dyDescent="0.2">
      <c r="E232" s="118">
        <f t="shared" ca="1" si="13"/>
        <v>43525</v>
      </c>
      <c r="F232" s="125">
        <f ca="1">+VLOOKUP(E232,[1]!curvecalc,3,0)</f>
        <v>0.26590369479610937</v>
      </c>
      <c r="G232" s="126">
        <f t="shared" ca="1" si="11"/>
        <v>0</v>
      </c>
      <c r="H232" s="105" t="str">
        <f ca="1">+IF($G232=0,"",(+VLOOKUP($E232,[1]!FIXED_CHARTER_COST,HLOOKUP(vessel_choice,[1]!FIXED_CHARTER_COST,2,0)+1,0)*roundtrip_days)/vessel_mmbtu)</f>
        <v/>
      </c>
      <c r="I232" s="105" t="str">
        <f ca="1">+IF($G232=0,"",(+VLOOKUP($E232,[1]!OM_CHARTER_COST,HLOOKUP(vessel_choice,[1]!OM_CHARTER_COST,2,0)+1,0)*roundtrip_days)/vessel_mmbtu)</f>
        <v/>
      </c>
      <c r="J232" s="105" t="str">
        <f ca="1">IF($G232=0,"",(INDEX([1]!bunker_cost,MATCH(route,[1]!bunker_cost_route,0),MATCH(vessel_choice,[1]!bunker_cost_ship,0))/vessel_mmbtu))</f>
        <v/>
      </c>
      <c r="K232" s="105" t="str">
        <f ca="1">IF($G232=0,"",(+INDEX([1]!PORT_CHARGES,MATCH(source,[1]!PORTS,0),MATCH(vessel,[1]!PORT_CHARGE_SHIPS,0))/vessel_mmbtu))</f>
        <v/>
      </c>
      <c r="L232" s="105" t="str">
        <f ca="1">IF($G232=0,"",(+INDEX([1]!PORT_CHARGES,MATCH(destination,[1]!PORTS,0),MATCH(vessel,[1]!PORT_CHARGE_SHIPS,0))/vessel_mmbtu))</f>
        <v/>
      </c>
      <c r="M232" s="105" t="str">
        <f ca="1">IF($G232=0,"",IF(route_choice=1,INDEX([1]!PORT_CHARGES,MATCH(suez,[1]!PORTS,0),MATCH(vessel,[1]!PORT_CHARGE_SHIPS,0)),0)/vessel_mmbtu)</f>
        <v/>
      </c>
      <c r="N232" s="105" t="str">
        <f ca="1">+IF(G232=0,"",+HLOOKUP(vessel,[1]!other_cost,3,0))</f>
        <v/>
      </c>
      <c r="O232" s="114" t="str">
        <f t="shared" ca="1" si="12"/>
        <v/>
      </c>
      <c r="P232" s="36"/>
      <c r="Q232" s="1"/>
    </row>
    <row r="233" spans="5:17" x14ac:dyDescent="0.2">
      <c r="E233" s="118">
        <f t="shared" ca="1" si="13"/>
        <v>43556</v>
      </c>
      <c r="F233" s="125">
        <f ca="1">+VLOOKUP(E233,[1]!curvecalc,3,0)</f>
        <v>0.26435950563962302</v>
      </c>
      <c r="G233" s="126">
        <f t="shared" ca="1" si="11"/>
        <v>0</v>
      </c>
      <c r="H233" s="105" t="str">
        <f ca="1">+IF($G233=0,"",(+VLOOKUP($E233,[1]!FIXED_CHARTER_COST,HLOOKUP(vessel_choice,[1]!FIXED_CHARTER_COST,2,0)+1,0)*roundtrip_days)/vessel_mmbtu)</f>
        <v/>
      </c>
      <c r="I233" s="105" t="str">
        <f ca="1">+IF($G233=0,"",(+VLOOKUP($E233,[1]!OM_CHARTER_COST,HLOOKUP(vessel_choice,[1]!OM_CHARTER_COST,2,0)+1,0)*roundtrip_days)/vessel_mmbtu)</f>
        <v/>
      </c>
      <c r="J233" s="105" t="str">
        <f ca="1">IF($G233=0,"",(INDEX([1]!bunker_cost,MATCH(route,[1]!bunker_cost_route,0),MATCH(vessel_choice,[1]!bunker_cost_ship,0))/vessel_mmbtu))</f>
        <v/>
      </c>
      <c r="K233" s="105" t="str">
        <f ca="1">IF($G233=0,"",(+INDEX([1]!PORT_CHARGES,MATCH(source,[1]!PORTS,0),MATCH(vessel,[1]!PORT_CHARGE_SHIPS,0))/vessel_mmbtu))</f>
        <v/>
      </c>
      <c r="L233" s="105" t="str">
        <f ca="1">IF($G233=0,"",(+INDEX([1]!PORT_CHARGES,MATCH(destination,[1]!PORTS,0),MATCH(vessel,[1]!PORT_CHARGE_SHIPS,0))/vessel_mmbtu))</f>
        <v/>
      </c>
      <c r="M233" s="105" t="str">
        <f ca="1">IF($G233=0,"",IF(route_choice=1,INDEX([1]!PORT_CHARGES,MATCH(suez,[1]!PORTS,0),MATCH(vessel,[1]!PORT_CHARGE_SHIPS,0)),0)/vessel_mmbtu)</f>
        <v/>
      </c>
      <c r="N233" s="105" t="str">
        <f ca="1">+IF(G233=0,"",+HLOOKUP(vessel,[1]!other_cost,3,0))</f>
        <v/>
      </c>
      <c r="O233" s="114" t="str">
        <f t="shared" ca="1" si="12"/>
        <v/>
      </c>
      <c r="P233" s="36"/>
      <c r="Q233" s="1"/>
    </row>
    <row r="234" spans="5:17" x14ac:dyDescent="0.2">
      <c r="E234" s="118">
        <f t="shared" ca="1" si="13"/>
        <v>43586</v>
      </c>
      <c r="F234" s="125">
        <f ca="1">+VLOOKUP(E234,[1]!curvecalc,3,0)</f>
        <v>0.26277317532056671</v>
      </c>
      <c r="G234" s="126">
        <f t="shared" ca="1" si="11"/>
        <v>0</v>
      </c>
      <c r="H234" s="105" t="str">
        <f ca="1">+IF($G234=0,"",(+VLOOKUP($E234,[1]!FIXED_CHARTER_COST,HLOOKUP(vessel_choice,[1]!FIXED_CHARTER_COST,2,0)+1,0)*roundtrip_days)/vessel_mmbtu)</f>
        <v/>
      </c>
      <c r="I234" s="105" t="str">
        <f ca="1">+IF($G234=0,"",(+VLOOKUP($E234,[1]!OM_CHARTER_COST,HLOOKUP(vessel_choice,[1]!OM_CHARTER_COST,2,0)+1,0)*roundtrip_days)/vessel_mmbtu)</f>
        <v/>
      </c>
      <c r="J234" s="105" t="str">
        <f ca="1">IF($G234=0,"",(INDEX([1]!bunker_cost,MATCH(route,[1]!bunker_cost_route,0),MATCH(vessel_choice,[1]!bunker_cost_ship,0))/vessel_mmbtu))</f>
        <v/>
      </c>
      <c r="K234" s="105" t="str">
        <f ca="1">IF($G234=0,"",(+INDEX([1]!PORT_CHARGES,MATCH(source,[1]!PORTS,0),MATCH(vessel,[1]!PORT_CHARGE_SHIPS,0))/vessel_mmbtu))</f>
        <v/>
      </c>
      <c r="L234" s="105" t="str">
        <f ca="1">IF($G234=0,"",(+INDEX([1]!PORT_CHARGES,MATCH(destination,[1]!PORTS,0),MATCH(vessel,[1]!PORT_CHARGE_SHIPS,0))/vessel_mmbtu))</f>
        <v/>
      </c>
      <c r="M234" s="105" t="str">
        <f ca="1">IF($G234=0,"",IF(route_choice=1,INDEX([1]!PORT_CHARGES,MATCH(suez,[1]!PORTS,0),MATCH(vessel,[1]!PORT_CHARGE_SHIPS,0)),0)/vessel_mmbtu)</f>
        <v/>
      </c>
      <c r="N234" s="105" t="str">
        <f ca="1">+IF(G234=0,"",+HLOOKUP(vessel,[1]!other_cost,3,0))</f>
        <v/>
      </c>
      <c r="O234" s="114" t="str">
        <f t="shared" ca="1" si="12"/>
        <v/>
      </c>
      <c r="P234" s="36"/>
      <c r="Q234" s="1"/>
    </row>
    <row r="235" spans="5:17" x14ac:dyDescent="0.2">
      <c r="E235" s="118">
        <f t="shared" ca="1" si="13"/>
        <v>43617</v>
      </c>
      <c r="F235" s="125">
        <f ca="1">+VLOOKUP(E235,[1]!curvecalc,3,0)</f>
        <v>0.26124719334138169</v>
      </c>
      <c r="G235" s="126">
        <f t="shared" ca="1" si="11"/>
        <v>0</v>
      </c>
      <c r="H235" s="105" t="str">
        <f ca="1">+IF($G235=0,"",(+VLOOKUP($E235,[1]!FIXED_CHARTER_COST,HLOOKUP(vessel_choice,[1]!FIXED_CHARTER_COST,2,0)+1,0)*roundtrip_days)/vessel_mmbtu)</f>
        <v/>
      </c>
      <c r="I235" s="105" t="str">
        <f ca="1">+IF($G235=0,"",(+VLOOKUP($E235,[1]!OM_CHARTER_COST,HLOOKUP(vessel_choice,[1]!OM_CHARTER_COST,2,0)+1,0)*roundtrip_days)/vessel_mmbtu)</f>
        <v/>
      </c>
      <c r="J235" s="105" t="str">
        <f ca="1">IF($G235=0,"",(INDEX([1]!bunker_cost,MATCH(route,[1]!bunker_cost_route,0),MATCH(vessel_choice,[1]!bunker_cost_ship,0))/vessel_mmbtu))</f>
        <v/>
      </c>
      <c r="K235" s="105" t="str">
        <f ca="1">IF($G235=0,"",(+INDEX([1]!PORT_CHARGES,MATCH(source,[1]!PORTS,0),MATCH(vessel,[1]!PORT_CHARGE_SHIPS,0))/vessel_mmbtu))</f>
        <v/>
      </c>
      <c r="L235" s="105" t="str">
        <f ca="1">IF($G235=0,"",(+INDEX([1]!PORT_CHARGES,MATCH(destination,[1]!PORTS,0),MATCH(vessel,[1]!PORT_CHARGE_SHIPS,0))/vessel_mmbtu))</f>
        <v/>
      </c>
      <c r="M235" s="105" t="str">
        <f ca="1">IF($G235=0,"",IF(route_choice=1,INDEX([1]!PORT_CHARGES,MATCH(suez,[1]!PORTS,0),MATCH(vessel,[1]!PORT_CHARGE_SHIPS,0)),0)/vessel_mmbtu)</f>
        <v/>
      </c>
      <c r="N235" s="105" t="str">
        <f ca="1">+IF(G235=0,"",+HLOOKUP(vessel,[1]!other_cost,3,0))</f>
        <v/>
      </c>
      <c r="O235" s="114" t="str">
        <f t="shared" ca="1" si="12"/>
        <v/>
      </c>
      <c r="P235" s="36"/>
      <c r="Q235" s="1"/>
    </row>
    <row r="236" spans="5:17" x14ac:dyDescent="0.2">
      <c r="E236" s="118">
        <f t="shared" ca="1" si="13"/>
        <v>43647</v>
      </c>
      <c r="F236" s="125">
        <f ca="1">+VLOOKUP(E236,[1]!curvecalc,3,0)</f>
        <v>0.25967956600628034</v>
      </c>
      <c r="G236" s="126">
        <f t="shared" ca="1" si="11"/>
        <v>0</v>
      </c>
      <c r="H236" s="105" t="str">
        <f ca="1">+IF($G236=0,"",(+VLOOKUP($E236,[1]!FIXED_CHARTER_COST,HLOOKUP(vessel_choice,[1]!FIXED_CHARTER_COST,2,0)+1,0)*roundtrip_days)/vessel_mmbtu)</f>
        <v/>
      </c>
      <c r="I236" s="105" t="str">
        <f ca="1">+IF($G236=0,"",(+VLOOKUP($E236,[1]!OM_CHARTER_COST,HLOOKUP(vessel_choice,[1]!OM_CHARTER_COST,2,0)+1,0)*roundtrip_days)/vessel_mmbtu)</f>
        <v/>
      </c>
      <c r="J236" s="105" t="str">
        <f ca="1">IF($G236=0,"",(INDEX([1]!bunker_cost,MATCH(route,[1]!bunker_cost_route,0),MATCH(vessel_choice,[1]!bunker_cost_ship,0))/vessel_mmbtu))</f>
        <v/>
      </c>
      <c r="K236" s="105" t="str">
        <f ca="1">IF($G236=0,"",(+INDEX([1]!PORT_CHARGES,MATCH(source,[1]!PORTS,0),MATCH(vessel,[1]!PORT_CHARGE_SHIPS,0))/vessel_mmbtu))</f>
        <v/>
      </c>
      <c r="L236" s="105" t="str">
        <f ca="1">IF($G236=0,"",(+INDEX([1]!PORT_CHARGES,MATCH(destination,[1]!PORTS,0),MATCH(vessel,[1]!PORT_CHARGE_SHIPS,0))/vessel_mmbtu))</f>
        <v/>
      </c>
      <c r="M236" s="105" t="str">
        <f ca="1">IF($G236=0,"",IF(route_choice=1,INDEX([1]!PORT_CHARGES,MATCH(suez,[1]!PORTS,0),MATCH(vessel,[1]!PORT_CHARGE_SHIPS,0)),0)/vessel_mmbtu)</f>
        <v/>
      </c>
      <c r="N236" s="105" t="str">
        <f ca="1">+IF(G236=0,"",+HLOOKUP(vessel,[1]!other_cost,3,0))</f>
        <v/>
      </c>
      <c r="O236" s="114" t="str">
        <f t="shared" ca="1" si="12"/>
        <v/>
      </c>
      <c r="P236" s="36"/>
      <c r="Q236" s="1"/>
    </row>
    <row r="237" spans="5:17" x14ac:dyDescent="0.2">
      <c r="E237" s="118">
        <f t="shared" ca="1" si="13"/>
        <v>43678</v>
      </c>
      <c r="F237" s="125">
        <f ca="1">+VLOOKUP(E237,[1]!curvecalc,3,0)</f>
        <v>0.25812140914456</v>
      </c>
      <c r="G237" s="126">
        <f t="shared" ca="1" si="11"/>
        <v>0</v>
      </c>
      <c r="H237" s="105" t="str">
        <f ca="1">+IF($G237=0,"",(+VLOOKUP($E237,[1]!FIXED_CHARTER_COST,HLOOKUP(vessel_choice,[1]!FIXED_CHARTER_COST,2,0)+1,0)*roundtrip_days)/vessel_mmbtu)</f>
        <v/>
      </c>
      <c r="I237" s="105" t="str">
        <f ca="1">+IF($G237=0,"",(+VLOOKUP($E237,[1]!OM_CHARTER_COST,HLOOKUP(vessel_choice,[1]!OM_CHARTER_COST,2,0)+1,0)*roundtrip_days)/vessel_mmbtu)</f>
        <v/>
      </c>
      <c r="J237" s="105" t="str">
        <f ca="1">IF($G237=0,"",(INDEX([1]!bunker_cost,MATCH(route,[1]!bunker_cost_route,0),MATCH(vessel_choice,[1]!bunker_cost_ship,0))/vessel_mmbtu))</f>
        <v/>
      </c>
      <c r="K237" s="105" t="str">
        <f ca="1">IF($G237=0,"",(+INDEX([1]!PORT_CHARGES,MATCH(source,[1]!PORTS,0),MATCH(vessel,[1]!PORT_CHARGE_SHIPS,0))/vessel_mmbtu))</f>
        <v/>
      </c>
      <c r="L237" s="105" t="str">
        <f ca="1">IF($G237=0,"",(+INDEX([1]!PORT_CHARGES,MATCH(destination,[1]!PORTS,0),MATCH(vessel,[1]!PORT_CHARGE_SHIPS,0))/vessel_mmbtu))</f>
        <v/>
      </c>
      <c r="M237" s="105" t="str">
        <f ca="1">IF($G237=0,"",IF(route_choice=1,INDEX([1]!PORT_CHARGES,MATCH(suez,[1]!PORTS,0),MATCH(vessel,[1]!PORT_CHARGE_SHIPS,0)),0)/vessel_mmbtu)</f>
        <v/>
      </c>
      <c r="N237" s="105" t="str">
        <f ca="1">+IF(G237=0,"",+HLOOKUP(vessel,[1]!other_cost,3,0))</f>
        <v/>
      </c>
      <c r="O237" s="114" t="str">
        <f t="shared" ca="1" si="12"/>
        <v/>
      </c>
      <c r="P237" s="36"/>
      <c r="Q237" s="1"/>
    </row>
    <row r="238" spans="5:17" x14ac:dyDescent="0.2">
      <c r="E238" s="118">
        <f t="shared" ca="1" si="13"/>
        <v>43709</v>
      </c>
      <c r="F238" s="125">
        <f ca="1">+VLOOKUP(E238,[1]!curvecalc,3,0)</f>
        <v>0.25662248134736237</v>
      </c>
      <c r="G238" s="126">
        <f t="shared" ca="1" si="11"/>
        <v>0</v>
      </c>
      <c r="H238" s="105" t="str">
        <f ca="1">+IF($G238=0,"",(+VLOOKUP($E238,[1]!FIXED_CHARTER_COST,HLOOKUP(vessel_choice,[1]!FIXED_CHARTER_COST,2,0)+1,0)*roundtrip_days)/vessel_mmbtu)</f>
        <v/>
      </c>
      <c r="I238" s="105" t="str">
        <f ca="1">+IF($G238=0,"",(+VLOOKUP($E238,[1]!OM_CHARTER_COST,HLOOKUP(vessel_choice,[1]!OM_CHARTER_COST,2,0)+1,0)*roundtrip_days)/vessel_mmbtu)</f>
        <v/>
      </c>
      <c r="J238" s="105" t="str">
        <f ca="1">IF($G238=0,"",(INDEX([1]!bunker_cost,MATCH(route,[1]!bunker_cost_route,0),MATCH(vessel_choice,[1]!bunker_cost_ship,0))/vessel_mmbtu))</f>
        <v/>
      </c>
      <c r="K238" s="105" t="str">
        <f ca="1">IF($G238=0,"",(+INDEX([1]!PORT_CHARGES,MATCH(source,[1]!PORTS,0),MATCH(vessel,[1]!PORT_CHARGE_SHIPS,0))/vessel_mmbtu))</f>
        <v/>
      </c>
      <c r="L238" s="105" t="str">
        <f ca="1">IF($G238=0,"",(+INDEX([1]!PORT_CHARGES,MATCH(destination,[1]!PORTS,0),MATCH(vessel,[1]!PORT_CHARGE_SHIPS,0))/vessel_mmbtu))</f>
        <v/>
      </c>
      <c r="M238" s="105" t="str">
        <f ca="1">IF($G238=0,"",IF(route_choice=1,INDEX([1]!PORT_CHARGES,MATCH(suez,[1]!PORTS,0),MATCH(vessel,[1]!PORT_CHARGE_SHIPS,0)),0)/vessel_mmbtu)</f>
        <v/>
      </c>
      <c r="N238" s="105" t="str">
        <f ca="1">+IF(G238=0,"",+HLOOKUP(vessel,[1]!other_cost,3,0))</f>
        <v/>
      </c>
      <c r="O238" s="114" t="str">
        <f t="shared" ca="1" si="12"/>
        <v/>
      </c>
      <c r="P238" s="36"/>
      <c r="Q238" s="1"/>
    </row>
    <row r="239" spans="5:17" x14ac:dyDescent="0.2">
      <c r="E239" s="118">
        <f t="shared" ca="1" si="13"/>
        <v>43739</v>
      </c>
      <c r="F239" s="125">
        <f ca="1">+VLOOKUP(E239,[1]!curvecalc,3,0)</f>
        <v>0.25508264494075816</v>
      </c>
      <c r="G239" s="126">
        <f t="shared" ca="1" si="11"/>
        <v>0</v>
      </c>
      <c r="H239" s="105" t="str">
        <f ca="1">+IF($G239=0,"",(+VLOOKUP($E239,[1]!FIXED_CHARTER_COST,HLOOKUP(vessel_choice,[1]!FIXED_CHARTER_COST,2,0)+1,0)*roundtrip_days)/vessel_mmbtu)</f>
        <v/>
      </c>
      <c r="I239" s="105" t="str">
        <f ca="1">+IF($G239=0,"",(+VLOOKUP($E239,[1]!OM_CHARTER_COST,HLOOKUP(vessel_choice,[1]!OM_CHARTER_COST,2,0)+1,0)*roundtrip_days)/vessel_mmbtu)</f>
        <v/>
      </c>
      <c r="J239" s="105" t="str">
        <f ca="1">IF($G239=0,"",(INDEX([1]!bunker_cost,MATCH(route,[1]!bunker_cost_route,0),MATCH(vessel_choice,[1]!bunker_cost_ship,0))/vessel_mmbtu))</f>
        <v/>
      </c>
      <c r="K239" s="105" t="str">
        <f ca="1">IF($G239=0,"",(+INDEX([1]!PORT_CHARGES,MATCH(source,[1]!PORTS,0),MATCH(vessel,[1]!PORT_CHARGE_SHIPS,0))/vessel_mmbtu))</f>
        <v/>
      </c>
      <c r="L239" s="105" t="str">
        <f ca="1">IF($G239=0,"",(+INDEX([1]!PORT_CHARGES,MATCH(destination,[1]!PORTS,0),MATCH(vessel,[1]!PORT_CHARGE_SHIPS,0))/vessel_mmbtu))</f>
        <v/>
      </c>
      <c r="M239" s="105" t="str">
        <f ca="1">IF($G239=0,"",IF(route_choice=1,INDEX([1]!PORT_CHARGES,MATCH(suez,[1]!PORTS,0),MATCH(vessel,[1]!PORT_CHARGE_SHIPS,0)),0)/vessel_mmbtu)</f>
        <v/>
      </c>
      <c r="N239" s="105" t="str">
        <f ca="1">+IF(G239=0,"",+HLOOKUP(vessel,[1]!other_cost,3,0))</f>
        <v/>
      </c>
      <c r="O239" s="114" t="str">
        <f t="shared" ca="1" si="12"/>
        <v/>
      </c>
      <c r="P239" s="36"/>
      <c r="Q239" s="1"/>
    </row>
    <row r="240" spans="5:17" x14ac:dyDescent="0.2">
      <c r="E240" s="118">
        <f t="shared" ca="1" si="13"/>
        <v>43770</v>
      </c>
      <c r="F240" s="125">
        <f ca="1">+VLOOKUP(E240,[1]!curvecalc,3,0)</f>
        <v>0.25360138988127301</v>
      </c>
      <c r="G240" s="126">
        <f t="shared" ca="1" si="11"/>
        <v>0</v>
      </c>
      <c r="H240" s="105" t="str">
        <f ca="1">+IF($G240=0,"",(+VLOOKUP($E240,[1]!FIXED_CHARTER_COST,HLOOKUP(vessel_choice,[1]!FIXED_CHARTER_COST,2,0)+1,0)*roundtrip_days)/vessel_mmbtu)</f>
        <v/>
      </c>
      <c r="I240" s="105" t="str">
        <f ca="1">+IF($G240=0,"",(+VLOOKUP($E240,[1]!OM_CHARTER_COST,HLOOKUP(vessel_choice,[1]!OM_CHARTER_COST,2,0)+1,0)*roundtrip_days)/vessel_mmbtu)</f>
        <v/>
      </c>
      <c r="J240" s="105" t="str">
        <f ca="1">IF($G240=0,"",(INDEX([1]!bunker_cost,MATCH(route,[1]!bunker_cost_route,0),MATCH(vessel_choice,[1]!bunker_cost_ship,0))/vessel_mmbtu))</f>
        <v/>
      </c>
      <c r="K240" s="105" t="str">
        <f ca="1">IF($G240=0,"",(+INDEX([1]!PORT_CHARGES,MATCH(source,[1]!PORTS,0),MATCH(vessel,[1]!PORT_CHARGE_SHIPS,0))/vessel_mmbtu))</f>
        <v/>
      </c>
      <c r="L240" s="105" t="str">
        <f ca="1">IF($G240=0,"",(+INDEX([1]!PORT_CHARGES,MATCH(destination,[1]!PORTS,0),MATCH(vessel,[1]!PORT_CHARGE_SHIPS,0))/vessel_mmbtu))</f>
        <v/>
      </c>
      <c r="M240" s="105" t="str">
        <f ca="1">IF($G240=0,"",IF(route_choice=1,INDEX([1]!PORT_CHARGES,MATCH(suez,[1]!PORTS,0),MATCH(vessel,[1]!PORT_CHARGE_SHIPS,0)),0)/vessel_mmbtu)</f>
        <v/>
      </c>
      <c r="N240" s="105" t="str">
        <f ca="1">+IF(G240=0,"",+HLOOKUP(vessel,[1]!other_cost,3,0))</f>
        <v/>
      </c>
      <c r="O240" s="114" t="str">
        <f t="shared" ca="1" si="12"/>
        <v/>
      </c>
      <c r="P240" s="36"/>
      <c r="Q240" s="1"/>
    </row>
    <row r="241" spans="5:17" x14ac:dyDescent="0.2">
      <c r="E241" s="118">
        <f t="shared" ca="1" si="13"/>
        <v>43800</v>
      </c>
      <c r="F241" s="125">
        <f ca="1">+VLOOKUP(E241,[1]!curvecalc,3,0)</f>
        <v>0.25207970749645681</v>
      </c>
      <c r="G241" s="126">
        <f t="shared" ca="1" si="11"/>
        <v>0</v>
      </c>
      <c r="H241" s="105" t="str">
        <f ca="1">+IF($G241=0,"",(+VLOOKUP($E241,[1]!FIXED_CHARTER_COST,HLOOKUP(vessel_choice,[1]!FIXED_CHARTER_COST,2,0)+1,0)*roundtrip_days)/vessel_mmbtu)</f>
        <v/>
      </c>
      <c r="I241" s="105" t="str">
        <f ca="1">+IF($G241=0,"",(+VLOOKUP($E241,[1]!OM_CHARTER_COST,HLOOKUP(vessel_choice,[1]!OM_CHARTER_COST,2,0)+1,0)*roundtrip_days)/vessel_mmbtu)</f>
        <v/>
      </c>
      <c r="J241" s="105" t="str">
        <f ca="1">IF($G241=0,"",(INDEX([1]!bunker_cost,MATCH(route,[1]!bunker_cost_route,0),MATCH(vessel_choice,[1]!bunker_cost_ship,0))/vessel_mmbtu))</f>
        <v/>
      </c>
      <c r="K241" s="105" t="str">
        <f ca="1">IF($G241=0,"",(+INDEX([1]!PORT_CHARGES,MATCH(source,[1]!PORTS,0),MATCH(vessel,[1]!PORT_CHARGE_SHIPS,0))/vessel_mmbtu))</f>
        <v/>
      </c>
      <c r="L241" s="105" t="str">
        <f ca="1">IF($G241=0,"",(+INDEX([1]!PORT_CHARGES,MATCH(destination,[1]!PORTS,0),MATCH(vessel,[1]!PORT_CHARGE_SHIPS,0))/vessel_mmbtu))</f>
        <v/>
      </c>
      <c r="M241" s="105" t="str">
        <f ca="1">IF($G241=0,"",IF(route_choice=1,INDEX([1]!PORT_CHARGES,MATCH(suez,[1]!PORTS,0),MATCH(vessel,[1]!PORT_CHARGE_SHIPS,0)),0)/vessel_mmbtu)</f>
        <v/>
      </c>
      <c r="N241" s="105" t="str">
        <f ca="1">+IF(G241=0,"",+HLOOKUP(vessel,[1]!other_cost,3,0))</f>
        <v/>
      </c>
      <c r="O241" s="114" t="str">
        <f t="shared" ca="1" si="12"/>
        <v/>
      </c>
      <c r="P241" s="36"/>
      <c r="Q241" s="1"/>
    </row>
    <row r="242" spans="5:17" x14ac:dyDescent="0.2">
      <c r="E242" s="118">
        <f t="shared" ca="1" si="13"/>
        <v>43831</v>
      </c>
      <c r="F242" s="125">
        <f ca="1">+VLOOKUP(E242,[1]!curvecalc,3,0)</f>
        <v>0.25056721870005921</v>
      </c>
      <c r="G242" s="126">
        <f t="shared" ca="1" si="11"/>
        <v>0</v>
      </c>
      <c r="H242" s="105" t="str">
        <f ca="1">+IF($G242=0,"",(+VLOOKUP($E242,[1]!FIXED_CHARTER_COST,HLOOKUP(vessel_choice,[1]!FIXED_CHARTER_COST,2,0)+1,0)*roundtrip_days)/vessel_mmbtu)</f>
        <v/>
      </c>
      <c r="I242" s="105" t="str">
        <f ca="1">+IF($G242=0,"",(+VLOOKUP($E242,[1]!OM_CHARTER_COST,HLOOKUP(vessel_choice,[1]!OM_CHARTER_COST,2,0)+1,0)*roundtrip_days)/vessel_mmbtu)</f>
        <v/>
      </c>
      <c r="J242" s="105" t="str">
        <f ca="1">IF($G242=0,"",(INDEX([1]!bunker_cost,MATCH(route,[1]!bunker_cost_route,0),MATCH(vessel_choice,[1]!bunker_cost_ship,0))/vessel_mmbtu))</f>
        <v/>
      </c>
      <c r="K242" s="105" t="str">
        <f ca="1">IF($G242=0,"",(+INDEX([1]!PORT_CHARGES,MATCH(source,[1]!PORTS,0),MATCH(vessel,[1]!PORT_CHARGE_SHIPS,0))/vessel_mmbtu))</f>
        <v/>
      </c>
      <c r="L242" s="105" t="str">
        <f ca="1">IF($G242=0,"",(+INDEX([1]!PORT_CHARGES,MATCH(destination,[1]!PORTS,0),MATCH(vessel,[1]!PORT_CHARGE_SHIPS,0))/vessel_mmbtu))</f>
        <v/>
      </c>
      <c r="M242" s="105" t="str">
        <f ca="1">IF($G242=0,"",IF(route_choice=1,INDEX([1]!PORT_CHARGES,MATCH(suez,[1]!PORTS,0),MATCH(vessel,[1]!PORT_CHARGE_SHIPS,0)),0)/vessel_mmbtu)</f>
        <v/>
      </c>
      <c r="N242" s="105" t="str">
        <f ca="1">+IF(G242=0,"",+HLOOKUP(vessel,[1]!other_cost,3,0))</f>
        <v/>
      </c>
      <c r="O242" s="114" t="str">
        <f t="shared" ca="1" si="12"/>
        <v/>
      </c>
      <c r="P242" s="36"/>
      <c r="Q242" s="1"/>
    </row>
    <row r="243" spans="5:17" x14ac:dyDescent="0.2">
      <c r="E243" s="118">
        <f t="shared" ca="1" si="13"/>
        <v>43862</v>
      </c>
      <c r="F243" s="125">
        <f ca="1">+VLOOKUP(E243,[1]!curvecalc,3,0)</f>
        <v>0.24916063852072134</v>
      </c>
      <c r="G243" s="126">
        <f t="shared" ca="1" si="11"/>
        <v>0</v>
      </c>
      <c r="H243" s="105" t="str">
        <f ca="1">+IF($G243=0,"",(+VLOOKUP($E243,[1]!FIXED_CHARTER_COST,HLOOKUP(vessel_choice,[1]!FIXED_CHARTER_COST,2,0)+1,0)*roundtrip_days)/vessel_mmbtu)</f>
        <v/>
      </c>
      <c r="I243" s="105" t="str">
        <f ca="1">+IF($G243=0,"",(+VLOOKUP($E243,[1]!OM_CHARTER_COST,HLOOKUP(vessel_choice,[1]!OM_CHARTER_COST,2,0)+1,0)*roundtrip_days)/vessel_mmbtu)</f>
        <v/>
      </c>
      <c r="J243" s="105" t="str">
        <f ca="1">IF($G243=0,"",(INDEX([1]!bunker_cost,MATCH(route,[1]!bunker_cost_route,0),MATCH(vessel_choice,[1]!bunker_cost_ship,0))/vessel_mmbtu))</f>
        <v/>
      </c>
      <c r="K243" s="105" t="str">
        <f ca="1">IF($G243=0,"",(+INDEX([1]!PORT_CHARGES,MATCH(source,[1]!PORTS,0),MATCH(vessel,[1]!PORT_CHARGE_SHIPS,0))/vessel_mmbtu))</f>
        <v/>
      </c>
      <c r="L243" s="105" t="str">
        <f ca="1">IF($G243=0,"",(+INDEX([1]!PORT_CHARGES,MATCH(destination,[1]!PORTS,0),MATCH(vessel,[1]!PORT_CHARGE_SHIPS,0))/vessel_mmbtu))</f>
        <v/>
      </c>
      <c r="M243" s="105" t="str">
        <f ca="1">IF($G243=0,"",IF(route_choice=1,INDEX([1]!PORT_CHARGES,MATCH(suez,[1]!PORTS,0),MATCH(vessel,[1]!PORT_CHARGE_SHIPS,0)),0)/vessel_mmbtu)</f>
        <v/>
      </c>
      <c r="N243" s="105" t="str">
        <f ca="1">+IF(G243=0,"",+HLOOKUP(vessel,[1]!other_cost,3,0))</f>
        <v/>
      </c>
      <c r="O243" s="114" t="str">
        <f t="shared" ca="1" si="12"/>
        <v/>
      </c>
      <c r="P243" s="36"/>
      <c r="Q243" s="1"/>
    </row>
    <row r="244" spans="5:17" x14ac:dyDescent="0.2">
      <c r="E244" s="118">
        <f t="shared" ca="1" si="13"/>
        <v>43891</v>
      </c>
      <c r="F244" s="125">
        <f ca="1">+VLOOKUP(E244,[1]!curvecalc,3,0)</f>
        <v>0.24766559084012488</v>
      </c>
      <c r="G244" s="126">
        <f t="shared" ca="1" si="11"/>
        <v>0</v>
      </c>
      <c r="H244" s="105" t="str">
        <f ca="1">+IF($G244=0,"",(+VLOOKUP($E244,[1]!FIXED_CHARTER_COST,HLOOKUP(vessel_choice,[1]!FIXED_CHARTER_COST,2,0)+1,0)*roundtrip_days)/vessel_mmbtu)</f>
        <v/>
      </c>
      <c r="I244" s="105" t="str">
        <f ca="1">+IF($G244=0,"",(+VLOOKUP($E244,[1]!OM_CHARTER_COST,HLOOKUP(vessel_choice,[1]!OM_CHARTER_COST,2,0)+1,0)*roundtrip_days)/vessel_mmbtu)</f>
        <v/>
      </c>
      <c r="J244" s="105" t="str">
        <f ca="1">IF($G244=0,"",(INDEX([1]!bunker_cost,MATCH(route,[1]!bunker_cost_route,0),MATCH(vessel_choice,[1]!bunker_cost_ship,0))/vessel_mmbtu))</f>
        <v/>
      </c>
      <c r="K244" s="105" t="str">
        <f ca="1">IF($G244=0,"",(+INDEX([1]!PORT_CHARGES,MATCH(source,[1]!PORTS,0),MATCH(vessel,[1]!PORT_CHARGE_SHIPS,0))/vessel_mmbtu))</f>
        <v/>
      </c>
      <c r="L244" s="105" t="str">
        <f ca="1">IF($G244=0,"",(+INDEX([1]!PORT_CHARGES,MATCH(destination,[1]!PORTS,0),MATCH(vessel,[1]!PORT_CHARGE_SHIPS,0))/vessel_mmbtu))</f>
        <v/>
      </c>
      <c r="M244" s="105" t="str">
        <f ca="1">IF($G244=0,"",IF(route_choice=1,INDEX([1]!PORT_CHARGES,MATCH(suez,[1]!PORTS,0),MATCH(vessel,[1]!PORT_CHARGE_SHIPS,0)),0)/vessel_mmbtu)</f>
        <v/>
      </c>
      <c r="N244" s="105" t="str">
        <f ca="1">+IF(G244=0,"",+HLOOKUP(vessel,[1]!other_cost,3,0))</f>
        <v/>
      </c>
      <c r="O244" s="114" t="str">
        <f t="shared" ca="1" si="12"/>
        <v/>
      </c>
      <c r="P244" s="36"/>
      <c r="Q244" s="1"/>
    </row>
    <row r="245" spans="5:17" x14ac:dyDescent="0.2">
      <c r="E245" s="118">
        <f t="shared" ca="1" si="13"/>
        <v>43922</v>
      </c>
      <c r="F245" s="125">
        <f ca="1">+VLOOKUP(E245,[1]!curvecalc,3,0)</f>
        <v>0.2462274702862953</v>
      </c>
      <c r="G245" s="126">
        <f t="shared" ca="1" si="11"/>
        <v>0</v>
      </c>
      <c r="H245" s="105" t="str">
        <f ca="1">+IF($G245=0,"",(+VLOOKUP($E245,[1]!FIXED_CHARTER_COST,HLOOKUP(vessel_choice,[1]!FIXED_CHARTER_COST,2,0)+1,0)*roundtrip_days)/vessel_mmbtu)</f>
        <v/>
      </c>
      <c r="I245" s="105" t="str">
        <f ca="1">+IF($G245=0,"",(+VLOOKUP($E245,[1]!OM_CHARTER_COST,HLOOKUP(vessel_choice,[1]!OM_CHARTER_COST,2,0)+1,0)*roundtrip_days)/vessel_mmbtu)</f>
        <v/>
      </c>
      <c r="J245" s="105" t="str">
        <f ca="1">IF($G245=0,"",(INDEX([1]!bunker_cost,MATCH(route,[1]!bunker_cost_route,0),MATCH(vessel_choice,[1]!bunker_cost_ship,0))/vessel_mmbtu))</f>
        <v/>
      </c>
      <c r="K245" s="105" t="str">
        <f ca="1">IF($G245=0,"",(+INDEX([1]!PORT_CHARGES,MATCH(source,[1]!PORTS,0),MATCH(vessel,[1]!PORT_CHARGE_SHIPS,0))/vessel_mmbtu))</f>
        <v/>
      </c>
      <c r="L245" s="105" t="str">
        <f ca="1">IF($G245=0,"",(+INDEX([1]!PORT_CHARGES,MATCH(destination,[1]!PORTS,0),MATCH(vessel,[1]!PORT_CHARGE_SHIPS,0))/vessel_mmbtu))</f>
        <v/>
      </c>
      <c r="M245" s="105" t="str">
        <f ca="1">IF($G245=0,"",IF(route_choice=1,INDEX([1]!PORT_CHARGES,MATCH(suez,[1]!PORTS,0),MATCH(vessel,[1]!PORT_CHARGE_SHIPS,0)),0)/vessel_mmbtu)</f>
        <v/>
      </c>
      <c r="N245" s="105" t="str">
        <f ca="1">+IF(G245=0,"",+HLOOKUP(vessel,[1]!other_cost,3,0))</f>
        <v/>
      </c>
      <c r="O245" s="114" t="str">
        <f t="shared" ca="1" si="12"/>
        <v/>
      </c>
      <c r="P245" s="36"/>
      <c r="Q245" s="1"/>
    </row>
    <row r="246" spans="5:17" x14ac:dyDescent="0.2">
      <c r="E246" s="118">
        <f t="shared" ca="1" si="13"/>
        <v>43952</v>
      </c>
      <c r="F246" s="125">
        <f ca="1">+VLOOKUP(E246,[1]!curvecalc,3,0)</f>
        <v>0.24475009714745596</v>
      </c>
      <c r="G246" s="126">
        <f t="shared" ca="1" si="11"/>
        <v>0</v>
      </c>
      <c r="H246" s="105" t="str">
        <f ca="1">+IF($G246=0,"",(+VLOOKUP($E246,[1]!FIXED_CHARTER_COST,HLOOKUP(vessel_choice,[1]!FIXED_CHARTER_COST,2,0)+1,0)*roundtrip_days)/vessel_mmbtu)</f>
        <v/>
      </c>
      <c r="I246" s="105" t="str">
        <f ca="1">+IF($G246=0,"",(+VLOOKUP($E246,[1]!OM_CHARTER_COST,HLOOKUP(vessel_choice,[1]!OM_CHARTER_COST,2,0)+1,0)*roundtrip_days)/vessel_mmbtu)</f>
        <v/>
      </c>
      <c r="J246" s="105" t="str">
        <f ca="1">IF($G246=0,"",(INDEX([1]!bunker_cost,MATCH(route,[1]!bunker_cost_route,0),MATCH(vessel_choice,[1]!bunker_cost_ship,0))/vessel_mmbtu))</f>
        <v/>
      </c>
      <c r="K246" s="105" t="str">
        <f ca="1">IF($G246=0,"",(+INDEX([1]!PORT_CHARGES,MATCH(source,[1]!PORTS,0),MATCH(vessel,[1]!PORT_CHARGE_SHIPS,0))/vessel_mmbtu))</f>
        <v/>
      </c>
      <c r="L246" s="105" t="str">
        <f ca="1">IF($G246=0,"",(+INDEX([1]!PORT_CHARGES,MATCH(destination,[1]!PORTS,0),MATCH(vessel,[1]!PORT_CHARGE_SHIPS,0))/vessel_mmbtu))</f>
        <v/>
      </c>
      <c r="M246" s="105" t="str">
        <f ca="1">IF($G246=0,"",IF(route_choice=1,INDEX([1]!PORT_CHARGES,MATCH(suez,[1]!PORTS,0),MATCH(vessel,[1]!PORT_CHARGE_SHIPS,0)),0)/vessel_mmbtu)</f>
        <v/>
      </c>
      <c r="N246" s="105" t="str">
        <f ca="1">+IF(G246=0,"",+HLOOKUP(vessel,[1]!other_cost,3,0))</f>
        <v/>
      </c>
      <c r="O246" s="114" t="str">
        <f t="shared" ca="1" si="12"/>
        <v/>
      </c>
      <c r="P246" s="36"/>
      <c r="Q246" s="1"/>
    </row>
    <row r="247" spans="5:17" x14ac:dyDescent="0.2">
      <c r="E247" s="118">
        <f t="shared" ca="1" si="13"/>
        <v>43983</v>
      </c>
      <c r="F247" s="125">
        <f ca="1">+VLOOKUP(E247,[1]!curvecalc,3,0)</f>
        <v>0.24332893136557818</v>
      </c>
      <c r="G247" s="126">
        <f t="shared" ca="1" si="11"/>
        <v>0</v>
      </c>
      <c r="H247" s="105" t="str">
        <f ca="1">+IF($G247=0,"",(+VLOOKUP($E247,[1]!FIXED_CHARTER_COST,HLOOKUP(vessel_choice,[1]!FIXED_CHARTER_COST,2,0)+1,0)*roundtrip_days)/vessel_mmbtu)</f>
        <v/>
      </c>
      <c r="I247" s="105" t="str">
        <f ca="1">+IF($G247=0,"",(+VLOOKUP($E247,[1]!OM_CHARTER_COST,HLOOKUP(vessel_choice,[1]!OM_CHARTER_COST,2,0)+1,0)*roundtrip_days)/vessel_mmbtu)</f>
        <v/>
      </c>
      <c r="J247" s="105" t="str">
        <f ca="1">IF($G247=0,"",(INDEX([1]!bunker_cost,MATCH(route,[1]!bunker_cost_route,0),MATCH(vessel_choice,[1]!bunker_cost_ship,0))/vessel_mmbtu))</f>
        <v/>
      </c>
      <c r="K247" s="105" t="str">
        <f ca="1">IF($G247=0,"",(+INDEX([1]!PORT_CHARGES,MATCH(source,[1]!PORTS,0),MATCH(vessel,[1]!PORT_CHARGE_SHIPS,0))/vessel_mmbtu))</f>
        <v/>
      </c>
      <c r="L247" s="105" t="str">
        <f ca="1">IF($G247=0,"",(+INDEX([1]!PORT_CHARGES,MATCH(destination,[1]!PORTS,0),MATCH(vessel,[1]!PORT_CHARGE_SHIPS,0))/vessel_mmbtu))</f>
        <v/>
      </c>
      <c r="M247" s="105" t="str">
        <f ca="1">IF($G247=0,"",IF(route_choice=1,INDEX([1]!PORT_CHARGES,MATCH(suez,[1]!PORTS,0),MATCH(vessel,[1]!PORT_CHARGE_SHIPS,0)),0)/vessel_mmbtu)</f>
        <v/>
      </c>
      <c r="N247" s="105" t="str">
        <f ca="1">+IF(G247=0,"",+HLOOKUP(vessel,[1]!other_cost,3,0))</f>
        <v/>
      </c>
      <c r="O247" s="114" t="str">
        <f t="shared" ca="1" si="12"/>
        <v/>
      </c>
      <c r="P247" s="36"/>
      <c r="Q247" s="1"/>
    </row>
    <row r="248" spans="5:17" x14ac:dyDescent="0.2">
      <c r="E248" s="118">
        <f t="shared" ca="1" si="13"/>
        <v>44013</v>
      </c>
      <c r="F248" s="125">
        <f ca="1">+VLOOKUP(E248,[1]!curvecalc,3,0)</f>
        <v>0.24186897477166464</v>
      </c>
      <c r="G248" s="126">
        <f t="shared" ca="1" si="11"/>
        <v>0</v>
      </c>
      <c r="H248" s="105" t="str">
        <f ca="1">+IF($G248=0,"",(+VLOOKUP($E248,[1]!FIXED_CHARTER_COST,HLOOKUP(vessel_choice,[1]!FIXED_CHARTER_COST,2,0)+1,0)*roundtrip_days)/vessel_mmbtu)</f>
        <v/>
      </c>
      <c r="I248" s="105" t="str">
        <f ca="1">+IF($G248=0,"",(+VLOOKUP($E248,[1]!OM_CHARTER_COST,HLOOKUP(vessel_choice,[1]!OM_CHARTER_COST,2,0)+1,0)*roundtrip_days)/vessel_mmbtu)</f>
        <v/>
      </c>
      <c r="J248" s="105" t="str">
        <f ca="1">IF($G248=0,"",(INDEX([1]!bunker_cost,MATCH(route,[1]!bunker_cost_route,0),MATCH(vessel_choice,[1]!bunker_cost_ship,0))/vessel_mmbtu))</f>
        <v/>
      </c>
      <c r="K248" s="105" t="str">
        <f ca="1">IF($G248=0,"",(+INDEX([1]!PORT_CHARGES,MATCH(source,[1]!PORTS,0),MATCH(vessel,[1]!PORT_CHARGE_SHIPS,0))/vessel_mmbtu))</f>
        <v/>
      </c>
      <c r="L248" s="105" t="str">
        <f ca="1">IF($G248=0,"",(+INDEX([1]!PORT_CHARGES,MATCH(destination,[1]!PORTS,0),MATCH(vessel,[1]!PORT_CHARGE_SHIPS,0))/vessel_mmbtu))</f>
        <v/>
      </c>
      <c r="M248" s="105" t="str">
        <f ca="1">IF($G248=0,"",IF(route_choice=1,INDEX([1]!PORT_CHARGES,MATCH(suez,[1]!PORTS,0),MATCH(vessel,[1]!PORT_CHARGE_SHIPS,0)),0)/vessel_mmbtu)</f>
        <v/>
      </c>
      <c r="N248" s="105" t="str">
        <f ca="1">+IF(G248=0,"",+HLOOKUP(vessel,[1]!other_cost,3,0))</f>
        <v/>
      </c>
      <c r="O248" s="114" t="str">
        <f t="shared" ca="1" si="12"/>
        <v/>
      </c>
      <c r="P248" s="36"/>
      <c r="Q248" s="1"/>
    </row>
    <row r="249" spans="5:17" x14ac:dyDescent="0.2">
      <c r="E249" s="118">
        <f t="shared" ca="1" si="13"/>
        <v>44044</v>
      </c>
      <c r="F249" s="125">
        <f ca="1">+VLOOKUP(E249,[1]!curvecalc,3,0)</f>
        <v>0.24042073568924183</v>
      </c>
      <c r="G249" s="126">
        <f t="shared" ca="1" si="11"/>
        <v>0</v>
      </c>
      <c r="H249" s="105" t="str">
        <f ca="1">+IF($G249=0,"",(+VLOOKUP($E249,[1]!FIXED_CHARTER_COST,HLOOKUP(vessel_choice,[1]!FIXED_CHARTER_COST,2,0)+1,0)*roundtrip_days)/vessel_mmbtu)</f>
        <v/>
      </c>
      <c r="I249" s="105" t="str">
        <f ca="1">+IF($G249=0,"",(+VLOOKUP($E249,[1]!OM_CHARTER_COST,HLOOKUP(vessel_choice,[1]!OM_CHARTER_COST,2,0)+1,0)*roundtrip_days)/vessel_mmbtu)</f>
        <v/>
      </c>
      <c r="J249" s="105" t="str">
        <f ca="1">IF($G249=0,"",(INDEX([1]!bunker_cost,MATCH(route,[1]!bunker_cost_route,0),MATCH(vessel_choice,[1]!bunker_cost_ship,0))/vessel_mmbtu))</f>
        <v/>
      </c>
      <c r="K249" s="105" t="str">
        <f ca="1">IF($G249=0,"",(+INDEX([1]!PORT_CHARGES,MATCH(source,[1]!PORTS,0),MATCH(vessel,[1]!PORT_CHARGE_SHIPS,0))/vessel_mmbtu))</f>
        <v/>
      </c>
      <c r="L249" s="105" t="str">
        <f ca="1">IF($G249=0,"",(+INDEX([1]!PORT_CHARGES,MATCH(destination,[1]!PORTS,0),MATCH(vessel,[1]!PORT_CHARGE_SHIPS,0))/vessel_mmbtu))</f>
        <v/>
      </c>
      <c r="M249" s="105" t="str">
        <f ca="1">IF($G249=0,"",IF(route_choice=1,INDEX([1]!PORT_CHARGES,MATCH(suez,[1]!PORTS,0),MATCH(vessel,[1]!PORT_CHARGE_SHIPS,0)),0)/vessel_mmbtu)</f>
        <v/>
      </c>
      <c r="N249" s="105" t="str">
        <f ca="1">+IF(G249=0,"",+HLOOKUP(vessel,[1]!other_cost,3,0))</f>
        <v/>
      </c>
      <c r="O249" s="114" t="str">
        <f t="shared" ca="1" si="12"/>
        <v/>
      </c>
      <c r="P249" s="36"/>
      <c r="Q249" s="1"/>
    </row>
    <row r="250" spans="5:17" x14ac:dyDescent="0.2">
      <c r="E250" s="118">
        <f t="shared" ca="1" si="13"/>
        <v>44075</v>
      </c>
      <c r="F250" s="125">
        <f ca="1">+VLOOKUP(E250,[1]!curvecalc,3,0)</f>
        <v>0.23904268253722982</v>
      </c>
      <c r="G250" s="126">
        <f t="shared" ca="1" si="11"/>
        <v>0</v>
      </c>
      <c r="H250" s="105" t="str">
        <f ca="1">+IF($G250=0,"",(+VLOOKUP($E250,[1]!FIXED_CHARTER_COST,HLOOKUP(vessel_choice,[1]!FIXED_CHARTER_COST,2,0)+1,0)*roundtrip_days)/vessel_mmbtu)</f>
        <v/>
      </c>
      <c r="I250" s="105" t="str">
        <f ca="1">+IF($G250=0,"",(+VLOOKUP($E250,[1]!OM_CHARTER_COST,HLOOKUP(vessel_choice,[1]!OM_CHARTER_COST,2,0)+1,0)*roundtrip_days)/vessel_mmbtu)</f>
        <v/>
      </c>
      <c r="J250" s="105" t="str">
        <f ca="1">IF($G250=0,"",(INDEX([1]!bunker_cost,MATCH(route,[1]!bunker_cost_route,0),MATCH(vessel_choice,[1]!bunker_cost_ship,0))/vessel_mmbtu))</f>
        <v/>
      </c>
      <c r="K250" s="105" t="str">
        <f ca="1">IF($G250=0,"",(+INDEX([1]!PORT_CHARGES,MATCH(source,[1]!PORTS,0),MATCH(vessel,[1]!PORT_CHARGE_SHIPS,0))/vessel_mmbtu))</f>
        <v/>
      </c>
      <c r="L250" s="105" t="str">
        <f ca="1">IF($G250=0,"",(+INDEX([1]!PORT_CHARGES,MATCH(destination,[1]!PORTS,0),MATCH(vessel,[1]!PORT_CHARGE_SHIPS,0))/vessel_mmbtu))</f>
        <v/>
      </c>
      <c r="M250" s="105" t="str">
        <f ca="1">IF($G250=0,"",IF(route_choice=1,INDEX([1]!PORT_CHARGES,MATCH(suez,[1]!PORTS,0),MATCH(vessel,[1]!PORT_CHARGE_SHIPS,0)),0)/vessel_mmbtu)</f>
        <v/>
      </c>
      <c r="N250" s="105" t="str">
        <f ca="1">+IF(G250=0,"",+HLOOKUP(vessel,[1]!other_cost,3,0))</f>
        <v/>
      </c>
      <c r="O250" s="114" t="str">
        <f t="shared" ca="1" si="12"/>
        <v/>
      </c>
      <c r="P250" s="36"/>
      <c r="Q250" s="1"/>
    </row>
    <row r="251" spans="5:17" x14ac:dyDescent="0.2">
      <c r="E251" s="118">
        <f t="shared" ca="1" si="13"/>
        <v>44105</v>
      </c>
      <c r="F251" s="125">
        <f ca="1">+VLOOKUP(E251,[1]!curvecalc,3,0)</f>
        <v>0.23762588360975126</v>
      </c>
      <c r="G251" s="126">
        <f t="shared" ca="1" si="11"/>
        <v>0</v>
      </c>
      <c r="H251" s="105" t="str">
        <f ca="1">+IF($G251=0,"",(+VLOOKUP($E251,[1]!FIXED_CHARTER_COST,HLOOKUP(vessel_choice,[1]!FIXED_CHARTER_COST,2,0)+1,0)*roundtrip_days)/vessel_mmbtu)</f>
        <v/>
      </c>
      <c r="I251" s="105" t="str">
        <f ca="1">+IF($G251=0,"",(+VLOOKUP($E251,[1]!OM_CHARTER_COST,HLOOKUP(vessel_choice,[1]!OM_CHARTER_COST,2,0)+1,0)*roundtrip_days)/vessel_mmbtu)</f>
        <v/>
      </c>
      <c r="J251" s="105" t="str">
        <f ca="1">IF($G251=0,"",(INDEX([1]!bunker_cost,MATCH(route,[1]!bunker_cost_route,0),MATCH(vessel_choice,[1]!bunker_cost_ship,0))/vessel_mmbtu))</f>
        <v/>
      </c>
      <c r="K251" s="105" t="str">
        <f ca="1">IF($G251=0,"",(+INDEX([1]!PORT_CHARGES,MATCH(source,[1]!PORTS,0),MATCH(vessel,[1]!PORT_CHARGE_SHIPS,0))/vessel_mmbtu))</f>
        <v/>
      </c>
      <c r="L251" s="105" t="str">
        <f ca="1">IF($G251=0,"",(+INDEX([1]!PORT_CHARGES,MATCH(destination,[1]!PORTS,0),MATCH(vessel,[1]!PORT_CHARGE_SHIPS,0))/vessel_mmbtu))</f>
        <v/>
      </c>
      <c r="M251" s="105" t="str">
        <f ca="1">IF($G251=0,"",IF(route_choice=1,INDEX([1]!PORT_CHARGES,MATCH(suez,[1]!PORTS,0),MATCH(vessel,[1]!PORT_CHARGE_SHIPS,0)),0)/vessel_mmbtu)</f>
        <v/>
      </c>
      <c r="N251" s="105" t="str">
        <f ca="1">+IF(G251=0,"",+HLOOKUP(vessel,[1]!other_cost,3,0))</f>
        <v/>
      </c>
      <c r="O251" s="114" t="str">
        <f t="shared" ca="1" si="12"/>
        <v/>
      </c>
      <c r="P251" s="36"/>
      <c r="Q251" s="1"/>
    </row>
    <row r="252" spans="5:17" x14ac:dyDescent="0.2">
      <c r="E252" s="118">
        <f t="shared" ca="1" si="13"/>
        <v>44136</v>
      </c>
      <c r="F252" s="125">
        <f ca="1">+VLOOKUP(E252,[1]!curvecalc,3,0)</f>
        <v>0.23626416354905896</v>
      </c>
      <c r="G252" s="126">
        <f t="shared" ca="1" si="11"/>
        <v>0</v>
      </c>
      <c r="H252" s="105" t="str">
        <f ca="1">+IF($G252=0,"",(+VLOOKUP($E252,[1]!FIXED_CHARTER_COST,HLOOKUP(vessel_choice,[1]!FIXED_CHARTER_COST,2,0)+1,0)*roundtrip_days)/vessel_mmbtu)</f>
        <v/>
      </c>
      <c r="I252" s="105" t="str">
        <f ca="1">+IF($G252=0,"",(+VLOOKUP($E252,[1]!OM_CHARTER_COST,HLOOKUP(vessel_choice,[1]!OM_CHARTER_COST,2,0)+1,0)*roundtrip_days)/vessel_mmbtu)</f>
        <v/>
      </c>
      <c r="J252" s="105" t="str">
        <f ca="1">IF($G252=0,"",(INDEX([1]!bunker_cost,MATCH(route,[1]!bunker_cost_route,0),MATCH(vessel_choice,[1]!bunker_cost_ship,0))/vessel_mmbtu))</f>
        <v/>
      </c>
      <c r="K252" s="105" t="str">
        <f ca="1">IF($G252=0,"",(+INDEX([1]!PORT_CHARGES,MATCH(source,[1]!PORTS,0),MATCH(vessel,[1]!PORT_CHARGE_SHIPS,0))/vessel_mmbtu))</f>
        <v/>
      </c>
      <c r="L252" s="105" t="str">
        <f ca="1">IF($G252=0,"",(+INDEX([1]!PORT_CHARGES,MATCH(destination,[1]!PORTS,0),MATCH(vessel,[1]!PORT_CHARGE_SHIPS,0))/vessel_mmbtu))</f>
        <v/>
      </c>
      <c r="M252" s="105" t="str">
        <f ca="1">IF($G252=0,"",IF(route_choice=1,INDEX([1]!PORT_CHARGES,MATCH(suez,[1]!PORTS,0),MATCH(vessel,[1]!PORT_CHARGE_SHIPS,0)),0)/vessel_mmbtu)</f>
        <v/>
      </c>
      <c r="N252" s="105" t="str">
        <f ca="1">+IF(G252=0,"",+HLOOKUP(vessel,[1]!other_cost,3,0))</f>
        <v/>
      </c>
      <c r="O252" s="114" t="str">
        <f t="shared" ca="1" si="12"/>
        <v/>
      </c>
      <c r="P252" s="36"/>
      <c r="Q252" s="1"/>
    </row>
    <row r="253" spans="5:17" x14ac:dyDescent="0.2">
      <c r="E253" s="118">
        <f t="shared" ca="1" si="13"/>
        <v>44166</v>
      </c>
      <c r="F253" s="125">
        <f ca="1">+VLOOKUP(E253,[1]!curvecalc,3,0)</f>
        <v>0.23486414440957354</v>
      </c>
      <c r="G253" s="126">
        <f t="shared" ca="1" si="11"/>
        <v>0</v>
      </c>
      <c r="H253" s="105" t="str">
        <f ca="1">+IF($G253=0,"",(+VLOOKUP($E253,[1]!FIXED_CHARTER_COST,HLOOKUP(vessel_choice,[1]!FIXED_CHARTER_COST,2,0)+1,0)*roundtrip_days)/vessel_mmbtu)</f>
        <v/>
      </c>
      <c r="I253" s="105" t="str">
        <f ca="1">+IF($G253=0,"",(+VLOOKUP($E253,[1]!OM_CHARTER_COST,HLOOKUP(vessel_choice,[1]!OM_CHARTER_COST,2,0)+1,0)*roundtrip_days)/vessel_mmbtu)</f>
        <v/>
      </c>
      <c r="J253" s="105" t="str">
        <f ca="1">IF($G253=0,"",(INDEX([1]!bunker_cost,MATCH(route,[1]!bunker_cost_route,0),MATCH(vessel_choice,[1]!bunker_cost_ship,0))/vessel_mmbtu))</f>
        <v/>
      </c>
      <c r="K253" s="105" t="str">
        <f ca="1">IF($G253=0,"",(+INDEX([1]!PORT_CHARGES,MATCH(source,[1]!PORTS,0),MATCH(vessel,[1]!PORT_CHARGE_SHIPS,0))/vessel_mmbtu))</f>
        <v/>
      </c>
      <c r="L253" s="105" t="str">
        <f ca="1">IF($G253=0,"",(+INDEX([1]!PORT_CHARGES,MATCH(destination,[1]!PORTS,0),MATCH(vessel,[1]!PORT_CHARGE_SHIPS,0))/vessel_mmbtu))</f>
        <v/>
      </c>
      <c r="M253" s="105" t="str">
        <f ca="1">IF($G253=0,"",IF(route_choice=1,INDEX([1]!PORT_CHARGES,MATCH(suez,[1]!PORTS,0),MATCH(vessel,[1]!PORT_CHARGE_SHIPS,0)),0)/vessel_mmbtu)</f>
        <v/>
      </c>
      <c r="N253" s="105" t="str">
        <f ca="1">+IF(G253=0,"",+HLOOKUP(vessel,[1]!other_cost,3,0))</f>
        <v/>
      </c>
      <c r="O253" s="114" t="str">
        <f t="shared" ca="1" si="12"/>
        <v/>
      </c>
      <c r="P253" s="36"/>
      <c r="Q253" s="1"/>
    </row>
    <row r="254" spans="5:17" x14ac:dyDescent="0.2">
      <c r="E254" s="118">
        <f t="shared" ca="1" si="13"/>
        <v>44197</v>
      </c>
      <c r="F254" s="125">
        <f ca="1">+VLOOKUP(E254,[1]!curvecalc,3,0)</f>
        <v>0.23347319929445809</v>
      </c>
      <c r="G254" s="126">
        <f t="shared" ca="1" si="11"/>
        <v>0</v>
      </c>
      <c r="H254" s="105" t="str">
        <f ca="1">+IF($G254=0,"",(+VLOOKUP($E254,[1]!FIXED_CHARTER_COST,HLOOKUP(vessel_choice,[1]!FIXED_CHARTER_COST,2,0)+1,0)*roundtrip_days)/vessel_mmbtu)</f>
        <v/>
      </c>
      <c r="I254" s="105" t="str">
        <f ca="1">+IF($G254=0,"",(+VLOOKUP($E254,[1]!OM_CHARTER_COST,HLOOKUP(vessel_choice,[1]!OM_CHARTER_COST,2,0)+1,0)*roundtrip_days)/vessel_mmbtu)</f>
        <v/>
      </c>
      <c r="J254" s="105" t="str">
        <f ca="1">IF($G254=0,"",(INDEX([1]!bunker_cost,MATCH(route,[1]!bunker_cost_route,0),MATCH(vessel_choice,[1]!bunker_cost_ship,0))/vessel_mmbtu))</f>
        <v/>
      </c>
      <c r="K254" s="105" t="str">
        <f ca="1">IF($G254=0,"",(+INDEX([1]!PORT_CHARGES,MATCH(source,[1]!PORTS,0),MATCH(vessel,[1]!PORT_CHARGE_SHIPS,0))/vessel_mmbtu))</f>
        <v/>
      </c>
      <c r="L254" s="105" t="str">
        <f ca="1">IF($G254=0,"",(+INDEX([1]!PORT_CHARGES,MATCH(destination,[1]!PORTS,0),MATCH(vessel,[1]!PORT_CHARGE_SHIPS,0))/vessel_mmbtu))</f>
        <v/>
      </c>
      <c r="M254" s="105" t="str">
        <f ca="1">IF($G254=0,"",IF(route_choice=1,INDEX([1]!PORT_CHARGES,MATCH(suez,[1]!PORTS,0),MATCH(vessel,[1]!PORT_CHARGE_SHIPS,0)),0)/vessel_mmbtu)</f>
        <v/>
      </c>
      <c r="N254" s="105" t="str">
        <f ca="1">+IF(G254=0,"",+HLOOKUP(vessel,[1]!other_cost,3,0))</f>
        <v/>
      </c>
      <c r="O254" s="114" t="str">
        <f t="shared" ca="1" si="12"/>
        <v/>
      </c>
      <c r="P254" s="36"/>
      <c r="Q254" s="1"/>
    </row>
    <row r="255" spans="5:17" x14ac:dyDescent="0.2">
      <c r="E255" s="118">
        <f t="shared" ca="1" si="13"/>
        <v>44228</v>
      </c>
      <c r="F255" s="125">
        <f ca="1">+VLOOKUP(E255,[1]!curvecalc,3,0)</f>
        <v>0.23222594681437408</v>
      </c>
      <c r="G255" s="126">
        <f t="shared" ca="1" si="11"/>
        <v>0</v>
      </c>
      <c r="H255" s="105" t="str">
        <f ca="1">+IF($G255=0,"",(+VLOOKUP($E255,[1]!FIXED_CHARTER_COST,HLOOKUP(vessel_choice,[1]!FIXED_CHARTER_COST,2,0)+1,0)*roundtrip_days)/vessel_mmbtu)</f>
        <v/>
      </c>
      <c r="I255" s="105" t="str">
        <f ca="1">+IF($G255=0,"",(+VLOOKUP($E255,[1]!OM_CHARTER_COST,HLOOKUP(vessel_choice,[1]!OM_CHARTER_COST,2,0)+1,0)*roundtrip_days)/vessel_mmbtu)</f>
        <v/>
      </c>
      <c r="J255" s="105" t="str">
        <f ca="1">IF($G255=0,"",(INDEX([1]!bunker_cost,MATCH(route,[1]!bunker_cost_route,0),MATCH(vessel_choice,[1]!bunker_cost_ship,0))/vessel_mmbtu))</f>
        <v/>
      </c>
      <c r="K255" s="105" t="str">
        <f ca="1">IF($G255=0,"",(+INDEX([1]!PORT_CHARGES,MATCH(source,[1]!PORTS,0),MATCH(vessel,[1]!PORT_CHARGE_SHIPS,0))/vessel_mmbtu))</f>
        <v/>
      </c>
      <c r="L255" s="105" t="str">
        <f ca="1">IF($G255=0,"",(+INDEX([1]!PORT_CHARGES,MATCH(destination,[1]!PORTS,0),MATCH(vessel,[1]!PORT_CHARGE_SHIPS,0))/vessel_mmbtu))</f>
        <v/>
      </c>
      <c r="M255" s="105" t="str">
        <f ca="1">IF($G255=0,"",IF(route_choice=1,INDEX([1]!PORT_CHARGES,MATCH(suez,[1]!PORTS,0),MATCH(vessel,[1]!PORT_CHARGE_SHIPS,0)),0)/vessel_mmbtu)</f>
        <v/>
      </c>
      <c r="N255" s="105" t="str">
        <f ca="1">+IF(G255=0,"",+HLOOKUP(vessel,[1]!other_cost,3,0))</f>
        <v/>
      </c>
      <c r="O255" s="114" t="str">
        <f t="shared" ca="1" si="12"/>
        <v/>
      </c>
      <c r="P255" s="36"/>
      <c r="Q255" s="1"/>
    </row>
    <row r="256" spans="5:17" x14ac:dyDescent="0.2">
      <c r="E256" s="118">
        <f t="shared" ca="1" si="13"/>
        <v>44256</v>
      </c>
      <c r="F256" s="125">
        <f ca="1">+VLOOKUP(E256,[1]!curvecalc,3,0)</f>
        <v>0.23084907166147242</v>
      </c>
      <c r="G256" s="126">
        <f t="shared" ca="1" si="11"/>
        <v>0</v>
      </c>
      <c r="H256" s="105" t="str">
        <f ca="1">+IF($G256=0,"",(+VLOOKUP($E256,[1]!FIXED_CHARTER_COST,HLOOKUP(vessel_choice,[1]!FIXED_CHARTER_COST,2,0)+1,0)*roundtrip_days)/vessel_mmbtu)</f>
        <v/>
      </c>
      <c r="I256" s="105" t="str">
        <f ca="1">+IF($G256=0,"",(+VLOOKUP($E256,[1]!OM_CHARTER_COST,HLOOKUP(vessel_choice,[1]!OM_CHARTER_COST,2,0)+1,0)*roundtrip_days)/vessel_mmbtu)</f>
        <v/>
      </c>
      <c r="J256" s="105" t="str">
        <f ca="1">IF($G256=0,"",(INDEX([1]!bunker_cost,MATCH(route,[1]!bunker_cost_route,0),MATCH(vessel_choice,[1]!bunker_cost_ship,0))/vessel_mmbtu))</f>
        <v/>
      </c>
      <c r="K256" s="105" t="str">
        <f ca="1">IF($G256=0,"",(+INDEX([1]!PORT_CHARGES,MATCH(source,[1]!PORTS,0),MATCH(vessel,[1]!PORT_CHARGE_SHIPS,0))/vessel_mmbtu))</f>
        <v/>
      </c>
      <c r="L256" s="105" t="str">
        <f ca="1">IF($G256=0,"",(+INDEX([1]!PORT_CHARGES,MATCH(destination,[1]!PORTS,0),MATCH(vessel,[1]!PORT_CHARGE_SHIPS,0))/vessel_mmbtu))</f>
        <v/>
      </c>
      <c r="M256" s="105" t="str">
        <f ca="1">IF($G256=0,"",IF(route_choice=1,INDEX([1]!PORT_CHARGES,MATCH(suez,[1]!PORTS,0),MATCH(vessel,[1]!PORT_CHARGE_SHIPS,0)),0)/vessel_mmbtu)</f>
        <v/>
      </c>
      <c r="N256" s="105" t="str">
        <f ca="1">+IF(G256=0,"",+HLOOKUP(vessel,[1]!other_cost,3,0))</f>
        <v/>
      </c>
      <c r="O256" s="114" t="str">
        <f t="shared" ca="1" si="12"/>
        <v/>
      </c>
      <c r="P256" s="36"/>
      <c r="Q256" s="1"/>
    </row>
    <row r="257" spans="5:17" x14ac:dyDescent="0.2">
      <c r="E257" s="118">
        <f t="shared" ca="1" si="13"/>
        <v>44287</v>
      </c>
      <c r="F257" s="125">
        <f ca="1">+VLOOKUP(E257,[1]!curvecalc,3,0)</f>
        <v>0.22952694005327384</v>
      </c>
      <c r="G257" s="126">
        <f t="shared" ca="1" si="11"/>
        <v>0</v>
      </c>
      <c r="H257" s="105" t="str">
        <f ca="1">+IF($G257=0,"",(+VLOOKUP($E257,[1]!FIXED_CHARTER_COST,HLOOKUP(vessel_choice,[1]!FIXED_CHARTER_COST,2,0)+1,0)*roundtrip_days)/vessel_mmbtu)</f>
        <v/>
      </c>
      <c r="I257" s="105" t="str">
        <f ca="1">+IF($G257=0,"",(+VLOOKUP($E257,[1]!OM_CHARTER_COST,HLOOKUP(vessel_choice,[1]!OM_CHARTER_COST,2,0)+1,0)*roundtrip_days)/vessel_mmbtu)</f>
        <v/>
      </c>
      <c r="J257" s="105" t="str">
        <f ca="1">IF($G257=0,"",(INDEX([1]!bunker_cost,MATCH(route,[1]!bunker_cost_route,0),MATCH(vessel_choice,[1]!bunker_cost_ship,0))/vessel_mmbtu))</f>
        <v/>
      </c>
      <c r="K257" s="105" t="str">
        <f ca="1">IF($G257=0,"",(+INDEX([1]!PORT_CHARGES,MATCH(source,[1]!PORTS,0),MATCH(vessel,[1]!PORT_CHARGE_SHIPS,0))/vessel_mmbtu))</f>
        <v/>
      </c>
      <c r="L257" s="105" t="str">
        <f ca="1">IF($G257=0,"",(+INDEX([1]!PORT_CHARGES,MATCH(destination,[1]!PORTS,0),MATCH(vessel,[1]!PORT_CHARGE_SHIPS,0))/vessel_mmbtu))</f>
        <v/>
      </c>
      <c r="M257" s="105" t="str">
        <f ca="1">IF($G257=0,"",IF(route_choice=1,INDEX([1]!PORT_CHARGES,MATCH(suez,[1]!PORTS,0),MATCH(vessel,[1]!PORT_CHARGE_SHIPS,0)),0)/vessel_mmbtu)</f>
        <v/>
      </c>
      <c r="N257" s="105" t="str">
        <f ca="1">+IF(G257=0,"",+HLOOKUP(vessel,[1]!other_cost,3,0))</f>
        <v/>
      </c>
      <c r="O257" s="114" t="str">
        <f t="shared" ca="1" si="12"/>
        <v/>
      </c>
      <c r="P257" s="36"/>
      <c r="Q257" s="1"/>
    </row>
    <row r="258" spans="5:17" x14ac:dyDescent="0.2">
      <c r="E258" s="118">
        <f t="shared" ca="1" si="13"/>
        <v>44317</v>
      </c>
      <c r="F258" s="125">
        <f ca="1">+VLOOKUP(E258,[1]!curvecalc,3,0)</f>
        <v>0.22816759267644765</v>
      </c>
      <c r="G258" s="126">
        <f t="shared" ca="1" si="11"/>
        <v>0</v>
      </c>
      <c r="H258" s="105" t="str">
        <f ca="1">+IF($G258=0,"",(+VLOOKUP($E258,[1]!FIXED_CHARTER_COST,HLOOKUP(vessel_choice,[1]!FIXED_CHARTER_COST,2,0)+1,0)*roundtrip_days)/vessel_mmbtu)</f>
        <v/>
      </c>
      <c r="I258" s="105" t="str">
        <f ca="1">+IF($G258=0,"",(+VLOOKUP($E258,[1]!OM_CHARTER_COST,HLOOKUP(vessel_choice,[1]!OM_CHARTER_COST,2,0)+1,0)*roundtrip_days)/vessel_mmbtu)</f>
        <v/>
      </c>
      <c r="J258" s="105" t="str">
        <f ca="1">IF($G258=0,"",(INDEX([1]!bunker_cost,MATCH(route,[1]!bunker_cost_route,0),MATCH(vessel_choice,[1]!bunker_cost_ship,0))/vessel_mmbtu))</f>
        <v/>
      </c>
      <c r="K258" s="105" t="str">
        <f ca="1">IF($G258=0,"",(+INDEX([1]!PORT_CHARGES,MATCH(source,[1]!PORTS,0),MATCH(vessel,[1]!PORT_CHARGE_SHIPS,0))/vessel_mmbtu))</f>
        <v/>
      </c>
      <c r="L258" s="105" t="str">
        <f ca="1">IF($G258=0,"",(+INDEX([1]!PORT_CHARGES,MATCH(destination,[1]!PORTS,0),MATCH(vessel,[1]!PORT_CHARGE_SHIPS,0))/vessel_mmbtu))</f>
        <v/>
      </c>
      <c r="M258" s="105" t="str">
        <f ca="1">IF($G258=0,"",IF(route_choice=1,INDEX([1]!PORT_CHARGES,MATCH(suez,[1]!PORTS,0),MATCH(vessel,[1]!PORT_CHARGE_SHIPS,0)),0)/vessel_mmbtu)</f>
        <v/>
      </c>
      <c r="N258" s="105" t="str">
        <f ca="1">+IF(G258=0,"",+HLOOKUP(vessel,[1]!other_cost,3,0))</f>
        <v/>
      </c>
      <c r="O258" s="114" t="str">
        <f t="shared" ca="1" si="12"/>
        <v/>
      </c>
      <c r="P258" s="36"/>
      <c r="Q258" s="1"/>
    </row>
    <row r="259" spans="5:17" x14ac:dyDescent="0.2">
      <c r="E259" s="118">
        <f t="shared" ca="1" si="13"/>
        <v>44348</v>
      </c>
      <c r="F259" s="125">
        <f ca="1">+VLOOKUP(E259,[1]!curvecalc,3,0)</f>
        <v>0.22686111956168656</v>
      </c>
      <c r="G259" s="126">
        <f t="shared" ca="1" si="11"/>
        <v>0</v>
      </c>
      <c r="H259" s="105" t="str">
        <f ca="1">+IF($G259=0,"",(+VLOOKUP($E259,[1]!FIXED_CHARTER_COST,HLOOKUP(vessel_choice,[1]!FIXED_CHARTER_COST,2,0)+1,0)*roundtrip_days)/vessel_mmbtu)</f>
        <v/>
      </c>
      <c r="I259" s="105" t="str">
        <f ca="1">+IF($G259=0,"",(+VLOOKUP($E259,[1]!OM_CHARTER_COST,HLOOKUP(vessel_choice,[1]!OM_CHARTER_COST,2,0)+1,0)*roundtrip_days)/vessel_mmbtu)</f>
        <v/>
      </c>
      <c r="J259" s="105" t="str">
        <f ca="1">IF($G259=0,"",(INDEX([1]!bunker_cost,MATCH(route,[1]!bunker_cost_route,0),MATCH(vessel_choice,[1]!bunker_cost_ship,0))/vessel_mmbtu))</f>
        <v/>
      </c>
      <c r="K259" s="105" t="str">
        <f ca="1">IF($G259=0,"",(+INDEX([1]!PORT_CHARGES,MATCH(source,[1]!PORTS,0),MATCH(vessel,[1]!PORT_CHARGE_SHIPS,0))/vessel_mmbtu))</f>
        <v/>
      </c>
      <c r="L259" s="105" t="str">
        <f ca="1">IF($G259=0,"",(+INDEX([1]!PORT_CHARGES,MATCH(destination,[1]!PORTS,0),MATCH(vessel,[1]!PORT_CHARGE_SHIPS,0))/vessel_mmbtu))</f>
        <v/>
      </c>
      <c r="M259" s="105" t="str">
        <f ca="1">IF($G259=0,"",IF(route_choice=1,INDEX([1]!PORT_CHARGES,MATCH(suez,[1]!PORTS,0),MATCH(vessel,[1]!PORT_CHARGE_SHIPS,0)),0)/vessel_mmbtu)</f>
        <v/>
      </c>
      <c r="N259" s="105" t="str">
        <f ca="1">+IF(G259=0,"",+HLOOKUP(vessel,[1]!other_cost,3,0))</f>
        <v/>
      </c>
      <c r="O259" s="114" t="str">
        <f t="shared" ca="1" si="12"/>
        <v/>
      </c>
      <c r="P259" s="36"/>
      <c r="Q259" s="1"/>
    </row>
    <row r="260" spans="5:17" x14ac:dyDescent="0.2">
      <c r="E260" s="118">
        <f t="shared" ca="1" si="13"/>
        <v>44378</v>
      </c>
      <c r="F260" s="125">
        <f ca="1">+VLOOKUP(E260,[1]!curvecalc,3,0)</f>
        <v>0.22551785940021532</v>
      </c>
      <c r="G260" s="126">
        <f t="shared" ca="1" si="11"/>
        <v>0</v>
      </c>
      <c r="H260" s="105" t="str">
        <f ca="1">+IF($G260=0,"",(+VLOOKUP($E260,[1]!FIXED_CHARTER_COST,HLOOKUP(vessel_choice,[1]!FIXED_CHARTER_COST,2,0)+1,0)*roundtrip_days)/vessel_mmbtu)</f>
        <v/>
      </c>
      <c r="I260" s="105" t="str">
        <f ca="1">+IF($G260=0,"",(+VLOOKUP($E260,[1]!OM_CHARTER_COST,HLOOKUP(vessel_choice,[1]!OM_CHARTER_COST,2,0)+1,0)*roundtrip_days)/vessel_mmbtu)</f>
        <v/>
      </c>
      <c r="J260" s="105" t="str">
        <f ca="1">IF($G260=0,"",(INDEX([1]!bunker_cost,MATCH(route,[1]!bunker_cost_route,0),MATCH(vessel_choice,[1]!bunker_cost_ship,0))/vessel_mmbtu))</f>
        <v/>
      </c>
      <c r="K260" s="105" t="str">
        <f ca="1">IF($G260=0,"",(+INDEX([1]!PORT_CHARGES,MATCH(source,[1]!PORTS,0),MATCH(vessel,[1]!PORT_CHARGE_SHIPS,0))/vessel_mmbtu))</f>
        <v/>
      </c>
      <c r="L260" s="105" t="str">
        <f ca="1">IF($G260=0,"",(+INDEX([1]!PORT_CHARGES,MATCH(destination,[1]!PORTS,0),MATCH(vessel,[1]!PORT_CHARGE_SHIPS,0))/vessel_mmbtu))</f>
        <v/>
      </c>
      <c r="M260" s="105" t="str">
        <f ca="1">IF($G260=0,"",IF(route_choice=1,INDEX([1]!PORT_CHARGES,MATCH(suez,[1]!PORTS,0),MATCH(vessel,[1]!PORT_CHARGE_SHIPS,0)),0)/vessel_mmbtu)</f>
        <v/>
      </c>
      <c r="N260" s="105" t="str">
        <f ca="1">+IF(G260=0,"",+HLOOKUP(vessel,[1]!other_cost,3,0))</f>
        <v/>
      </c>
      <c r="O260" s="114" t="str">
        <f t="shared" ca="1" si="12"/>
        <v/>
      </c>
      <c r="P260" s="36"/>
      <c r="Q260" s="1"/>
    </row>
    <row r="261" spans="5:17" x14ac:dyDescent="0.2">
      <c r="E261" s="118">
        <f t="shared" ca="1" si="13"/>
        <v>44409</v>
      </c>
      <c r="F261" s="125">
        <f ca="1">+VLOOKUP(E261,[1]!curvecalc,3,0)</f>
        <v>0.22418331676848011</v>
      </c>
      <c r="G261" s="126">
        <f t="shared" ca="1" si="11"/>
        <v>0</v>
      </c>
      <c r="H261" s="105" t="str">
        <f ca="1">+IF($G261=0,"",(+VLOOKUP($E261,[1]!FIXED_CHARTER_COST,HLOOKUP(vessel_choice,[1]!FIXED_CHARTER_COST,2,0)+1,0)*roundtrip_days)/vessel_mmbtu)</f>
        <v/>
      </c>
      <c r="I261" s="105" t="str">
        <f ca="1">+IF($G261=0,"",(+VLOOKUP($E261,[1]!OM_CHARTER_COST,HLOOKUP(vessel_choice,[1]!OM_CHARTER_COST,2,0)+1,0)*roundtrip_days)/vessel_mmbtu)</f>
        <v/>
      </c>
      <c r="J261" s="105" t="str">
        <f ca="1">IF($G261=0,"",(INDEX([1]!bunker_cost,MATCH(route,[1]!bunker_cost_route,0),MATCH(vessel_choice,[1]!bunker_cost_ship,0))/vessel_mmbtu))</f>
        <v/>
      </c>
      <c r="K261" s="105" t="str">
        <f ca="1">IF($G261=0,"",(+INDEX([1]!PORT_CHARGES,MATCH(source,[1]!PORTS,0),MATCH(vessel,[1]!PORT_CHARGE_SHIPS,0))/vessel_mmbtu))</f>
        <v/>
      </c>
      <c r="L261" s="105" t="str">
        <f ca="1">IF($G261=0,"",(+INDEX([1]!PORT_CHARGES,MATCH(destination,[1]!PORTS,0),MATCH(vessel,[1]!PORT_CHARGE_SHIPS,0))/vessel_mmbtu))</f>
        <v/>
      </c>
      <c r="M261" s="105" t="str">
        <f ca="1">IF($G261=0,"",IF(route_choice=1,INDEX([1]!PORT_CHARGES,MATCH(suez,[1]!PORTS,0),MATCH(vessel,[1]!PORT_CHARGE_SHIPS,0)),0)/vessel_mmbtu)</f>
        <v/>
      </c>
      <c r="N261" s="105" t="str">
        <f ca="1">+IF(G261=0,"",+HLOOKUP(vessel,[1]!other_cost,3,0))</f>
        <v/>
      </c>
      <c r="O261" s="114" t="str">
        <f t="shared" ca="1" si="12"/>
        <v/>
      </c>
      <c r="P261" s="36"/>
      <c r="Q261" s="1"/>
    </row>
    <row r="262" spans="5:17" x14ac:dyDescent="0.2">
      <c r="E262" s="118">
        <f t="shared" ca="1" si="13"/>
        <v>44440</v>
      </c>
      <c r="F262" s="125">
        <f ca="1">+VLOOKUP(E262,[1]!curvecalc,3,0)</f>
        <v>0.2229001033758809</v>
      </c>
      <c r="G262" s="126">
        <f t="shared" ca="1" si="11"/>
        <v>0</v>
      </c>
      <c r="H262" s="105" t="str">
        <f ca="1">+IF($G262=0,"",(+VLOOKUP($E262,[1]!FIXED_CHARTER_COST,HLOOKUP(vessel_choice,[1]!FIXED_CHARTER_COST,2,0)+1,0)*roundtrip_days)/vessel_mmbtu)</f>
        <v/>
      </c>
      <c r="I262" s="105" t="str">
        <f ca="1">+IF($G262=0,"",(+VLOOKUP($E262,[1]!OM_CHARTER_COST,HLOOKUP(vessel_choice,[1]!OM_CHARTER_COST,2,0)+1,0)*roundtrip_days)/vessel_mmbtu)</f>
        <v/>
      </c>
      <c r="J262" s="105" t="str">
        <f ca="1">IF($G262=0,"",(INDEX([1]!bunker_cost,MATCH(route,[1]!bunker_cost_route,0),MATCH(vessel_choice,[1]!bunker_cost_ship,0))/vessel_mmbtu))</f>
        <v/>
      </c>
      <c r="K262" s="105" t="str">
        <f ca="1">IF($G262=0,"",(+INDEX([1]!PORT_CHARGES,MATCH(source,[1]!PORTS,0),MATCH(vessel,[1]!PORT_CHARGE_SHIPS,0))/vessel_mmbtu))</f>
        <v/>
      </c>
      <c r="L262" s="105" t="str">
        <f ca="1">IF($G262=0,"",(+INDEX([1]!PORT_CHARGES,MATCH(destination,[1]!PORTS,0),MATCH(vessel,[1]!PORT_CHARGE_SHIPS,0))/vessel_mmbtu))</f>
        <v/>
      </c>
      <c r="M262" s="105" t="str">
        <f ca="1">IF($G262=0,"",IF(route_choice=1,INDEX([1]!PORT_CHARGES,MATCH(suez,[1]!PORTS,0),MATCH(vessel,[1]!PORT_CHARGE_SHIPS,0)),0)/vessel_mmbtu)</f>
        <v/>
      </c>
      <c r="N262" s="105" t="str">
        <f ca="1">+IF(G262=0,"",+HLOOKUP(vessel,[1]!other_cost,3,0))</f>
        <v/>
      </c>
      <c r="O262" s="114" t="str">
        <f t="shared" ca="1" si="12"/>
        <v/>
      </c>
      <c r="P262" s="36"/>
      <c r="Q262" s="1"/>
    </row>
    <row r="263" spans="5:17" x14ac:dyDescent="0.2">
      <c r="E263" s="118">
        <f t="shared" ca="1" si="13"/>
        <v>44470</v>
      </c>
      <c r="F263" s="125">
        <f ca="1">+VLOOKUP(E263,[1]!curvecalc,3,0)</f>
        <v>0.22158074003098074</v>
      </c>
      <c r="G263" s="126">
        <f t="shared" ca="1" si="11"/>
        <v>0</v>
      </c>
      <c r="H263" s="105" t="str">
        <f ca="1">+IF($G263=0,"",(+VLOOKUP($E263,[1]!FIXED_CHARTER_COST,HLOOKUP(vessel_choice,[1]!FIXED_CHARTER_COST,2,0)+1,0)*roundtrip_days)/vessel_mmbtu)</f>
        <v/>
      </c>
      <c r="I263" s="105" t="str">
        <f ca="1">+IF($G263=0,"",(+VLOOKUP($E263,[1]!OM_CHARTER_COST,HLOOKUP(vessel_choice,[1]!OM_CHARTER_COST,2,0)+1,0)*roundtrip_days)/vessel_mmbtu)</f>
        <v/>
      </c>
      <c r="J263" s="105" t="str">
        <f ca="1">IF($G263=0,"",(INDEX([1]!bunker_cost,MATCH(route,[1]!bunker_cost_route,0),MATCH(vessel_choice,[1]!bunker_cost_ship,0))/vessel_mmbtu))</f>
        <v/>
      </c>
      <c r="K263" s="105" t="str">
        <f ca="1">IF($G263=0,"",(+INDEX([1]!PORT_CHARGES,MATCH(source,[1]!PORTS,0),MATCH(vessel,[1]!PORT_CHARGE_SHIPS,0))/vessel_mmbtu))</f>
        <v/>
      </c>
      <c r="L263" s="105" t="str">
        <f ca="1">IF($G263=0,"",(+INDEX([1]!PORT_CHARGES,MATCH(destination,[1]!PORTS,0),MATCH(vessel,[1]!PORT_CHARGE_SHIPS,0))/vessel_mmbtu))</f>
        <v/>
      </c>
      <c r="M263" s="105" t="str">
        <f ca="1">IF($G263=0,"",IF(route_choice=1,INDEX([1]!PORT_CHARGES,MATCH(suez,[1]!PORTS,0),MATCH(vessel,[1]!PORT_CHARGE_SHIPS,0)),0)/vessel_mmbtu)</f>
        <v/>
      </c>
      <c r="N263" s="105" t="str">
        <f ca="1">+IF(G263=0,"",+HLOOKUP(vessel,[1]!other_cost,3,0))</f>
        <v/>
      </c>
      <c r="O263" s="114" t="str">
        <f t="shared" ca="1" si="12"/>
        <v/>
      </c>
      <c r="P263" s="36"/>
      <c r="Q263" s="1"/>
    </row>
    <row r="264" spans="5:17" x14ac:dyDescent="0.2">
      <c r="E264" s="118">
        <f t="shared" ca="1" si="13"/>
        <v>44501</v>
      </c>
      <c r="F264" s="125">
        <f ca="1">+VLOOKUP(E264,[1]!curvecalc,3,0)</f>
        <v>0.22031271594416194</v>
      </c>
      <c r="G264" s="126">
        <f t="shared" ca="1" si="11"/>
        <v>0</v>
      </c>
      <c r="H264" s="105" t="str">
        <f ca="1">+IF($G264=0,"",(+VLOOKUP($E264,[1]!FIXED_CHARTER_COST,HLOOKUP(vessel_choice,[1]!FIXED_CHARTER_COST,2,0)+1,0)*roundtrip_days)/vessel_mmbtu)</f>
        <v/>
      </c>
      <c r="I264" s="105" t="str">
        <f ca="1">+IF($G264=0,"",(+VLOOKUP($E264,[1]!OM_CHARTER_COST,HLOOKUP(vessel_choice,[1]!OM_CHARTER_COST,2,0)+1,0)*roundtrip_days)/vessel_mmbtu)</f>
        <v/>
      </c>
      <c r="J264" s="105" t="str">
        <f ca="1">IF($G264=0,"",(INDEX([1]!bunker_cost,MATCH(route,[1]!bunker_cost_route,0),MATCH(vessel_choice,[1]!bunker_cost_ship,0))/vessel_mmbtu))</f>
        <v/>
      </c>
      <c r="K264" s="105" t="str">
        <f ca="1">IF($G264=0,"",(+INDEX([1]!PORT_CHARGES,MATCH(source,[1]!PORTS,0),MATCH(vessel,[1]!PORT_CHARGE_SHIPS,0))/vessel_mmbtu))</f>
        <v/>
      </c>
      <c r="L264" s="105" t="str">
        <f ca="1">IF($G264=0,"",(+INDEX([1]!PORT_CHARGES,MATCH(destination,[1]!PORTS,0),MATCH(vessel,[1]!PORT_CHARGE_SHIPS,0))/vessel_mmbtu))</f>
        <v/>
      </c>
      <c r="M264" s="105" t="str">
        <f ca="1">IF($G264=0,"",IF(route_choice=1,INDEX([1]!PORT_CHARGES,MATCH(suez,[1]!PORTS,0),MATCH(vessel,[1]!PORT_CHARGE_SHIPS,0)),0)/vessel_mmbtu)</f>
        <v/>
      </c>
      <c r="N264" s="105" t="str">
        <f ca="1">+IF(G264=0,"",+HLOOKUP(vessel,[1]!other_cost,3,0))</f>
        <v/>
      </c>
      <c r="O264" s="114" t="str">
        <f t="shared" ca="1" si="12"/>
        <v/>
      </c>
      <c r="P264" s="36"/>
      <c r="Q264" s="1"/>
    </row>
    <row r="265" spans="5:17" x14ac:dyDescent="0.2">
      <c r="E265" s="118">
        <f t="shared" ca="1" si="13"/>
        <v>44531</v>
      </c>
      <c r="F265" s="125">
        <f ca="1">+VLOOKUP(E265,[1]!curvecalc,3,0)</f>
        <v>0.21900895811370932</v>
      </c>
      <c r="G265" s="126">
        <f t="shared" ca="1" si="11"/>
        <v>0</v>
      </c>
      <c r="H265" s="105" t="str">
        <f ca="1">+IF($G265=0,"",(+VLOOKUP($E265,[1]!FIXED_CHARTER_COST,HLOOKUP(vessel_choice,[1]!FIXED_CHARTER_COST,2,0)+1,0)*roundtrip_days)/vessel_mmbtu)</f>
        <v/>
      </c>
      <c r="I265" s="105" t="str">
        <f ca="1">+IF($G265=0,"",(+VLOOKUP($E265,[1]!OM_CHARTER_COST,HLOOKUP(vessel_choice,[1]!OM_CHARTER_COST,2,0)+1,0)*roundtrip_days)/vessel_mmbtu)</f>
        <v/>
      </c>
      <c r="J265" s="105" t="str">
        <f ca="1">IF($G265=0,"",(INDEX([1]!bunker_cost,MATCH(route,[1]!bunker_cost_route,0),MATCH(vessel_choice,[1]!bunker_cost_ship,0))/vessel_mmbtu))</f>
        <v/>
      </c>
      <c r="K265" s="105" t="str">
        <f ca="1">IF($G265=0,"",(+INDEX([1]!PORT_CHARGES,MATCH(source,[1]!PORTS,0),MATCH(vessel,[1]!PORT_CHARGE_SHIPS,0))/vessel_mmbtu))</f>
        <v/>
      </c>
      <c r="L265" s="105" t="str">
        <f ca="1">IF($G265=0,"",(+INDEX([1]!PORT_CHARGES,MATCH(destination,[1]!PORTS,0),MATCH(vessel,[1]!PORT_CHARGE_SHIPS,0))/vessel_mmbtu))</f>
        <v/>
      </c>
      <c r="M265" s="105" t="str">
        <f ca="1">IF($G265=0,"",IF(route_choice=1,INDEX([1]!PORT_CHARGES,MATCH(suez,[1]!PORTS,0),MATCH(vessel,[1]!PORT_CHARGE_SHIPS,0)),0)/vessel_mmbtu)</f>
        <v/>
      </c>
      <c r="N265" s="105" t="str">
        <f ca="1">+IF(G265=0,"",+HLOOKUP(vessel,[1]!other_cost,3,0))</f>
        <v/>
      </c>
      <c r="O265" s="114" t="str">
        <f t="shared" ca="1" si="12"/>
        <v/>
      </c>
      <c r="P265" s="36"/>
      <c r="Q265" s="1"/>
    </row>
    <row r="266" spans="5:17" x14ac:dyDescent="0.2">
      <c r="E266" s="118">
        <f t="shared" ca="1" si="13"/>
        <v>44562</v>
      </c>
      <c r="F266" s="125">
        <f ca="1">+VLOOKUP(E266,[1]!curvecalc,3,0)</f>
        <v>0.21771366943817236</v>
      </c>
      <c r="G266" s="126">
        <f t="shared" ref="G266:G314" ca="1" si="14">+IF(AND(startdate&lt;=E266,enddate&gt;=E266),1,0)</f>
        <v>0</v>
      </c>
      <c r="H266" s="105" t="str">
        <f ca="1">+IF($G266=0,"",(+VLOOKUP($E266,[1]!FIXED_CHARTER_COST,HLOOKUP(vessel_choice,[1]!FIXED_CHARTER_COST,2,0)+1,0)*roundtrip_days)/vessel_mmbtu)</f>
        <v/>
      </c>
      <c r="I266" s="105" t="str">
        <f ca="1">+IF($G266=0,"",(+VLOOKUP($E266,[1]!OM_CHARTER_COST,HLOOKUP(vessel_choice,[1]!OM_CHARTER_COST,2,0)+1,0)*roundtrip_days)/vessel_mmbtu)</f>
        <v/>
      </c>
      <c r="J266" s="105" t="str">
        <f ca="1">IF($G266=0,"",(INDEX([1]!bunker_cost,MATCH(route,[1]!bunker_cost_route,0),MATCH(vessel_choice,[1]!bunker_cost_ship,0))/vessel_mmbtu))</f>
        <v/>
      </c>
      <c r="K266" s="105" t="str">
        <f ca="1">IF($G266=0,"",(+INDEX([1]!PORT_CHARGES,MATCH(source,[1]!PORTS,0),MATCH(vessel,[1]!PORT_CHARGE_SHIPS,0))/vessel_mmbtu))</f>
        <v/>
      </c>
      <c r="L266" s="105" t="str">
        <f ca="1">IF($G266=0,"",(+INDEX([1]!PORT_CHARGES,MATCH(destination,[1]!PORTS,0),MATCH(vessel,[1]!PORT_CHARGE_SHIPS,0))/vessel_mmbtu))</f>
        <v/>
      </c>
      <c r="M266" s="105" t="str">
        <f ca="1">IF($G266=0,"",IF(route_choice=1,INDEX([1]!PORT_CHARGES,MATCH(suez,[1]!PORTS,0),MATCH(vessel,[1]!PORT_CHARGE_SHIPS,0)),0)/vessel_mmbtu)</f>
        <v/>
      </c>
      <c r="N266" s="105" t="str">
        <f ca="1">+IF(G266=0,"",+HLOOKUP(vessel,[1]!other_cost,3,0))</f>
        <v/>
      </c>
      <c r="O266" s="114" t="str">
        <f t="shared" ref="O266:O314" ca="1" si="15">+IF(G266=0,"",SUM(H266:N266))</f>
        <v/>
      </c>
      <c r="P266" s="36"/>
      <c r="Q266" s="1"/>
    </row>
    <row r="267" spans="5:17" x14ac:dyDescent="0.2">
      <c r="E267" s="118">
        <f t="shared" ref="E267:E314" ca="1" si="16">+DATE(YEAR(E266),MONTH(E266)+1,1)</f>
        <v>44593</v>
      </c>
      <c r="F267" s="125">
        <f ca="1">+VLOOKUP(E267,[1]!curvecalc,3,0)</f>
        <v>0.21655226973441716</v>
      </c>
      <c r="G267" s="126">
        <f t="shared" ca="1" si="14"/>
        <v>0</v>
      </c>
      <c r="H267" s="105" t="str">
        <f ca="1">+IF($G267=0,"",(+VLOOKUP($E267,[1]!FIXED_CHARTER_COST,HLOOKUP(vessel_choice,[1]!FIXED_CHARTER_COST,2,0)+1,0)*roundtrip_days)/vessel_mmbtu)</f>
        <v/>
      </c>
      <c r="I267" s="105" t="str">
        <f ca="1">+IF($G267=0,"",(+VLOOKUP($E267,[1]!OM_CHARTER_COST,HLOOKUP(vessel_choice,[1]!OM_CHARTER_COST,2,0)+1,0)*roundtrip_days)/vessel_mmbtu)</f>
        <v/>
      </c>
      <c r="J267" s="105" t="str">
        <f ca="1">IF($G267=0,"",(INDEX([1]!bunker_cost,MATCH(route,[1]!bunker_cost_route,0),MATCH(vessel_choice,[1]!bunker_cost_ship,0))/vessel_mmbtu))</f>
        <v/>
      </c>
      <c r="K267" s="105" t="str">
        <f ca="1">IF($G267=0,"",(+INDEX([1]!PORT_CHARGES,MATCH(source,[1]!PORTS,0),MATCH(vessel,[1]!PORT_CHARGE_SHIPS,0))/vessel_mmbtu))</f>
        <v/>
      </c>
      <c r="L267" s="105" t="str">
        <f ca="1">IF($G267=0,"",(+INDEX([1]!PORT_CHARGES,MATCH(destination,[1]!PORTS,0),MATCH(vessel,[1]!PORT_CHARGE_SHIPS,0))/vessel_mmbtu))</f>
        <v/>
      </c>
      <c r="M267" s="105" t="str">
        <f ca="1">IF($G267=0,"",IF(route_choice=1,INDEX([1]!PORT_CHARGES,MATCH(suez,[1]!PORTS,0),MATCH(vessel,[1]!PORT_CHARGE_SHIPS,0)),0)/vessel_mmbtu)</f>
        <v/>
      </c>
      <c r="N267" s="105" t="str">
        <f ca="1">+IF(G267=0,"",+HLOOKUP(vessel,[1]!other_cost,3,0))</f>
        <v/>
      </c>
      <c r="O267" s="114" t="str">
        <f t="shared" ca="1" si="15"/>
        <v/>
      </c>
      <c r="P267" s="36"/>
      <c r="Q267" s="1"/>
    </row>
    <row r="268" spans="5:17" x14ac:dyDescent="0.2">
      <c r="E268" s="118">
        <f t="shared" ca="1" si="16"/>
        <v>44621</v>
      </c>
      <c r="F268" s="125">
        <f ca="1">+VLOOKUP(E268,[1]!curvecalc,3,0)</f>
        <v>0.21526997719587812</v>
      </c>
      <c r="G268" s="126">
        <f t="shared" ca="1" si="14"/>
        <v>0</v>
      </c>
      <c r="H268" s="105" t="str">
        <f ca="1">+IF($G268=0,"",(+VLOOKUP($E268,[1]!FIXED_CHARTER_COST,HLOOKUP(vessel_choice,[1]!FIXED_CHARTER_COST,2,0)+1,0)*roundtrip_days)/vessel_mmbtu)</f>
        <v/>
      </c>
      <c r="I268" s="105" t="str">
        <f ca="1">+IF($G268=0,"",(+VLOOKUP($E268,[1]!OM_CHARTER_COST,HLOOKUP(vessel_choice,[1]!OM_CHARTER_COST,2,0)+1,0)*roundtrip_days)/vessel_mmbtu)</f>
        <v/>
      </c>
      <c r="J268" s="105" t="str">
        <f ca="1">IF($G268=0,"",(INDEX([1]!bunker_cost,MATCH(route,[1]!bunker_cost_route,0),MATCH(vessel_choice,[1]!bunker_cost_ship,0))/vessel_mmbtu))</f>
        <v/>
      </c>
      <c r="K268" s="105" t="str">
        <f ca="1">IF($G268=0,"",(+INDEX([1]!PORT_CHARGES,MATCH(source,[1]!PORTS,0),MATCH(vessel,[1]!PORT_CHARGE_SHIPS,0))/vessel_mmbtu))</f>
        <v/>
      </c>
      <c r="L268" s="105" t="str">
        <f ca="1">IF($G268=0,"",(+INDEX([1]!PORT_CHARGES,MATCH(destination,[1]!PORTS,0),MATCH(vessel,[1]!PORT_CHARGE_SHIPS,0))/vessel_mmbtu))</f>
        <v/>
      </c>
      <c r="M268" s="105" t="str">
        <f ca="1">IF($G268=0,"",IF(route_choice=1,INDEX([1]!PORT_CHARGES,MATCH(suez,[1]!PORTS,0),MATCH(vessel,[1]!PORT_CHARGE_SHIPS,0)),0)/vessel_mmbtu)</f>
        <v/>
      </c>
      <c r="N268" s="105" t="str">
        <f ca="1">+IF(G268=0,"",+HLOOKUP(vessel,[1]!other_cost,3,0))</f>
        <v/>
      </c>
      <c r="O268" s="114" t="str">
        <f t="shared" ca="1" si="15"/>
        <v/>
      </c>
      <c r="P268" s="36"/>
      <c r="Q268" s="1"/>
    </row>
    <row r="269" spans="5:17" x14ac:dyDescent="0.2">
      <c r="E269" s="118">
        <f t="shared" ca="1" si="16"/>
        <v>44652</v>
      </c>
      <c r="F269" s="125">
        <f ca="1">+VLOOKUP(E269,[1]!curvecalc,3,0)</f>
        <v>0.21403877020670731</v>
      </c>
      <c r="G269" s="126">
        <f t="shared" ca="1" si="14"/>
        <v>0</v>
      </c>
      <c r="H269" s="105" t="str">
        <f ca="1">+IF($G269=0,"",(+VLOOKUP($E269,[1]!FIXED_CHARTER_COST,HLOOKUP(vessel_choice,[1]!FIXED_CHARTER_COST,2,0)+1,0)*roundtrip_days)/vessel_mmbtu)</f>
        <v/>
      </c>
      <c r="I269" s="105" t="str">
        <f ca="1">+IF($G269=0,"",(+VLOOKUP($E269,[1]!OM_CHARTER_COST,HLOOKUP(vessel_choice,[1]!OM_CHARTER_COST,2,0)+1,0)*roundtrip_days)/vessel_mmbtu)</f>
        <v/>
      </c>
      <c r="J269" s="105" t="str">
        <f ca="1">IF($G269=0,"",(INDEX([1]!bunker_cost,MATCH(route,[1]!bunker_cost_route,0),MATCH(vessel_choice,[1]!bunker_cost_ship,0))/vessel_mmbtu))</f>
        <v/>
      </c>
      <c r="K269" s="105" t="str">
        <f ca="1">IF($G269=0,"",(+INDEX([1]!PORT_CHARGES,MATCH(source,[1]!PORTS,0),MATCH(vessel,[1]!PORT_CHARGE_SHIPS,0))/vessel_mmbtu))</f>
        <v/>
      </c>
      <c r="L269" s="105" t="str">
        <f ca="1">IF($G269=0,"",(+INDEX([1]!PORT_CHARGES,MATCH(destination,[1]!PORTS,0),MATCH(vessel,[1]!PORT_CHARGE_SHIPS,0))/vessel_mmbtu))</f>
        <v/>
      </c>
      <c r="M269" s="105" t="str">
        <f ca="1">IF($G269=0,"",IF(route_choice=1,INDEX([1]!PORT_CHARGES,MATCH(suez,[1]!PORTS,0),MATCH(vessel,[1]!PORT_CHARGE_SHIPS,0)),0)/vessel_mmbtu)</f>
        <v/>
      </c>
      <c r="N269" s="105" t="str">
        <f ca="1">+IF(G269=0,"",+HLOOKUP(vessel,[1]!other_cost,3,0))</f>
        <v/>
      </c>
      <c r="O269" s="114" t="str">
        <f t="shared" ca="1" si="15"/>
        <v/>
      </c>
      <c r="P269" s="36"/>
      <c r="Q269" s="1"/>
    </row>
    <row r="270" spans="5:17" x14ac:dyDescent="0.2">
      <c r="E270" s="118">
        <f t="shared" ca="1" si="16"/>
        <v>44682</v>
      </c>
      <c r="F270" s="125">
        <f ca="1">+VLOOKUP(E270,[1]!curvecalc,3,0)</f>
        <v>0.2127728388727641</v>
      </c>
      <c r="G270" s="126">
        <f t="shared" ca="1" si="14"/>
        <v>0</v>
      </c>
      <c r="H270" s="105" t="str">
        <f ca="1">+IF($G270=0,"",(+VLOOKUP($E270,[1]!FIXED_CHARTER_COST,HLOOKUP(vessel_choice,[1]!FIXED_CHARTER_COST,2,0)+1,0)*roundtrip_days)/vessel_mmbtu)</f>
        <v/>
      </c>
      <c r="I270" s="105" t="str">
        <f ca="1">+IF($G270=0,"",(+VLOOKUP($E270,[1]!OM_CHARTER_COST,HLOOKUP(vessel_choice,[1]!OM_CHARTER_COST,2,0)+1,0)*roundtrip_days)/vessel_mmbtu)</f>
        <v/>
      </c>
      <c r="J270" s="105" t="str">
        <f ca="1">IF($G270=0,"",(INDEX([1]!bunker_cost,MATCH(route,[1]!bunker_cost_route,0),MATCH(vessel_choice,[1]!bunker_cost_ship,0))/vessel_mmbtu))</f>
        <v/>
      </c>
      <c r="K270" s="105" t="str">
        <f ca="1">IF($G270=0,"",(+INDEX([1]!PORT_CHARGES,MATCH(source,[1]!PORTS,0),MATCH(vessel,[1]!PORT_CHARGE_SHIPS,0))/vessel_mmbtu))</f>
        <v/>
      </c>
      <c r="L270" s="105" t="str">
        <f ca="1">IF($G270=0,"",(+INDEX([1]!PORT_CHARGES,MATCH(destination,[1]!PORTS,0),MATCH(vessel,[1]!PORT_CHARGE_SHIPS,0))/vessel_mmbtu))</f>
        <v/>
      </c>
      <c r="M270" s="105" t="str">
        <f ca="1">IF($G270=0,"",IF(route_choice=1,INDEX([1]!PORT_CHARGES,MATCH(suez,[1]!PORTS,0),MATCH(vessel,[1]!PORT_CHARGE_SHIPS,0)),0)/vessel_mmbtu)</f>
        <v/>
      </c>
      <c r="N270" s="105" t="str">
        <f ca="1">+IF(G270=0,"",+HLOOKUP(vessel,[1]!other_cost,3,0))</f>
        <v/>
      </c>
      <c r="O270" s="114" t="str">
        <f t="shared" ca="1" si="15"/>
        <v/>
      </c>
      <c r="P270" s="36"/>
      <c r="Q270" s="1"/>
    </row>
    <row r="271" spans="5:17" x14ac:dyDescent="0.2">
      <c r="E271" s="118">
        <f t="shared" ca="1" si="16"/>
        <v>44713</v>
      </c>
      <c r="F271" s="125">
        <f ca="1">+VLOOKUP(E271,[1]!curvecalc,3,0)</f>
        <v>0.21155619460549618</v>
      </c>
      <c r="G271" s="126">
        <f t="shared" ca="1" si="14"/>
        <v>0</v>
      </c>
      <c r="H271" s="105" t="str">
        <f ca="1">+IF($G271=0,"",(+VLOOKUP($E271,[1]!FIXED_CHARTER_COST,HLOOKUP(vessel_choice,[1]!FIXED_CHARTER_COST,2,0)+1,0)*roundtrip_days)/vessel_mmbtu)</f>
        <v/>
      </c>
      <c r="I271" s="105" t="str">
        <f ca="1">+IF($G271=0,"",(+VLOOKUP($E271,[1]!OM_CHARTER_COST,HLOOKUP(vessel_choice,[1]!OM_CHARTER_COST,2,0)+1,0)*roundtrip_days)/vessel_mmbtu)</f>
        <v/>
      </c>
      <c r="J271" s="105" t="str">
        <f ca="1">IF($G271=0,"",(INDEX([1]!bunker_cost,MATCH(route,[1]!bunker_cost_route,0),MATCH(vessel_choice,[1]!bunker_cost_ship,0))/vessel_mmbtu))</f>
        <v/>
      </c>
      <c r="K271" s="105" t="str">
        <f ca="1">IF($G271=0,"",(+INDEX([1]!PORT_CHARGES,MATCH(source,[1]!PORTS,0),MATCH(vessel,[1]!PORT_CHARGE_SHIPS,0))/vessel_mmbtu))</f>
        <v/>
      </c>
      <c r="L271" s="105" t="str">
        <f ca="1">IF($G271=0,"",(+INDEX([1]!PORT_CHARGES,MATCH(destination,[1]!PORTS,0),MATCH(vessel,[1]!PORT_CHARGE_SHIPS,0))/vessel_mmbtu))</f>
        <v/>
      </c>
      <c r="M271" s="105" t="str">
        <f ca="1">IF($G271=0,"",IF(route_choice=1,INDEX([1]!PORT_CHARGES,MATCH(suez,[1]!PORTS,0),MATCH(vessel,[1]!PORT_CHARGE_SHIPS,0)),0)/vessel_mmbtu)</f>
        <v/>
      </c>
      <c r="N271" s="105" t="str">
        <f ca="1">+IF(G271=0,"",+HLOOKUP(vessel,[1]!other_cost,3,0))</f>
        <v/>
      </c>
      <c r="O271" s="114" t="str">
        <f t="shared" ca="1" si="15"/>
        <v/>
      </c>
      <c r="P271" s="36"/>
      <c r="Q271" s="1"/>
    </row>
    <row r="272" spans="5:17" x14ac:dyDescent="0.2">
      <c r="E272" s="118">
        <f t="shared" ca="1" si="16"/>
        <v>44743</v>
      </c>
      <c r="F272" s="125">
        <f ca="1">+VLOOKUP(E272,[1]!curvecalc,3,0)</f>
        <v>0.21030522547555638</v>
      </c>
      <c r="G272" s="126">
        <f t="shared" ca="1" si="14"/>
        <v>0</v>
      </c>
      <c r="H272" s="105" t="str">
        <f ca="1">+IF($G272=0,"",(+VLOOKUP($E272,[1]!FIXED_CHARTER_COST,HLOOKUP(vessel_choice,[1]!FIXED_CHARTER_COST,2,0)+1,0)*roundtrip_days)/vessel_mmbtu)</f>
        <v/>
      </c>
      <c r="I272" s="105" t="str">
        <f ca="1">+IF($G272=0,"",(+VLOOKUP($E272,[1]!OM_CHARTER_COST,HLOOKUP(vessel_choice,[1]!OM_CHARTER_COST,2,0)+1,0)*roundtrip_days)/vessel_mmbtu)</f>
        <v/>
      </c>
      <c r="J272" s="105" t="str">
        <f ca="1">IF($G272=0,"",(INDEX([1]!bunker_cost,MATCH(route,[1]!bunker_cost_route,0),MATCH(vessel_choice,[1]!bunker_cost_ship,0))/vessel_mmbtu))</f>
        <v/>
      </c>
      <c r="K272" s="105" t="str">
        <f ca="1">IF($G272=0,"",(+INDEX([1]!PORT_CHARGES,MATCH(source,[1]!PORTS,0),MATCH(vessel,[1]!PORT_CHARGE_SHIPS,0))/vessel_mmbtu))</f>
        <v/>
      </c>
      <c r="L272" s="105" t="str">
        <f ca="1">IF($G272=0,"",(+INDEX([1]!PORT_CHARGES,MATCH(destination,[1]!PORTS,0),MATCH(vessel,[1]!PORT_CHARGE_SHIPS,0))/vessel_mmbtu))</f>
        <v/>
      </c>
      <c r="M272" s="105" t="str">
        <f ca="1">IF($G272=0,"",IF(route_choice=1,INDEX([1]!PORT_CHARGES,MATCH(suez,[1]!PORTS,0),MATCH(vessel,[1]!PORT_CHARGE_SHIPS,0)),0)/vessel_mmbtu)</f>
        <v/>
      </c>
      <c r="N272" s="105" t="str">
        <f ca="1">+IF(G272=0,"",+HLOOKUP(vessel,[1]!other_cost,3,0))</f>
        <v/>
      </c>
      <c r="O272" s="114" t="str">
        <f t="shared" ca="1" si="15"/>
        <v/>
      </c>
      <c r="P272" s="36"/>
      <c r="Q272" s="1"/>
    </row>
    <row r="273" spans="5:17" x14ac:dyDescent="0.2">
      <c r="E273" s="118">
        <f t="shared" ca="1" si="16"/>
        <v>44774</v>
      </c>
      <c r="F273" s="125">
        <f ca="1">+VLOOKUP(E273,[1]!curvecalc,3,0)</f>
        <v>0.20906239323068837</v>
      </c>
      <c r="G273" s="126">
        <f t="shared" ca="1" si="14"/>
        <v>0</v>
      </c>
      <c r="H273" s="105" t="str">
        <f ca="1">+IF($G273=0,"",(+VLOOKUP($E273,[1]!FIXED_CHARTER_COST,HLOOKUP(vessel_choice,[1]!FIXED_CHARTER_COST,2,0)+1,0)*roundtrip_days)/vessel_mmbtu)</f>
        <v/>
      </c>
      <c r="I273" s="105" t="str">
        <f ca="1">+IF($G273=0,"",(+VLOOKUP($E273,[1]!OM_CHARTER_COST,HLOOKUP(vessel_choice,[1]!OM_CHARTER_COST,2,0)+1,0)*roundtrip_days)/vessel_mmbtu)</f>
        <v/>
      </c>
      <c r="J273" s="105" t="str">
        <f ca="1">IF($G273=0,"",(INDEX([1]!bunker_cost,MATCH(route,[1]!bunker_cost_route,0),MATCH(vessel_choice,[1]!bunker_cost_ship,0))/vessel_mmbtu))</f>
        <v/>
      </c>
      <c r="K273" s="105" t="str">
        <f ca="1">IF($G273=0,"",(+INDEX([1]!PORT_CHARGES,MATCH(source,[1]!PORTS,0),MATCH(vessel,[1]!PORT_CHARGE_SHIPS,0))/vessel_mmbtu))</f>
        <v/>
      </c>
      <c r="L273" s="105" t="str">
        <f ca="1">IF($G273=0,"",(+INDEX([1]!PORT_CHARGES,MATCH(destination,[1]!PORTS,0),MATCH(vessel,[1]!PORT_CHARGE_SHIPS,0))/vessel_mmbtu))</f>
        <v/>
      </c>
      <c r="M273" s="105" t="str">
        <f ca="1">IF($G273=0,"",IF(route_choice=1,INDEX([1]!PORT_CHARGES,MATCH(suez,[1]!PORTS,0),MATCH(vessel,[1]!PORT_CHARGE_SHIPS,0)),0)/vessel_mmbtu)</f>
        <v/>
      </c>
      <c r="N273" s="105" t="str">
        <f ca="1">+IF(G273=0,"",+HLOOKUP(vessel,[1]!other_cost,3,0))</f>
        <v/>
      </c>
      <c r="O273" s="114" t="str">
        <f t="shared" ca="1" si="15"/>
        <v/>
      </c>
      <c r="P273" s="36"/>
      <c r="Q273" s="1"/>
    </row>
    <row r="274" spans="5:17" x14ac:dyDescent="0.2">
      <c r="E274" s="118">
        <f t="shared" ca="1" si="16"/>
        <v>44805</v>
      </c>
      <c r="F274" s="125">
        <f ca="1">+VLOOKUP(E274,[1]!curvecalc,3,0)</f>
        <v>0.20786738139865049</v>
      </c>
      <c r="G274" s="126">
        <f t="shared" ca="1" si="14"/>
        <v>0</v>
      </c>
      <c r="H274" s="105" t="str">
        <f ca="1">+IF($G274=0,"",(+VLOOKUP($E274,[1]!FIXED_CHARTER_COST,HLOOKUP(vessel_choice,[1]!FIXED_CHARTER_COST,2,0)+1,0)*roundtrip_days)/vessel_mmbtu)</f>
        <v/>
      </c>
      <c r="I274" s="105" t="str">
        <f ca="1">+IF($G274=0,"",(+VLOOKUP($E274,[1]!OM_CHARTER_COST,HLOOKUP(vessel_choice,[1]!OM_CHARTER_COST,2,0)+1,0)*roundtrip_days)/vessel_mmbtu)</f>
        <v/>
      </c>
      <c r="J274" s="105" t="str">
        <f ca="1">IF($G274=0,"",(INDEX([1]!bunker_cost,MATCH(route,[1]!bunker_cost_route,0),MATCH(vessel_choice,[1]!bunker_cost_ship,0))/vessel_mmbtu))</f>
        <v/>
      </c>
      <c r="K274" s="105" t="str">
        <f ca="1">IF($G274=0,"",(+INDEX([1]!PORT_CHARGES,MATCH(source,[1]!PORTS,0),MATCH(vessel,[1]!PORT_CHARGE_SHIPS,0))/vessel_mmbtu))</f>
        <v/>
      </c>
      <c r="L274" s="105" t="str">
        <f ca="1">IF($G274=0,"",(+INDEX([1]!PORT_CHARGES,MATCH(destination,[1]!PORTS,0),MATCH(vessel,[1]!PORT_CHARGE_SHIPS,0))/vessel_mmbtu))</f>
        <v/>
      </c>
      <c r="M274" s="105" t="str">
        <f ca="1">IF($G274=0,"",IF(route_choice=1,INDEX([1]!PORT_CHARGES,MATCH(suez,[1]!PORTS,0),MATCH(vessel,[1]!PORT_CHARGE_SHIPS,0)),0)/vessel_mmbtu)</f>
        <v/>
      </c>
      <c r="N274" s="105" t="str">
        <f ca="1">+IF(G274=0,"",+HLOOKUP(vessel,[1]!other_cost,3,0))</f>
        <v/>
      </c>
      <c r="O274" s="114" t="str">
        <f t="shared" ca="1" si="15"/>
        <v/>
      </c>
      <c r="P274" s="36"/>
      <c r="Q274" s="1"/>
    </row>
    <row r="275" spans="5:17" x14ac:dyDescent="0.2">
      <c r="E275" s="118">
        <f t="shared" ca="1" si="16"/>
        <v>44835</v>
      </c>
      <c r="F275" s="125">
        <f ca="1">+VLOOKUP(E275,[1]!curvecalc,3,0)</f>
        <v>0.20663863835847407</v>
      </c>
      <c r="G275" s="126">
        <f t="shared" ca="1" si="14"/>
        <v>0</v>
      </c>
      <c r="H275" s="105" t="str">
        <f ca="1">+IF($G275=0,"",(+VLOOKUP($E275,[1]!FIXED_CHARTER_COST,HLOOKUP(vessel_choice,[1]!FIXED_CHARTER_COST,2,0)+1,0)*roundtrip_days)/vessel_mmbtu)</f>
        <v/>
      </c>
      <c r="I275" s="105" t="str">
        <f ca="1">+IF($G275=0,"",(+VLOOKUP($E275,[1]!OM_CHARTER_COST,HLOOKUP(vessel_choice,[1]!OM_CHARTER_COST,2,0)+1,0)*roundtrip_days)/vessel_mmbtu)</f>
        <v/>
      </c>
      <c r="J275" s="105" t="str">
        <f ca="1">IF($G275=0,"",(INDEX([1]!bunker_cost,MATCH(route,[1]!bunker_cost_route,0),MATCH(vessel_choice,[1]!bunker_cost_ship,0))/vessel_mmbtu))</f>
        <v/>
      </c>
      <c r="K275" s="105" t="str">
        <f ca="1">IF($G275=0,"",(+INDEX([1]!PORT_CHARGES,MATCH(source,[1]!PORTS,0),MATCH(vessel,[1]!PORT_CHARGE_SHIPS,0))/vessel_mmbtu))</f>
        <v/>
      </c>
      <c r="L275" s="105" t="str">
        <f ca="1">IF($G275=0,"",(+INDEX([1]!PORT_CHARGES,MATCH(destination,[1]!PORTS,0),MATCH(vessel,[1]!PORT_CHARGE_SHIPS,0))/vessel_mmbtu))</f>
        <v/>
      </c>
      <c r="M275" s="105" t="str">
        <f ca="1">IF($G275=0,"",IF(route_choice=1,INDEX([1]!PORT_CHARGES,MATCH(suez,[1]!PORTS,0),MATCH(vessel,[1]!PORT_CHARGE_SHIPS,0)),0)/vessel_mmbtu)</f>
        <v/>
      </c>
      <c r="N275" s="105" t="str">
        <f ca="1">+IF(G275=0,"",+HLOOKUP(vessel,[1]!other_cost,3,0))</f>
        <v/>
      </c>
      <c r="O275" s="114" t="str">
        <f t="shared" ca="1" si="15"/>
        <v/>
      </c>
      <c r="P275" s="36"/>
      <c r="Q275" s="1"/>
    </row>
    <row r="276" spans="5:17" x14ac:dyDescent="0.2">
      <c r="E276" s="118">
        <f t="shared" ca="1" si="16"/>
        <v>44866</v>
      </c>
      <c r="F276" s="125">
        <f ca="1">+VLOOKUP(E276,[1]!curvecalc,3,0)</f>
        <v>0.20545775343515449</v>
      </c>
      <c r="G276" s="126">
        <f t="shared" ca="1" si="14"/>
        <v>0</v>
      </c>
      <c r="H276" s="105" t="str">
        <f ca="1">+IF($G276=0,"",(+VLOOKUP($E276,[1]!FIXED_CHARTER_COST,HLOOKUP(vessel_choice,[1]!FIXED_CHARTER_COST,2,0)+1,0)*roundtrip_days)/vessel_mmbtu)</f>
        <v/>
      </c>
      <c r="I276" s="105" t="str">
        <f ca="1">+IF($G276=0,"",(+VLOOKUP($E276,[1]!OM_CHARTER_COST,HLOOKUP(vessel_choice,[1]!OM_CHARTER_COST,2,0)+1,0)*roundtrip_days)/vessel_mmbtu)</f>
        <v/>
      </c>
      <c r="J276" s="105" t="str">
        <f ca="1">IF($G276=0,"",(INDEX([1]!bunker_cost,MATCH(route,[1]!bunker_cost_route,0),MATCH(vessel_choice,[1]!bunker_cost_ship,0))/vessel_mmbtu))</f>
        <v/>
      </c>
      <c r="K276" s="105" t="str">
        <f ca="1">IF($G276=0,"",(+INDEX([1]!PORT_CHARGES,MATCH(source,[1]!PORTS,0),MATCH(vessel,[1]!PORT_CHARGE_SHIPS,0))/vessel_mmbtu))</f>
        <v/>
      </c>
      <c r="L276" s="105" t="str">
        <f ca="1">IF($G276=0,"",(+INDEX([1]!PORT_CHARGES,MATCH(destination,[1]!PORTS,0),MATCH(vessel,[1]!PORT_CHARGE_SHIPS,0))/vessel_mmbtu))</f>
        <v/>
      </c>
      <c r="M276" s="105" t="str">
        <f ca="1">IF($G276=0,"",IF(route_choice=1,INDEX([1]!PORT_CHARGES,MATCH(suez,[1]!PORTS,0),MATCH(vessel,[1]!PORT_CHARGE_SHIPS,0)),0)/vessel_mmbtu)</f>
        <v/>
      </c>
      <c r="N276" s="105" t="str">
        <f ca="1">+IF(G276=0,"",+HLOOKUP(vessel,[1]!other_cost,3,0))</f>
        <v/>
      </c>
      <c r="O276" s="114" t="str">
        <f t="shared" ca="1" si="15"/>
        <v/>
      </c>
      <c r="P276" s="36"/>
      <c r="Q276" s="1"/>
    </row>
    <row r="277" spans="5:17" x14ac:dyDescent="0.2">
      <c r="E277" s="118">
        <f t="shared" ca="1" si="16"/>
        <v>44896</v>
      </c>
      <c r="F277" s="125">
        <f ca="1">+VLOOKUP(E277,[1]!curvecalc,3,0)</f>
        <v>0.20424352514093258</v>
      </c>
      <c r="G277" s="126">
        <f t="shared" ca="1" si="14"/>
        <v>0</v>
      </c>
      <c r="H277" s="105" t="str">
        <f ca="1">+IF($G277=0,"",(+VLOOKUP($E277,[1]!FIXED_CHARTER_COST,HLOOKUP(vessel_choice,[1]!FIXED_CHARTER_COST,2,0)+1,0)*roundtrip_days)/vessel_mmbtu)</f>
        <v/>
      </c>
      <c r="I277" s="105" t="str">
        <f ca="1">+IF($G277=0,"",(+VLOOKUP($E277,[1]!OM_CHARTER_COST,HLOOKUP(vessel_choice,[1]!OM_CHARTER_COST,2,0)+1,0)*roundtrip_days)/vessel_mmbtu)</f>
        <v/>
      </c>
      <c r="J277" s="105" t="str">
        <f ca="1">IF($G277=0,"",(INDEX([1]!bunker_cost,MATCH(route,[1]!bunker_cost_route,0),MATCH(vessel_choice,[1]!bunker_cost_ship,0))/vessel_mmbtu))</f>
        <v/>
      </c>
      <c r="K277" s="105" t="str">
        <f ca="1">IF($G277=0,"",(+INDEX([1]!PORT_CHARGES,MATCH(source,[1]!PORTS,0),MATCH(vessel,[1]!PORT_CHARGE_SHIPS,0))/vessel_mmbtu))</f>
        <v/>
      </c>
      <c r="L277" s="105" t="str">
        <f ca="1">IF($G277=0,"",(+INDEX([1]!PORT_CHARGES,MATCH(destination,[1]!PORTS,0),MATCH(vessel,[1]!PORT_CHARGE_SHIPS,0))/vessel_mmbtu))</f>
        <v/>
      </c>
      <c r="M277" s="105" t="str">
        <f ca="1">IF($G277=0,"",IF(route_choice=1,INDEX([1]!PORT_CHARGES,MATCH(suez,[1]!PORTS,0),MATCH(vessel,[1]!PORT_CHARGE_SHIPS,0)),0)/vessel_mmbtu)</f>
        <v/>
      </c>
      <c r="N277" s="105" t="str">
        <f ca="1">+IF(G277=0,"",+HLOOKUP(vessel,[1]!other_cost,3,0))</f>
        <v/>
      </c>
      <c r="O277" s="114" t="str">
        <f t="shared" ca="1" si="15"/>
        <v/>
      </c>
      <c r="P277" s="36"/>
      <c r="Q277" s="1"/>
    </row>
    <row r="278" spans="5:17" x14ac:dyDescent="0.2">
      <c r="E278" s="118">
        <f t="shared" ca="1" si="16"/>
        <v>44927</v>
      </c>
      <c r="F278" s="125">
        <f ca="1">+VLOOKUP(E278,[1]!curvecalc,3,0)</f>
        <v>0.20303720222362723</v>
      </c>
      <c r="G278" s="126">
        <f t="shared" ca="1" si="14"/>
        <v>0</v>
      </c>
      <c r="H278" s="105" t="str">
        <f ca="1">+IF($G278=0,"",(+VLOOKUP($E278,[1]!FIXED_CHARTER_COST,HLOOKUP(vessel_choice,[1]!FIXED_CHARTER_COST,2,0)+1,0)*roundtrip_days)/vessel_mmbtu)</f>
        <v/>
      </c>
      <c r="I278" s="105" t="str">
        <f ca="1">+IF($G278=0,"",(+VLOOKUP($E278,[1]!OM_CHARTER_COST,HLOOKUP(vessel_choice,[1]!OM_CHARTER_COST,2,0)+1,0)*roundtrip_days)/vessel_mmbtu)</f>
        <v/>
      </c>
      <c r="J278" s="105" t="str">
        <f ca="1">IF($G278=0,"",(INDEX([1]!bunker_cost,MATCH(route,[1]!bunker_cost_route,0),MATCH(vessel_choice,[1]!bunker_cost_ship,0))/vessel_mmbtu))</f>
        <v/>
      </c>
      <c r="K278" s="105" t="str">
        <f ca="1">IF($G278=0,"",(+INDEX([1]!PORT_CHARGES,MATCH(source,[1]!PORTS,0),MATCH(vessel,[1]!PORT_CHARGE_SHIPS,0))/vessel_mmbtu))</f>
        <v/>
      </c>
      <c r="L278" s="105" t="str">
        <f ca="1">IF($G278=0,"",(+INDEX([1]!PORT_CHARGES,MATCH(destination,[1]!PORTS,0),MATCH(vessel,[1]!PORT_CHARGE_SHIPS,0))/vessel_mmbtu))</f>
        <v/>
      </c>
      <c r="M278" s="105" t="str">
        <f ca="1">IF($G278=0,"",IF(route_choice=1,INDEX([1]!PORT_CHARGES,MATCH(suez,[1]!PORTS,0),MATCH(vessel,[1]!PORT_CHARGE_SHIPS,0)),0)/vessel_mmbtu)</f>
        <v/>
      </c>
      <c r="N278" s="105" t="str">
        <f ca="1">+IF(G278=0,"",+HLOOKUP(vessel,[1]!other_cost,3,0))</f>
        <v/>
      </c>
      <c r="O278" s="114" t="str">
        <f t="shared" ca="1" si="15"/>
        <v/>
      </c>
      <c r="P278" s="36"/>
      <c r="Q278" s="1"/>
    </row>
    <row r="279" spans="5:17" x14ac:dyDescent="0.2">
      <c r="E279" s="118">
        <f t="shared" ca="1" si="16"/>
        <v>44958</v>
      </c>
      <c r="F279" s="125">
        <f ca="1">+VLOOKUP(E279,[1]!curvecalc,3,0)</f>
        <v>0.20195564528525475</v>
      </c>
      <c r="G279" s="126">
        <f t="shared" ca="1" si="14"/>
        <v>0</v>
      </c>
      <c r="H279" s="105" t="str">
        <f ca="1">+IF($G279=0,"",(+VLOOKUP($E279,[1]!FIXED_CHARTER_COST,HLOOKUP(vessel_choice,[1]!FIXED_CHARTER_COST,2,0)+1,0)*roundtrip_days)/vessel_mmbtu)</f>
        <v/>
      </c>
      <c r="I279" s="105" t="str">
        <f ca="1">+IF($G279=0,"",(+VLOOKUP($E279,[1]!OM_CHARTER_COST,HLOOKUP(vessel_choice,[1]!OM_CHARTER_COST,2,0)+1,0)*roundtrip_days)/vessel_mmbtu)</f>
        <v/>
      </c>
      <c r="J279" s="105" t="str">
        <f ca="1">IF($G279=0,"",(INDEX([1]!bunker_cost,MATCH(route,[1]!bunker_cost_route,0),MATCH(vessel_choice,[1]!bunker_cost_ship,0))/vessel_mmbtu))</f>
        <v/>
      </c>
      <c r="K279" s="105" t="str">
        <f ca="1">IF($G279=0,"",(+INDEX([1]!PORT_CHARGES,MATCH(source,[1]!PORTS,0),MATCH(vessel,[1]!PORT_CHARGE_SHIPS,0))/vessel_mmbtu))</f>
        <v/>
      </c>
      <c r="L279" s="105" t="str">
        <f ca="1">IF($G279=0,"",(+INDEX([1]!PORT_CHARGES,MATCH(destination,[1]!PORTS,0),MATCH(vessel,[1]!PORT_CHARGE_SHIPS,0))/vessel_mmbtu))</f>
        <v/>
      </c>
      <c r="M279" s="105" t="str">
        <f ca="1">IF($G279=0,"",IF(route_choice=1,INDEX([1]!PORT_CHARGES,MATCH(suez,[1]!PORTS,0),MATCH(vessel,[1]!PORT_CHARGE_SHIPS,0)),0)/vessel_mmbtu)</f>
        <v/>
      </c>
      <c r="N279" s="105" t="str">
        <f ca="1">+IF(G279=0,"",+HLOOKUP(vessel,[1]!other_cost,3,0))</f>
        <v/>
      </c>
      <c r="O279" s="114" t="str">
        <f t="shared" ca="1" si="15"/>
        <v/>
      </c>
      <c r="P279" s="36"/>
      <c r="Q279" s="1"/>
    </row>
    <row r="280" spans="5:17" x14ac:dyDescent="0.2">
      <c r="E280" s="118">
        <f t="shared" ca="1" si="16"/>
        <v>44986</v>
      </c>
      <c r="F280" s="125">
        <f ca="1">+VLOOKUP(E280,[1]!curvecalc,3,0)</f>
        <v>0.20076132672404129</v>
      </c>
      <c r="G280" s="126">
        <f t="shared" ca="1" si="14"/>
        <v>0</v>
      </c>
      <c r="H280" s="105" t="str">
        <f ca="1">+IF($G280=0,"",(+VLOOKUP($E280,[1]!FIXED_CHARTER_COST,HLOOKUP(vessel_choice,[1]!FIXED_CHARTER_COST,2,0)+1,0)*roundtrip_days)/vessel_mmbtu)</f>
        <v/>
      </c>
      <c r="I280" s="105" t="str">
        <f ca="1">+IF($G280=0,"",(+VLOOKUP($E280,[1]!OM_CHARTER_COST,HLOOKUP(vessel_choice,[1]!OM_CHARTER_COST,2,0)+1,0)*roundtrip_days)/vessel_mmbtu)</f>
        <v/>
      </c>
      <c r="J280" s="105" t="str">
        <f ca="1">IF($G280=0,"",(INDEX([1]!bunker_cost,MATCH(route,[1]!bunker_cost_route,0),MATCH(vessel_choice,[1]!bunker_cost_ship,0))/vessel_mmbtu))</f>
        <v/>
      </c>
      <c r="K280" s="105" t="str">
        <f ca="1">IF($G280=0,"",(+INDEX([1]!PORT_CHARGES,MATCH(source,[1]!PORTS,0),MATCH(vessel,[1]!PORT_CHARGE_SHIPS,0))/vessel_mmbtu))</f>
        <v/>
      </c>
      <c r="L280" s="105" t="str">
        <f ca="1">IF($G280=0,"",(+INDEX([1]!PORT_CHARGES,MATCH(destination,[1]!PORTS,0),MATCH(vessel,[1]!PORT_CHARGE_SHIPS,0))/vessel_mmbtu))</f>
        <v/>
      </c>
      <c r="M280" s="105" t="str">
        <f ca="1">IF($G280=0,"",IF(route_choice=1,INDEX([1]!PORT_CHARGES,MATCH(suez,[1]!PORTS,0),MATCH(vessel,[1]!PORT_CHARGE_SHIPS,0)),0)/vessel_mmbtu)</f>
        <v/>
      </c>
      <c r="N280" s="105" t="str">
        <f ca="1">+IF(G280=0,"",+HLOOKUP(vessel,[1]!other_cost,3,0))</f>
        <v/>
      </c>
      <c r="O280" s="114" t="str">
        <f t="shared" ca="1" si="15"/>
        <v/>
      </c>
      <c r="P280" s="36"/>
      <c r="Q280" s="1"/>
    </row>
    <row r="281" spans="5:17" x14ac:dyDescent="0.2">
      <c r="E281" s="118">
        <f t="shared" ca="1" si="16"/>
        <v>45017</v>
      </c>
      <c r="F281" s="125">
        <f ca="1">+VLOOKUP(E281,[1]!curvecalc,3,0)</f>
        <v>0.19961468467818763</v>
      </c>
      <c r="G281" s="126">
        <f t="shared" ca="1" si="14"/>
        <v>0</v>
      </c>
      <c r="H281" s="105" t="str">
        <f ca="1">+IF($G281=0,"",(+VLOOKUP($E281,[1]!FIXED_CHARTER_COST,HLOOKUP(vessel_choice,[1]!FIXED_CHARTER_COST,2,0)+1,0)*roundtrip_days)/vessel_mmbtu)</f>
        <v/>
      </c>
      <c r="I281" s="105" t="str">
        <f ca="1">+IF($G281=0,"",(+VLOOKUP($E281,[1]!OM_CHARTER_COST,HLOOKUP(vessel_choice,[1]!OM_CHARTER_COST,2,0)+1,0)*roundtrip_days)/vessel_mmbtu)</f>
        <v/>
      </c>
      <c r="J281" s="105" t="str">
        <f ca="1">IF($G281=0,"",(INDEX([1]!bunker_cost,MATCH(route,[1]!bunker_cost_route,0),MATCH(vessel_choice,[1]!bunker_cost_ship,0))/vessel_mmbtu))</f>
        <v/>
      </c>
      <c r="K281" s="105" t="str">
        <f ca="1">IF($G281=0,"",(+INDEX([1]!PORT_CHARGES,MATCH(source,[1]!PORTS,0),MATCH(vessel,[1]!PORT_CHARGE_SHIPS,0))/vessel_mmbtu))</f>
        <v/>
      </c>
      <c r="L281" s="105" t="str">
        <f ca="1">IF($G281=0,"",(+INDEX([1]!PORT_CHARGES,MATCH(destination,[1]!PORTS,0),MATCH(vessel,[1]!PORT_CHARGE_SHIPS,0))/vessel_mmbtu))</f>
        <v/>
      </c>
      <c r="M281" s="105" t="str">
        <f ca="1">IF($G281=0,"",IF(route_choice=1,INDEX([1]!PORT_CHARGES,MATCH(suez,[1]!PORTS,0),MATCH(vessel,[1]!PORT_CHARGE_SHIPS,0)),0)/vessel_mmbtu)</f>
        <v/>
      </c>
      <c r="N281" s="105" t="str">
        <f ca="1">+IF(G281=0,"",+HLOOKUP(vessel,[1]!other_cost,3,0))</f>
        <v/>
      </c>
      <c r="O281" s="114" t="str">
        <f t="shared" ca="1" si="15"/>
        <v/>
      </c>
      <c r="P281" s="36"/>
      <c r="Q281" s="1"/>
    </row>
    <row r="282" spans="5:17" x14ac:dyDescent="0.2">
      <c r="E282" s="118">
        <f t="shared" ca="1" si="16"/>
        <v>45047</v>
      </c>
      <c r="F282" s="125">
        <f ca="1">+VLOOKUP(E282,[1]!curvecalc,3,0)</f>
        <v>0.19843563987830132</v>
      </c>
      <c r="G282" s="126">
        <f t="shared" ca="1" si="14"/>
        <v>0</v>
      </c>
      <c r="H282" s="105" t="str">
        <f ca="1">+IF($G282=0,"",(+VLOOKUP($E282,[1]!FIXED_CHARTER_COST,HLOOKUP(vessel_choice,[1]!FIXED_CHARTER_COST,2,0)+1,0)*roundtrip_days)/vessel_mmbtu)</f>
        <v/>
      </c>
      <c r="I282" s="105" t="str">
        <f ca="1">+IF($G282=0,"",(+VLOOKUP($E282,[1]!OM_CHARTER_COST,HLOOKUP(vessel_choice,[1]!OM_CHARTER_COST,2,0)+1,0)*roundtrip_days)/vessel_mmbtu)</f>
        <v/>
      </c>
      <c r="J282" s="105" t="str">
        <f ca="1">IF($G282=0,"",(INDEX([1]!bunker_cost,MATCH(route,[1]!bunker_cost_route,0),MATCH(vessel_choice,[1]!bunker_cost_ship,0))/vessel_mmbtu))</f>
        <v/>
      </c>
      <c r="K282" s="105" t="str">
        <f ca="1">IF($G282=0,"",(+INDEX([1]!PORT_CHARGES,MATCH(source,[1]!PORTS,0),MATCH(vessel,[1]!PORT_CHARGE_SHIPS,0))/vessel_mmbtu))</f>
        <v/>
      </c>
      <c r="L282" s="105" t="str">
        <f ca="1">IF($G282=0,"",(+INDEX([1]!PORT_CHARGES,MATCH(destination,[1]!PORTS,0),MATCH(vessel,[1]!PORT_CHARGE_SHIPS,0))/vessel_mmbtu))</f>
        <v/>
      </c>
      <c r="M282" s="105" t="str">
        <f ca="1">IF($G282=0,"",IF(route_choice=1,INDEX([1]!PORT_CHARGES,MATCH(suez,[1]!PORTS,0),MATCH(vessel,[1]!PORT_CHARGE_SHIPS,0)),0)/vessel_mmbtu)</f>
        <v/>
      </c>
      <c r="N282" s="105" t="str">
        <f ca="1">+IF(G282=0,"",+HLOOKUP(vessel,[1]!other_cost,3,0))</f>
        <v/>
      </c>
      <c r="O282" s="114" t="str">
        <f t="shared" ca="1" si="15"/>
        <v/>
      </c>
      <c r="P282" s="36"/>
      <c r="Q282" s="1"/>
    </row>
    <row r="283" spans="5:17" x14ac:dyDescent="0.2">
      <c r="E283" s="118">
        <f t="shared" ca="1" si="16"/>
        <v>45078</v>
      </c>
      <c r="F283" s="125">
        <f ca="1">+VLOOKUP(E283,[1]!curvecalc,3,0)</f>
        <v>0.19730254270164613</v>
      </c>
      <c r="G283" s="126">
        <f t="shared" ca="1" si="14"/>
        <v>0</v>
      </c>
      <c r="H283" s="105" t="str">
        <f ca="1">+IF($G283=0,"",(+VLOOKUP($E283,[1]!FIXED_CHARTER_COST,HLOOKUP(vessel_choice,[1]!FIXED_CHARTER_COST,2,0)+1,0)*roundtrip_days)/vessel_mmbtu)</f>
        <v/>
      </c>
      <c r="I283" s="105" t="str">
        <f ca="1">+IF($G283=0,"",(+VLOOKUP($E283,[1]!OM_CHARTER_COST,HLOOKUP(vessel_choice,[1]!OM_CHARTER_COST,2,0)+1,0)*roundtrip_days)/vessel_mmbtu)</f>
        <v/>
      </c>
      <c r="J283" s="105" t="str">
        <f ca="1">IF($G283=0,"",(INDEX([1]!bunker_cost,MATCH(route,[1]!bunker_cost_route,0),MATCH(vessel_choice,[1]!bunker_cost_ship,0))/vessel_mmbtu))</f>
        <v/>
      </c>
      <c r="K283" s="105" t="str">
        <f ca="1">IF($G283=0,"",(+INDEX([1]!PORT_CHARGES,MATCH(source,[1]!PORTS,0),MATCH(vessel,[1]!PORT_CHARGE_SHIPS,0))/vessel_mmbtu))</f>
        <v/>
      </c>
      <c r="L283" s="105" t="str">
        <f ca="1">IF($G283=0,"",(+INDEX([1]!PORT_CHARGES,MATCH(destination,[1]!PORTS,0),MATCH(vessel,[1]!PORT_CHARGE_SHIPS,0))/vessel_mmbtu))</f>
        <v/>
      </c>
      <c r="M283" s="105" t="str">
        <f ca="1">IF($G283=0,"",IF(route_choice=1,INDEX([1]!PORT_CHARGES,MATCH(suez,[1]!PORTS,0),MATCH(vessel,[1]!PORT_CHARGE_SHIPS,0)),0)/vessel_mmbtu)</f>
        <v/>
      </c>
      <c r="N283" s="105" t="str">
        <f ca="1">+IF(G283=0,"",+HLOOKUP(vessel,[1]!other_cost,3,0))</f>
        <v/>
      </c>
      <c r="O283" s="114" t="str">
        <f t="shared" ca="1" si="15"/>
        <v/>
      </c>
      <c r="P283" s="36"/>
      <c r="Q283" s="1"/>
    </row>
    <row r="284" spans="5:17" x14ac:dyDescent="0.2">
      <c r="E284" s="118">
        <f t="shared" ca="1" si="16"/>
        <v>45108</v>
      </c>
      <c r="F284" s="125">
        <f ca="1">+VLOOKUP(E284,[1]!curvecalc,3,0)</f>
        <v>0.19613741504170026</v>
      </c>
      <c r="G284" s="126">
        <f t="shared" ca="1" si="14"/>
        <v>0</v>
      </c>
      <c r="H284" s="105" t="str">
        <f ca="1">+IF($G284=0,"",(+VLOOKUP($E284,[1]!FIXED_CHARTER_COST,HLOOKUP(vessel_choice,[1]!FIXED_CHARTER_COST,2,0)+1,0)*roundtrip_days)/vessel_mmbtu)</f>
        <v/>
      </c>
      <c r="I284" s="105" t="str">
        <f ca="1">+IF($G284=0,"",(+VLOOKUP($E284,[1]!OM_CHARTER_COST,HLOOKUP(vessel_choice,[1]!OM_CHARTER_COST,2,0)+1,0)*roundtrip_days)/vessel_mmbtu)</f>
        <v/>
      </c>
      <c r="J284" s="105" t="str">
        <f ca="1">IF($G284=0,"",(INDEX([1]!bunker_cost,MATCH(route,[1]!bunker_cost_route,0),MATCH(vessel_choice,[1]!bunker_cost_ship,0))/vessel_mmbtu))</f>
        <v/>
      </c>
      <c r="K284" s="105" t="str">
        <f ca="1">IF($G284=0,"",(+INDEX([1]!PORT_CHARGES,MATCH(source,[1]!PORTS,0),MATCH(vessel,[1]!PORT_CHARGE_SHIPS,0))/vessel_mmbtu))</f>
        <v/>
      </c>
      <c r="L284" s="105" t="str">
        <f ca="1">IF($G284=0,"",(+INDEX([1]!PORT_CHARGES,MATCH(destination,[1]!PORTS,0),MATCH(vessel,[1]!PORT_CHARGE_SHIPS,0))/vessel_mmbtu))</f>
        <v/>
      </c>
      <c r="M284" s="105" t="str">
        <f ca="1">IF($G284=0,"",IF(route_choice=1,INDEX([1]!PORT_CHARGES,MATCH(suez,[1]!PORTS,0),MATCH(vessel,[1]!PORT_CHARGE_SHIPS,0)),0)/vessel_mmbtu)</f>
        <v/>
      </c>
      <c r="N284" s="105" t="str">
        <f ca="1">+IF(G284=0,"",+HLOOKUP(vessel,[1]!other_cost,3,0))</f>
        <v/>
      </c>
      <c r="O284" s="114" t="str">
        <f t="shared" ca="1" si="15"/>
        <v/>
      </c>
      <c r="P284" s="36"/>
      <c r="Q284" s="1"/>
    </row>
    <row r="285" spans="5:17" x14ac:dyDescent="0.2">
      <c r="E285" s="118">
        <f t="shared" ca="1" si="16"/>
        <v>45139</v>
      </c>
      <c r="F285" s="125">
        <f ca="1">+VLOOKUP(E285,[1]!curvecalc,3,0)</f>
        <v>0.1949798830378944</v>
      </c>
      <c r="G285" s="126">
        <f t="shared" ca="1" si="14"/>
        <v>0</v>
      </c>
      <c r="H285" s="105" t="str">
        <f ca="1">+IF($G285=0,"",(+VLOOKUP($E285,[1]!FIXED_CHARTER_COST,HLOOKUP(vessel_choice,[1]!FIXED_CHARTER_COST,2,0)+1,0)*roundtrip_days)/vessel_mmbtu)</f>
        <v/>
      </c>
      <c r="I285" s="105" t="str">
        <f ca="1">+IF($G285=0,"",(+VLOOKUP($E285,[1]!OM_CHARTER_COST,HLOOKUP(vessel_choice,[1]!OM_CHARTER_COST,2,0)+1,0)*roundtrip_days)/vessel_mmbtu)</f>
        <v/>
      </c>
      <c r="J285" s="105" t="str">
        <f ca="1">IF($G285=0,"",(INDEX([1]!bunker_cost,MATCH(route,[1]!bunker_cost_route,0),MATCH(vessel_choice,[1]!bunker_cost_ship,0))/vessel_mmbtu))</f>
        <v/>
      </c>
      <c r="K285" s="105" t="str">
        <f ca="1">IF($G285=0,"",(+INDEX([1]!PORT_CHARGES,MATCH(source,[1]!PORTS,0),MATCH(vessel,[1]!PORT_CHARGE_SHIPS,0))/vessel_mmbtu))</f>
        <v/>
      </c>
      <c r="L285" s="105" t="str">
        <f ca="1">IF($G285=0,"",(+INDEX([1]!PORT_CHARGES,MATCH(destination,[1]!PORTS,0),MATCH(vessel,[1]!PORT_CHARGE_SHIPS,0))/vessel_mmbtu))</f>
        <v/>
      </c>
      <c r="M285" s="105" t="str">
        <f ca="1">IF($G285=0,"",IF(route_choice=1,INDEX([1]!PORT_CHARGES,MATCH(suez,[1]!PORTS,0),MATCH(vessel,[1]!PORT_CHARGE_SHIPS,0)),0)/vessel_mmbtu)</f>
        <v/>
      </c>
      <c r="N285" s="105" t="str">
        <f ca="1">+IF(G285=0,"",+HLOOKUP(vessel,[1]!other_cost,3,0))</f>
        <v/>
      </c>
      <c r="O285" s="114" t="str">
        <f t="shared" ca="1" si="15"/>
        <v/>
      </c>
      <c r="P285" s="36"/>
      <c r="Q285" s="1"/>
    </row>
    <row r="286" spans="5:17" x14ac:dyDescent="0.2">
      <c r="E286" s="118">
        <f t="shared" ca="1" si="16"/>
        <v>45170</v>
      </c>
      <c r="F286" s="125">
        <f ca="1">+VLOOKUP(E286,[1]!curvecalc,3,0)</f>
        <v>0.19386690669524842</v>
      </c>
      <c r="G286" s="126">
        <f t="shared" ca="1" si="14"/>
        <v>0</v>
      </c>
      <c r="H286" s="105" t="str">
        <f ca="1">+IF($G286=0,"",(+VLOOKUP($E286,[1]!FIXED_CHARTER_COST,HLOOKUP(vessel_choice,[1]!FIXED_CHARTER_COST,2,0)+1,0)*roundtrip_days)/vessel_mmbtu)</f>
        <v/>
      </c>
      <c r="I286" s="105" t="str">
        <f ca="1">+IF($G286=0,"",(+VLOOKUP($E286,[1]!OM_CHARTER_COST,HLOOKUP(vessel_choice,[1]!OM_CHARTER_COST,2,0)+1,0)*roundtrip_days)/vessel_mmbtu)</f>
        <v/>
      </c>
      <c r="J286" s="105" t="str">
        <f ca="1">IF($G286=0,"",(INDEX([1]!bunker_cost,MATCH(route,[1]!bunker_cost_route,0),MATCH(vessel_choice,[1]!bunker_cost_ship,0))/vessel_mmbtu))</f>
        <v/>
      </c>
      <c r="K286" s="105" t="str">
        <f ca="1">IF($G286=0,"",(+INDEX([1]!PORT_CHARGES,MATCH(source,[1]!PORTS,0),MATCH(vessel,[1]!PORT_CHARGE_SHIPS,0))/vessel_mmbtu))</f>
        <v/>
      </c>
      <c r="L286" s="105" t="str">
        <f ca="1">IF($G286=0,"",(+INDEX([1]!PORT_CHARGES,MATCH(destination,[1]!PORTS,0),MATCH(vessel,[1]!PORT_CHARGE_SHIPS,0))/vessel_mmbtu))</f>
        <v/>
      </c>
      <c r="M286" s="105" t="str">
        <f ca="1">IF($G286=0,"",IF(route_choice=1,INDEX([1]!PORT_CHARGES,MATCH(suez,[1]!PORTS,0),MATCH(vessel,[1]!PORT_CHARGE_SHIPS,0)),0)/vessel_mmbtu)</f>
        <v/>
      </c>
      <c r="N286" s="105" t="str">
        <f ca="1">+IF(G286=0,"",+HLOOKUP(vessel,[1]!other_cost,3,0))</f>
        <v/>
      </c>
      <c r="O286" s="114" t="str">
        <f t="shared" ca="1" si="15"/>
        <v/>
      </c>
      <c r="P286" s="36"/>
      <c r="Q286" s="1"/>
    </row>
    <row r="287" spans="5:17" x14ac:dyDescent="0.2">
      <c r="E287" s="118">
        <f t="shared" ca="1" si="16"/>
        <v>45200</v>
      </c>
      <c r="F287" s="125">
        <f ca="1">+VLOOKUP(E287,[1]!curvecalc,3,0)</f>
        <v>0.19272245309681355</v>
      </c>
      <c r="G287" s="126">
        <f t="shared" ca="1" si="14"/>
        <v>0</v>
      </c>
      <c r="H287" s="105" t="str">
        <f ca="1">+IF($G287=0,"",(+VLOOKUP($E287,[1]!FIXED_CHARTER_COST,HLOOKUP(vessel_choice,[1]!FIXED_CHARTER_COST,2,0)+1,0)*roundtrip_days)/vessel_mmbtu)</f>
        <v/>
      </c>
      <c r="I287" s="105" t="str">
        <f ca="1">+IF($G287=0,"",(+VLOOKUP($E287,[1]!OM_CHARTER_COST,HLOOKUP(vessel_choice,[1]!OM_CHARTER_COST,2,0)+1,0)*roundtrip_days)/vessel_mmbtu)</f>
        <v/>
      </c>
      <c r="J287" s="105" t="str">
        <f ca="1">IF($G287=0,"",(INDEX([1]!bunker_cost,MATCH(route,[1]!bunker_cost_route,0),MATCH(vessel_choice,[1]!bunker_cost_ship,0))/vessel_mmbtu))</f>
        <v/>
      </c>
      <c r="K287" s="105" t="str">
        <f ca="1">IF($G287=0,"",(+INDEX([1]!PORT_CHARGES,MATCH(source,[1]!PORTS,0),MATCH(vessel,[1]!PORT_CHARGE_SHIPS,0))/vessel_mmbtu))</f>
        <v/>
      </c>
      <c r="L287" s="105" t="str">
        <f ca="1">IF($G287=0,"",(+INDEX([1]!PORT_CHARGES,MATCH(destination,[1]!PORTS,0),MATCH(vessel,[1]!PORT_CHARGE_SHIPS,0))/vessel_mmbtu))</f>
        <v/>
      </c>
      <c r="M287" s="105" t="str">
        <f ca="1">IF($G287=0,"",IF(route_choice=1,INDEX([1]!PORT_CHARGES,MATCH(suez,[1]!PORTS,0),MATCH(vessel,[1]!PORT_CHARGE_SHIPS,0)),0)/vessel_mmbtu)</f>
        <v/>
      </c>
      <c r="N287" s="105" t="str">
        <f ca="1">+IF(G287=0,"",+HLOOKUP(vessel,[1]!other_cost,3,0))</f>
        <v/>
      </c>
      <c r="O287" s="114" t="str">
        <f t="shared" ca="1" si="15"/>
        <v/>
      </c>
      <c r="P287" s="36"/>
      <c r="Q287" s="1"/>
    </row>
    <row r="288" spans="5:17" x14ac:dyDescent="0.2">
      <c r="E288" s="118">
        <f t="shared" ca="1" si="16"/>
        <v>45231</v>
      </c>
      <c r="F288" s="125">
        <f ca="1">+VLOOKUP(E288,[1]!curvecalc,3,0)</f>
        <v>0.1916226167742672</v>
      </c>
      <c r="G288" s="126">
        <f t="shared" ca="1" si="14"/>
        <v>0</v>
      </c>
      <c r="H288" s="105" t="str">
        <f ca="1">+IF($G288=0,"",(+VLOOKUP($E288,[1]!FIXED_CHARTER_COST,HLOOKUP(vessel_choice,[1]!FIXED_CHARTER_COST,2,0)+1,0)*roundtrip_days)/vessel_mmbtu)</f>
        <v/>
      </c>
      <c r="I288" s="105" t="str">
        <f ca="1">+IF($G288=0,"",(+VLOOKUP($E288,[1]!OM_CHARTER_COST,HLOOKUP(vessel_choice,[1]!OM_CHARTER_COST,2,0)+1,0)*roundtrip_days)/vessel_mmbtu)</f>
        <v/>
      </c>
      <c r="J288" s="105" t="str">
        <f ca="1">IF($G288=0,"",(INDEX([1]!bunker_cost,MATCH(route,[1]!bunker_cost_route,0),MATCH(vessel_choice,[1]!bunker_cost_ship,0))/vessel_mmbtu))</f>
        <v/>
      </c>
      <c r="K288" s="105" t="str">
        <f ca="1">IF($G288=0,"",(+INDEX([1]!PORT_CHARGES,MATCH(source,[1]!PORTS,0),MATCH(vessel,[1]!PORT_CHARGE_SHIPS,0))/vessel_mmbtu))</f>
        <v/>
      </c>
      <c r="L288" s="105" t="str">
        <f ca="1">IF($G288=0,"",(+INDEX([1]!PORT_CHARGES,MATCH(destination,[1]!PORTS,0),MATCH(vessel,[1]!PORT_CHARGE_SHIPS,0))/vessel_mmbtu))</f>
        <v/>
      </c>
      <c r="M288" s="105" t="str">
        <f ca="1">IF($G288=0,"",IF(route_choice=1,INDEX([1]!PORT_CHARGES,MATCH(suez,[1]!PORTS,0),MATCH(vessel,[1]!PORT_CHARGE_SHIPS,0)),0)/vessel_mmbtu)</f>
        <v/>
      </c>
      <c r="N288" s="105" t="str">
        <f ca="1">+IF(G288=0,"",+HLOOKUP(vessel,[1]!other_cost,3,0))</f>
        <v/>
      </c>
      <c r="O288" s="114" t="str">
        <f t="shared" ca="1" si="15"/>
        <v/>
      </c>
      <c r="P288" s="36"/>
      <c r="Q288" s="1"/>
    </row>
    <row r="289" spans="5:17" x14ac:dyDescent="0.2">
      <c r="E289" s="118">
        <f t="shared" ca="1" si="16"/>
        <v>45261</v>
      </c>
      <c r="F289" s="125">
        <f ca="1">+VLOOKUP(E289,[1]!curvecalc,3,0)</f>
        <v>0.19049166462896941</v>
      </c>
      <c r="G289" s="126">
        <f t="shared" ca="1" si="14"/>
        <v>0</v>
      </c>
      <c r="H289" s="105" t="str">
        <f ca="1">+IF($G289=0,"",(+VLOOKUP($E289,[1]!FIXED_CHARTER_COST,HLOOKUP(vessel_choice,[1]!FIXED_CHARTER_COST,2,0)+1,0)*roundtrip_days)/vessel_mmbtu)</f>
        <v/>
      </c>
      <c r="I289" s="105" t="str">
        <f ca="1">+IF($G289=0,"",(+VLOOKUP($E289,[1]!OM_CHARTER_COST,HLOOKUP(vessel_choice,[1]!OM_CHARTER_COST,2,0)+1,0)*roundtrip_days)/vessel_mmbtu)</f>
        <v/>
      </c>
      <c r="J289" s="105" t="str">
        <f ca="1">IF($G289=0,"",(INDEX([1]!bunker_cost,MATCH(route,[1]!bunker_cost_route,0),MATCH(vessel_choice,[1]!bunker_cost_ship,0))/vessel_mmbtu))</f>
        <v/>
      </c>
      <c r="K289" s="105" t="str">
        <f ca="1">IF($G289=0,"",(+INDEX([1]!PORT_CHARGES,MATCH(source,[1]!PORTS,0),MATCH(vessel,[1]!PORT_CHARGE_SHIPS,0))/vessel_mmbtu))</f>
        <v/>
      </c>
      <c r="L289" s="105" t="str">
        <f ca="1">IF($G289=0,"",(+INDEX([1]!PORT_CHARGES,MATCH(destination,[1]!PORTS,0),MATCH(vessel,[1]!PORT_CHARGE_SHIPS,0))/vessel_mmbtu))</f>
        <v/>
      </c>
      <c r="M289" s="105" t="str">
        <f ca="1">IF($G289=0,"",IF(route_choice=1,INDEX([1]!PORT_CHARGES,MATCH(suez,[1]!PORTS,0),MATCH(vessel,[1]!PORT_CHARGE_SHIPS,0)),0)/vessel_mmbtu)</f>
        <v/>
      </c>
      <c r="N289" s="105" t="str">
        <f ca="1">+IF(G289=0,"",+HLOOKUP(vessel,[1]!other_cost,3,0))</f>
        <v/>
      </c>
      <c r="O289" s="114" t="str">
        <f t="shared" ca="1" si="15"/>
        <v/>
      </c>
      <c r="P289" s="36"/>
      <c r="Q289" s="1"/>
    </row>
    <row r="290" spans="5:17" x14ac:dyDescent="0.2">
      <c r="E290" s="118">
        <f t="shared" ca="1" si="16"/>
        <v>45292</v>
      </c>
      <c r="F290" s="125">
        <f ca="1">+VLOOKUP(E290,[1]!curvecalc,3,0)</f>
        <v>0.18936809233230983</v>
      </c>
      <c r="G290" s="126">
        <f t="shared" ca="1" si="14"/>
        <v>0</v>
      </c>
      <c r="H290" s="105" t="str">
        <f ca="1">+IF($G290=0,"",(+VLOOKUP($E290,[1]!FIXED_CHARTER_COST,HLOOKUP(vessel_choice,[1]!FIXED_CHARTER_COST,2,0)+1,0)*roundtrip_days)/vessel_mmbtu)</f>
        <v/>
      </c>
      <c r="I290" s="105" t="str">
        <f ca="1">+IF($G290=0,"",(+VLOOKUP($E290,[1]!OM_CHARTER_COST,HLOOKUP(vessel_choice,[1]!OM_CHARTER_COST,2,0)+1,0)*roundtrip_days)/vessel_mmbtu)</f>
        <v/>
      </c>
      <c r="J290" s="105" t="str">
        <f ca="1">IF($G290=0,"",(INDEX([1]!bunker_cost,MATCH(route,[1]!bunker_cost_route,0),MATCH(vessel_choice,[1]!bunker_cost_ship,0))/vessel_mmbtu))</f>
        <v/>
      </c>
      <c r="K290" s="105" t="str">
        <f ca="1">IF($G290=0,"",(+INDEX([1]!PORT_CHARGES,MATCH(source,[1]!PORTS,0),MATCH(vessel,[1]!PORT_CHARGE_SHIPS,0))/vessel_mmbtu))</f>
        <v/>
      </c>
      <c r="L290" s="105" t="str">
        <f ca="1">IF($G290=0,"",(+INDEX([1]!PORT_CHARGES,MATCH(destination,[1]!PORTS,0),MATCH(vessel,[1]!PORT_CHARGE_SHIPS,0))/vessel_mmbtu))</f>
        <v/>
      </c>
      <c r="M290" s="105" t="str">
        <f ca="1">IF($G290=0,"",IF(route_choice=1,INDEX([1]!PORT_CHARGES,MATCH(suez,[1]!PORTS,0),MATCH(vessel,[1]!PORT_CHARGE_SHIPS,0)),0)/vessel_mmbtu)</f>
        <v/>
      </c>
      <c r="N290" s="105" t="str">
        <f ca="1">+IF(G290=0,"",+HLOOKUP(vessel,[1]!other_cost,3,0))</f>
        <v/>
      </c>
      <c r="O290" s="114" t="str">
        <f t="shared" ca="1" si="15"/>
        <v/>
      </c>
      <c r="P290" s="36"/>
      <c r="Q290" s="1"/>
    </row>
    <row r="291" spans="5:17" x14ac:dyDescent="0.2">
      <c r="E291" s="118">
        <f t="shared" ca="1" si="16"/>
        <v>45323</v>
      </c>
      <c r="F291" s="125">
        <f ca="1">+VLOOKUP(E291,[1]!curvecalc,3,0)</f>
        <v>0.18832428208325791</v>
      </c>
      <c r="G291" s="126">
        <f t="shared" ca="1" si="14"/>
        <v>0</v>
      </c>
      <c r="H291" s="105" t="str">
        <f ca="1">+IF($G291=0,"",(+VLOOKUP($E291,[1]!FIXED_CHARTER_COST,HLOOKUP(vessel_choice,[1]!FIXED_CHARTER_COST,2,0)+1,0)*roundtrip_days)/vessel_mmbtu)</f>
        <v/>
      </c>
      <c r="I291" s="105" t="str">
        <f ca="1">+IF($G291=0,"",(+VLOOKUP($E291,[1]!OM_CHARTER_COST,HLOOKUP(vessel_choice,[1]!OM_CHARTER_COST,2,0)+1,0)*roundtrip_days)/vessel_mmbtu)</f>
        <v/>
      </c>
      <c r="J291" s="105" t="str">
        <f ca="1">IF($G291=0,"",(INDEX([1]!bunker_cost,MATCH(route,[1]!bunker_cost_route,0),MATCH(vessel_choice,[1]!bunker_cost_ship,0))/vessel_mmbtu))</f>
        <v/>
      </c>
      <c r="K291" s="105" t="str">
        <f ca="1">IF($G291=0,"",(+INDEX([1]!PORT_CHARGES,MATCH(source,[1]!PORTS,0),MATCH(vessel,[1]!PORT_CHARGE_SHIPS,0))/vessel_mmbtu))</f>
        <v/>
      </c>
      <c r="L291" s="105" t="str">
        <f ca="1">IF($G291=0,"",(+INDEX([1]!PORT_CHARGES,MATCH(destination,[1]!PORTS,0),MATCH(vessel,[1]!PORT_CHARGE_SHIPS,0))/vessel_mmbtu))</f>
        <v/>
      </c>
      <c r="M291" s="105" t="str">
        <f ca="1">IF($G291=0,"",IF(route_choice=1,INDEX([1]!PORT_CHARGES,MATCH(suez,[1]!PORTS,0),MATCH(vessel,[1]!PORT_CHARGE_SHIPS,0)),0)/vessel_mmbtu)</f>
        <v/>
      </c>
      <c r="N291" s="105" t="str">
        <f ca="1">+IF(G291=0,"",+HLOOKUP(vessel,[1]!other_cost,3,0))</f>
        <v/>
      </c>
      <c r="O291" s="114" t="str">
        <f t="shared" ca="1" si="15"/>
        <v/>
      </c>
      <c r="P291" s="36"/>
      <c r="Q291" s="1"/>
    </row>
    <row r="292" spans="5:17" x14ac:dyDescent="0.2">
      <c r="E292" s="118">
        <f t="shared" ca="1" si="16"/>
        <v>45352</v>
      </c>
      <c r="F292" s="125">
        <f ca="1">+VLOOKUP(E292,[1]!curvecalc,3,0)</f>
        <v>0.18721259244826619</v>
      </c>
      <c r="G292" s="126">
        <f t="shared" ca="1" si="14"/>
        <v>0</v>
      </c>
      <c r="H292" s="105" t="str">
        <f ca="1">+IF($G292=0,"",(+VLOOKUP($E292,[1]!FIXED_CHARTER_COST,HLOOKUP(vessel_choice,[1]!FIXED_CHARTER_COST,2,0)+1,0)*roundtrip_days)/vessel_mmbtu)</f>
        <v/>
      </c>
      <c r="I292" s="105" t="str">
        <f ca="1">+IF($G292=0,"",(+VLOOKUP($E292,[1]!OM_CHARTER_COST,HLOOKUP(vessel_choice,[1]!OM_CHARTER_COST,2,0)+1,0)*roundtrip_days)/vessel_mmbtu)</f>
        <v/>
      </c>
      <c r="J292" s="105" t="str">
        <f ca="1">IF($G292=0,"",(INDEX([1]!bunker_cost,MATCH(route,[1]!bunker_cost_route,0),MATCH(vessel_choice,[1]!bunker_cost_ship,0))/vessel_mmbtu))</f>
        <v/>
      </c>
      <c r="K292" s="105" t="str">
        <f ca="1">IF($G292=0,"",(+INDEX([1]!PORT_CHARGES,MATCH(source,[1]!PORTS,0),MATCH(vessel,[1]!PORT_CHARGE_SHIPS,0))/vessel_mmbtu))</f>
        <v/>
      </c>
      <c r="L292" s="105" t="str">
        <f ca="1">IF($G292=0,"",(+INDEX([1]!PORT_CHARGES,MATCH(destination,[1]!PORTS,0),MATCH(vessel,[1]!PORT_CHARGE_SHIPS,0))/vessel_mmbtu))</f>
        <v/>
      </c>
      <c r="M292" s="105" t="str">
        <f ca="1">IF($G292=0,"",IF(route_choice=1,INDEX([1]!PORT_CHARGES,MATCH(suez,[1]!PORTS,0),MATCH(vessel,[1]!PORT_CHARGE_SHIPS,0)),0)/vessel_mmbtu)</f>
        <v/>
      </c>
      <c r="N292" s="105" t="str">
        <f ca="1">+IF(G292=0,"",+HLOOKUP(vessel,[1]!other_cost,3,0))</f>
        <v/>
      </c>
      <c r="O292" s="114" t="str">
        <f t="shared" ca="1" si="15"/>
        <v/>
      </c>
      <c r="P292" s="36"/>
      <c r="Q292" s="1"/>
    </row>
    <row r="293" spans="5:17" x14ac:dyDescent="0.2">
      <c r="E293" s="118">
        <f t="shared" ca="1" si="16"/>
        <v>45383</v>
      </c>
      <c r="F293" s="125">
        <f ca="1">+VLOOKUP(E293,[1]!curvecalc,3,0)</f>
        <v>0.18614481545623837</v>
      </c>
      <c r="G293" s="126">
        <f t="shared" ca="1" si="14"/>
        <v>0</v>
      </c>
      <c r="H293" s="105" t="str">
        <f ca="1">+IF($G293=0,"",(+VLOOKUP($E293,[1]!FIXED_CHARTER_COST,HLOOKUP(vessel_choice,[1]!FIXED_CHARTER_COST,2,0)+1,0)*roundtrip_days)/vessel_mmbtu)</f>
        <v/>
      </c>
      <c r="I293" s="105" t="str">
        <f ca="1">+IF($G293=0,"",(+VLOOKUP($E293,[1]!OM_CHARTER_COST,HLOOKUP(vessel_choice,[1]!OM_CHARTER_COST,2,0)+1,0)*roundtrip_days)/vessel_mmbtu)</f>
        <v/>
      </c>
      <c r="J293" s="105" t="str">
        <f ca="1">IF($G293=0,"",(INDEX([1]!bunker_cost,MATCH(route,[1]!bunker_cost_route,0),MATCH(vessel_choice,[1]!bunker_cost_ship,0))/vessel_mmbtu))</f>
        <v/>
      </c>
      <c r="K293" s="105" t="str">
        <f ca="1">IF($G293=0,"",(+INDEX([1]!PORT_CHARGES,MATCH(source,[1]!PORTS,0),MATCH(vessel,[1]!PORT_CHARGE_SHIPS,0))/vessel_mmbtu))</f>
        <v/>
      </c>
      <c r="L293" s="105" t="str">
        <f ca="1">IF($G293=0,"",(+INDEX([1]!PORT_CHARGES,MATCH(destination,[1]!PORTS,0),MATCH(vessel,[1]!PORT_CHARGE_SHIPS,0))/vessel_mmbtu))</f>
        <v/>
      </c>
      <c r="M293" s="105" t="str">
        <f ca="1">IF($G293=0,"",IF(route_choice=1,INDEX([1]!PORT_CHARGES,MATCH(suez,[1]!PORTS,0),MATCH(vessel,[1]!PORT_CHARGE_SHIPS,0)),0)/vessel_mmbtu)</f>
        <v/>
      </c>
      <c r="N293" s="105" t="str">
        <f ca="1">+IF(G293=0,"",+HLOOKUP(vessel,[1]!other_cost,3,0))</f>
        <v/>
      </c>
      <c r="O293" s="114" t="str">
        <f t="shared" ca="1" si="15"/>
        <v/>
      </c>
      <c r="P293" s="36"/>
      <c r="Q293" s="1"/>
    </row>
    <row r="294" spans="5:17" x14ac:dyDescent="0.2">
      <c r="E294" s="118">
        <f t="shared" ca="1" si="16"/>
        <v>45413</v>
      </c>
      <c r="F294" s="125">
        <f ca="1">+VLOOKUP(E294,[1]!curvecalc,3,0)</f>
        <v>0.18504680496452733</v>
      </c>
      <c r="G294" s="126">
        <f t="shared" ca="1" si="14"/>
        <v>0</v>
      </c>
      <c r="H294" s="105" t="str">
        <f ca="1">+IF($G294=0,"",(+VLOOKUP($E294,[1]!FIXED_CHARTER_COST,HLOOKUP(vessel_choice,[1]!FIXED_CHARTER_COST,2,0)+1,0)*roundtrip_days)/vessel_mmbtu)</f>
        <v/>
      </c>
      <c r="I294" s="105" t="str">
        <f ca="1">+IF($G294=0,"",(+VLOOKUP($E294,[1]!OM_CHARTER_COST,HLOOKUP(vessel_choice,[1]!OM_CHARTER_COST,2,0)+1,0)*roundtrip_days)/vessel_mmbtu)</f>
        <v/>
      </c>
      <c r="J294" s="105" t="str">
        <f ca="1">IF($G294=0,"",(INDEX([1]!bunker_cost,MATCH(route,[1]!bunker_cost_route,0),MATCH(vessel_choice,[1]!bunker_cost_ship,0))/vessel_mmbtu))</f>
        <v/>
      </c>
      <c r="K294" s="105" t="str">
        <f ca="1">IF($G294=0,"",(+INDEX([1]!PORT_CHARGES,MATCH(source,[1]!PORTS,0),MATCH(vessel,[1]!PORT_CHARGE_SHIPS,0))/vessel_mmbtu))</f>
        <v/>
      </c>
      <c r="L294" s="105" t="str">
        <f ca="1">IF($G294=0,"",(+INDEX([1]!PORT_CHARGES,MATCH(destination,[1]!PORTS,0),MATCH(vessel,[1]!PORT_CHARGE_SHIPS,0))/vessel_mmbtu))</f>
        <v/>
      </c>
      <c r="M294" s="105" t="str">
        <f ca="1">IF($G294=0,"",IF(route_choice=1,INDEX([1]!PORT_CHARGES,MATCH(suez,[1]!PORTS,0),MATCH(vessel,[1]!PORT_CHARGE_SHIPS,0)),0)/vessel_mmbtu)</f>
        <v/>
      </c>
      <c r="N294" s="105" t="str">
        <f ca="1">+IF(G294=0,"",+HLOOKUP(vessel,[1]!other_cost,3,0))</f>
        <v/>
      </c>
      <c r="O294" s="114" t="str">
        <f t="shared" ca="1" si="15"/>
        <v/>
      </c>
      <c r="P294" s="36"/>
      <c r="Q294" s="1"/>
    </row>
    <row r="295" spans="5:17" x14ac:dyDescent="0.2">
      <c r="E295" s="118">
        <f t="shared" ca="1" si="16"/>
        <v>45444</v>
      </c>
      <c r="F295" s="125">
        <f ca="1">+VLOOKUP(E295,[1]!curvecalc,3,0)</f>
        <v>0.18399162478601366</v>
      </c>
      <c r="G295" s="126">
        <f t="shared" ca="1" si="14"/>
        <v>0</v>
      </c>
      <c r="H295" s="105" t="str">
        <f ca="1">+IF($G295=0,"",(+VLOOKUP($E295,[1]!FIXED_CHARTER_COST,HLOOKUP(vessel_choice,[1]!FIXED_CHARTER_COST,2,0)+1,0)*roundtrip_days)/vessel_mmbtu)</f>
        <v/>
      </c>
      <c r="I295" s="105" t="str">
        <f ca="1">+IF($G295=0,"",(+VLOOKUP($E295,[1]!OM_CHARTER_COST,HLOOKUP(vessel_choice,[1]!OM_CHARTER_COST,2,0)+1,0)*roundtrip_days)/vessel_mmbtu)</f>
        <v/>
      </c>
      <c r="J295" s="105" t="str">
        <f ca="1">IF($G295=0,"",(INDEX([1]!bunker_cost,MATCH(route,[1]!bunker_cost_route,0),MATCH(vessel_choice,[1]!bunker_cost_ship,0))/vessel_mmbtu))</f>
        <v/>
      </c>
      <c r="K295" s="105" t="str">
        <f ca="1">IF($G295=0,"",(+INDEX([1]!PORT_CHARGES,MATCH(source,[1]!PORTS,0),MATCH(vessel,[1]!PORT_CHARGE_SHIPS,0))/vessel_mmbtu))</f>
        <v/>
      </c>
      <c r="L295" s="105" t="str">
        <f ca="1">IF($G295=0,"",(+INDEX([1]!PORT_CHARGES,MATCH(destination,[1]!PORTS,0),MATCH(vessel,[1]!PORT_CHARGE_SHIPS,0))/vessel_mmbtu))</f>
        <v/>
      </c>
      <c r="M295" s="105" t="str">
        <f ca="1">IF($G295=0,"",IF(route_choice=1,INDEX([1]!PORT_CHARGES,MATCH(suez,[1]!PORTS,0),MATCH(vessel,[1]!PORT_CHARGE_SHIPS,0)),0)/vessel_mmbtu)</f>
        <v/>
      </c>
      <c r="N295" s="105" t="str">
        <f ca="1">+IF(G295=0,"",+HLOOKUP(vessel,[1]!other_cost,3,0))</f>
        <v/>
      </c>
      <c r="O295" s="114" t="str">
        <f t="shared" ca="1" si="15"/>
        <v/>
      </c>
      <c r="P295" s="36"/>
      <c r="Q295" s="1"/>
    </row>
    <row r="296" spans="5:17" x14ac:dyDescent="0.2">
      <c r="E296" s="118">
        <f t="shared" ca="1" si="16"/>
        <v>45474</v>
      </c>
      <c r="F296" s="125">
        <f ca="1">+VLOOKUP(E296,[1]!curvecalc,3,0)</f>
        <v>0.1829065579857608</v>
      </c>
      <c r="G296" s="126">
        <f t="shared" ca="1" si="14"/>
        <v>0</v>
      </c>
      <c r="H296" s="105" t="str">
        <f ca="1">+IF($G296=0,"",(+VLOOKUP($E296,[1]!FIXED_CHARTER_COST,HLOOKUP(vessel_choice,[1]!FIXED_CHARTER_COST,2,0)+1,0)*roundtrip_days)/vessel_mmbtu)</f>
        <v/>
      </c>
      <c r="I296" s="105" t="str">
        <f ca="1">+IF($G296=0,"",(+VLOOKUP($E296,[1]!OM_CHARTER_COST,HLOOKUP(vessel_choice,[1]!OM_CHARTER_COST,2,0)+1,0)*roundtrip_days)/vessel_mmbtu)</f>
        <v/>
      </c>
      <c r="J296" s="105" t="str">
        <f ca="1">IF($G296=0,"",(INDEX([1]!bunker_cost,MATCH(route,[1]!bunker_cost_route,0),MATCH(vessel_choice,[1]!bunker_cost_ship,0))/vessel_mmbtu))</f>
        <v/>
      </c>
      <c r="K296" s="105" t="str">
        <f ca="1">IF($G296=0,"",(+INDEX([1]!PORT_CHARGES,MATCH(source,[1]!PORTS,0),MATCH(vessel,[1]!PORT_CHARGE_SHIPS,0))/vessel_mmbtu))</f>
        <v/>
      </c>
      <c r="L296" s="105" t="str">
        <f ca="1">IF($G296=0,"",(+INDEX([1]!PORT_CHARGES,MATCH(destination,[1]!PORTS,0),MATCH(vessel,[1]!PORT_CHARGE_SHIPS,0))/vessel_mmbtu))</f>
        <v/>
      </c>
      <c r="M296" s="105" t="str">
        <f ca="1">IF($G296=0,"",IF(route_choice=1,INDEX([1]!PORT_CHARGES,MATCH(suez,[1]!PORTS,0),MATCH(vessel,[1]!PORT_CHARGE_SHIPS,0)),0)/vessel_mmbtu)</f>
        <v/>
      </c>
      <c r="N296" s="105" t="str">
        <f ca="1">+IF(G296=0,"",+HLOOKUP(vessel,[1]!other_cost,3,0))</f>
        <v/>
      </c>
      <c r="O296" s="114" t="str">
        <f t="shared" ca="1" si="15"/>
        <v/>
      </c>
      <c r="P296" s="36"/>
      <c r="Q296" s="1"/>
    </row>
    <row r="297" spans="5:17" x14ac:dyDescent="0.2">
      <c r="E297" s="118">
        <f t="shared" ca="1" si="16"/>
        <v>45505</v>
      </c>
      <c r="F297" s="125">
        <f ca="1">+VLOOKUP(E297,[1]!curvecalc,3,0)</f>
        <v>0.18182858097028551</v>
      </c>
      <c r="G297" s="126">
        <f t="shared" ca="1" si="14"/>
        <v>0</v>
      </c>
      <c r="H297" s="105" t="str">
        <f ca="1">+IF($G297=0,"",(+VLOOKUP($E297,[1]!FIXED_CHARTER_COST,HLOOKUP(vessel_choice,[1]!FIXED_CHARTER_COST,2,0)+1,0)*roundtrip_days)/vessel_mmbtu)</f>
        <v/>
      </c>
      <c r="I297" s="105" t="str">
        <f ca="1">+IF($G297=0,"",(+VLOOKUP($E297,[1]!OM_CHARTER_COST,HLOOKUP(vessel_choice,[1]!OM_CHARTER_COST,2,0)+1,0)*roundtrip_days)/vessel_mmbtu)</f>
        <v/>
      </c>
      <c r="J297" s="105" t="str">
        <f ca="1">IF($G297=0,"",(INDEX([1]!bunker_cost,MATCH(route,[1]!bunker_cost_route,0),MATCH(vessel_choice,[1]!bunker_cost_ship,0))/vessel_mmbtu))</f>
        <v/>
      </c>
      <c r="K297" s="105" t="str">
        <f ca="1">IF($G297=0,"",(+INDEX([1]!PORT_CHARGES,MATCH(source,[1]!PORTS,0),MATCH(vessel,[1]!PORT_CHARGE_SHIPS,0))/vessel_mmbtu))</f>
        <v/>
      </c>
      <c r="L297" s="105" t="str">
        <f ca="1">IF($G297=0,"",(+INDEX([1]!PORT_CHARGES,MATCH(destination,[1]!PORTS,0),MATCH(vessel,[1]!PORT_CHARGE_SHIPS,0))/vessel_mmbtu))</f>
        <v/>
      </c>
      <c r="M297" s="105" t="str">
        <f ca="1">IF($G297=0,"",IF(route_choice=1,INDEX([1]!PORT_CHARGES,MATCH(suez,[1]!PORTS,0),MATCH(vessel,[1]!PORT_CHARGE_SHIPS,0)),0)/vessel_mmbtu)</f>
        <v/>
      </c>
      <c r="N297" s="105" t="str">
        <f ca="1">+IF(G297=0,"",+HLOOKUP(vessel,[1]!other_cost,3,0))</f>
        <v/>
      </c>
      <c r="O297" s="114" t="str">
        <f t="shared" ca="1" si="15"/>
        <v/>
      </c>
      <c r="P297" s="36"/>
      <c r="Q297" s="1"/>
    </row>
    <row r="298" spans="5:17" x14ac:dyDescent="0.2">
      <c r="E298" s="118">
        <f t="shared" ca="1" si="16"/>
        <v>45536</v>
      </c>
      <c r="F298" s="125">
        <f ca="1">+VLOOKUP(E298,[1]!curvecalc,3,0)</f>
        <v>0.18079211365279124</v>
      </c>
      <c r="G298" s="126">
        <f t="shared" ca="1" si="14"/>
        <v>0</v>
      </c>
      <c r="H298" s="105" t="str">
        <f ca="1">+IF($G298=0,"",(+VLOOKUP($E298,[1]!FIXED_CHARTER_COST,HLOOKUP(vessel_choice,[1]!FIXED_CHARTER_COST,2,0)+1,0)*roundtrip_days)/vessel_mmbtu)</f>
        <v/>
      </c>
      <c r="I298" s="105" t="str">
        <f ca="1">+IF($G298=0,"",(+VLOOKUP($E298,[1]!OM_CHARTER_COST,HLOOKUP(vessel_choice,[1]!OM_CHARTER_COST,2,0)+1,0)*roundtrip_days)/vessel_mmbtu)</f>
        <v/>
      </c>
      <c r="J298" s="105" t="str">
        <f ca="1">IF($G298=0,"",(INDEX([1]!bunker_cost,MATCH(route,[1]!bunker_cost_route,0),MATCH(vessel_choice,[1]!bunker_cost_ship,0))/vessel_mmbtu))</f>
        <v/>
      </c>
      <c r="K298" s="105" t="str">
        <f ca="1">IF($G298=0,"",(+INDEX([1]!PORT_CHARGES,MATCH(source,[1]!PORTS,0),MATCH(vessel,[1]!PORT_CHARGE_SHIPS,0))/vessel_mmbtu))</f>
        <v/>
      </c>
      <c r="L298" s="105" t="str">
        <f ca="1">IF($G298=0,"",(+INDEX([1]!PORT_CHARGES,MATCH(destination,[1]!PORTS,0),MATCH(vessel,[1]!PORT_CHARGE_SHIPS,0))/vessel_mmbtu))</f>
        <v/>
      </c>
      <c r="M298" s="105" t="str">
        <f ca="1">IF($G298=0,"",IF(route_choice=1,INDEX([1]!PORT_CHARGES,MATCH(suez,[1]!PORTS,0),MATCH(vessel,[1]!PORT_CHARGE_SHIPS,0)),0)/vessel_mmbtu)</f>
        <v/>
      </c>
      <c r="N298" s="105" t="str">
        <f ca="1">+IF(G298=0,"",+HLOOKUP(vessel,[1]!other_cost,3,0))</f>
        <v/>
      </c>
      <c r="O298" s="114" t="str">
        <f t="shared" ca="1" si="15"/>
        <v/>
      </c>
      <c r="P298" s="36"/>
      <c r="Q298" s="1"/>
    </row>
    <row r="299" spans="5:17" x14ac:dyDescent="0.2">
      <c r="E299" s="118">
        <f t="shared" ca="1" si="16"/>
        <v>45566</v>
      </c>
      <c r="F299" s="125">
        <f ca="1">+VLOOKUP(E299,[1]!curvecalc,3,0)</f>
        <v>0.17972627521506143</v>
      </c>
      <c r="G299" s="126">
        <f t="shared" ca="1" si="14"/>
        <v>0</v>
      </c>
      <c r="H299" s="105" t="str">
        <f ca="1">+IF($G299=0,"",(+VLOOKUP($E299,[1]!FIXED_CHARTER_COST,HLOOKUP(vessel_choice,[1]!FIXED_CHARTER_COST,2,0)+1,0)*roundtrip_days)/vessel_mmbtu)</f>
        <v/>
      </c>
      <c r="I299" s="105" t="str">
        <f ca="1">+IF($G299=0,"",(+VLOOKUP($E299,[1]!OM_CHARTER_COST,HLOOKUP(vessel_choice,[1]!OM_CHARTER_COST,2,0)+1,0)*roundtrip_days)/vessel_mmbtu)</f>
        <v/>
      </c>
      <c r="J299" s="105" t="str">
        <f ca="1">IF($G299=0,"",(INDEX([1]!bunker_cost,MATCH(route,[1]!bunker_cost_route,0),MATCH(vessel_choice,[1]!bunker_cost_ship,0))/vessel_mmbtu))</f>
        <v/>
      </c>
      <c r="K299" s="105" t="str">
        <f ca="1">IF($G299=0,"",(+INDEX([1]!PORT_CHARGES,MATCH(source,[1]!PORTS,0),MATCH(vessel,[1]!PORT_CHARGE_SHIPS,0))/vessel_mmbtu))</f>
        <v/>
      </c>
      <c r="L299" s="105" t="str">
        <f ca="1">IF($G299=0,"",(+INDEX([1]!PORT_CHARGES,MATCH(destination,[1]!PORTS,0),MATCH(vessel,[1]!PORT_CHARGE_SHIPS,0))/vessel_mmbtu))</f>
        <v/>
      </c>
      <c r="M299" s="105" t="str">
        <f ca="1">IF($G299=0,"",IF(route_choice=1,INDEX([1]!PORT_CHARGES,MATCH(suez,[1]!PORTS,0),MATCH(vessel,[1]!PORT_CHARGE_SHIPS,0)),0)/vessel_mmbtu)</f>
        <v/>
      </c>
      <c r="N299" s="105" t="str">
        <f ca="1">+IF(G299=0,"",+HLOOKUP(vessel,[1]!other_cost,3,0))</f>
        <v/>
      </c>
      <c r="O299" s="114" t="str">
        <f t="shared" ca="1" si="15"/>
        <v/>
      </c>
      <c r="P299" s="36"/>
      <c r="Q299" s="1"/>
    </row>
    <row r="300" spans="5:17" x14ac:dyDescent="0.2">
      <c r="E300" s="118">
        <f t="shared" ca="1" si="16"/>
        <v>45597</v>
      </c>
      <c r="F300" s="125">
        <f ca="1">+VLOOKUP(E300,[1]!curvecalc,3,0)</f>
        <v>0.17870202866810722</v>
      </c>
      <c r="G300" s="126">
        <f t="shared" ca="1" si="14"/>
        <v>0</v>
      </c>
      <c r="H300" s="105" t="str">
        <f ca="1">+IF($G300=0,"",(+VLOOKUP($E300,[1]!FIXED_CHARTER_COST,HLOOKUP(vessel_choice,[1]!FIXED_CHARTER_COST,2,0)+1,0)*roundtrip_days)/vessel_mmbtu)</f>
        <v/>
      </c>
      <c r="I300" s="105" t="str">
        <f ca="1">+IF($G300=0,"",(+VLOOKUP($E300,[1]!OM_CHARTER_COST,HLOOKUP(vessel_choice,[1]!OM_CHARTER_COST,2,0)+1,0)*roundtrip_days)/vessel_mmbtu)</f>
        <v/>
      </c>
      <c r="J300" s="105" t="str">
        <f ca="1">IF($G300=0,"",(INDEX([1]!bunker_cost,MATCH(route,[1]!bunker_cost_route,0),MATCH(vessel_choice,[1]!bunker_cost_ship,0))/vessel_mmbtu))</f>
        <v/>
      </c>
      <c r="K300" s="105" t="str">
        <f ca="1">IF($G300=0,"",(+INDEX([1]!PORT_CHARGES,MATCH(source,[1]!PORTS,0),MATCH(vessel,[1]!PORT_CHARGE_SHIPS,0))/vessel_mmbtu))</f>
        <v/>
      </c>
      <c r="L300" s="105" t="str">
        <f ca="1">IF($G300=0,"",(+INDEX([1]!PORT_CHARGES,MATCH(destination,[1]!PORTS,0),MATCH(vessel,[1]!PORT_CHARGE_SHIPS,0))/vessel_mmbtu))</f>
        <v/>
      </c>
      <c r="M300" s="105" t="str">
        <f ca="1">IF($G300=0,"",IF(route_choice=1,INDEX([1]!PORT_CHARGES,MATCH(suez,[1]!PORTS,0),MATCH(vessel,[1]!PORT_CHARGE_SHIPS,0)),0)/vessel_mmbtu)</f>
        <v/>
      </c>
      <c r="N300" s="105" t="str">
        <f ca="1">+IF(G300=0,"",+HLOOKUP(vessel,[1]!other_cost,3,0))</f>
        <v/>
      </c>
      <c r="O300" s="114" t="str">
        <f t="shared" ca="1" si="15"/>
        <v/>
      </c>
      <c r="P300" s="36"/>
      <c r="Q300" s="1"/>
    </row>
    <row r="301" spans="5:17" x14ac:dyDescent="0.2">
      <c r="E301" s="118">
        <f t="shared" ca="1" si="16"/>
        <v>45627</v>
      </c>
      <c r="F301" s="125">
        <f ca="1">+VLOOKUP(E301,[1]!curvecalc,3,0)</f>
        <v>0.17764874779342671</v>
      </c>
      <c r="G301" s="126">
        <f t="shared" ca="1" si="14"/>
        <v>0</v>
      </c>
      <c r="H301" s="105" t="str">
        <f ca="1">+IF($G301=0,"",(+VLOOKUP($E301,[1]!FIXED_CHARTER_COST,HLOOKUP(vessel_choice,[1]!FIXED_CHARTER_COST,2,0)+1,0)*roundtrip_days)/vessel_mmbtu)</f>
        <v/>
      </c>
      <c r="I301" s="105" t="str">
        <f ca="1">+IF($G301=0,"",(+VLOOKUP($E301,[1]!OM_CHARTER_COST,HLOOKUP(vessel_choice,[1]!OM_CHARTER_COST,2,0)+1,0)*roundtrip_days)/vessel_mmbtu)</f>
        <v/>
      </c>
      <c r="J301" s="105" t="str">
        <f ca="1">IF($G301=0,"",(INDEX([1]!bunker_cost,MATCH(route,[1]!bunker_cost_route,0),MATCH(vessel_choice,[1]!bunker_cost_ship,0))/vessel_mmbtu))</f>
        <v/>
      </c>
      <c r="K301" s="105" t="str">
        <f ca="1">IF($G301=0,"",(+INDEX([1]!PORT_CHARGES,MATCH(source,[1]!PORTS,0),MATCH(vessel,[1]!PORT_CHARGE_SHIPS,0))/vessel_mmbtu))</f>
        <v/>
      </c>
      <c r="L301" s="105" t="str">
        <f ca="1">IF($G301=0,"",(+INDEX([1]!PORT_CHARGES,MATCH(destination,[1]!PORTS,0),MATCH(vessel,[1]!PORT_CHARGE_SHIPS,0))/vessel_mmbtu))</f>
        <v/>
      </c>
      <c r="M301" s="105" t="str">
        <f ca="1">IF($G301=0,"",IF(route_choice=1,INDEX([1]!PORT_CHARGES,MATCH(suez,[1]!PORTS,0),MATCH(vessel,[1]!PORT_CHARGE_SHIPS,0)),0)/vessel_mmbtu)</f>
        <v/>
      </c>
      <c r="N301" s="105" t="str">
        <f ca="1">+IF(G301=0,"",+HLOOKUP(vessel,[1]!other_cost,3,0))</f>
        <v/>
      </c>
      <c r="O301" s="114" t="str">
        <f t="shared" ca="1" si="15"/>
        <v/>
      </c>
      <c r="P301" s="36"/>
      <c r="Q301" s="1"/>
    </row>
    <row r="302" spans="5:17" x14ac:dyDescent="0.2">
      <c r="E302" s="118">
        <f t="shared" ca="1" si="16"/>
        <v>45658</v>
      </c>
      <c r="F302" s="125">
        <f ca="1">+VLOOKUP(E302,[1]!curvecalc,3,0)</f>
        <v>0.17660235555127896</v>
      </c>
      <c r="G302" s="126">
        <f t="shared" ca="1" si="14"/>
        <v>0</v>
      </c>
      <c r="H302" s="105" t="str">
        <f ca="1">+IF($G302=0,"",(+VLOOKUP($E302,[1]!FIXED_CHARTER_COST,HLOOKUP(vessel_choice,[1]!FIXED_CHARTER_COST,2,0)+1,0)*roundtrip_days)/vessel_mmbtu)</f>
        <v/>
      </c>
      <c r="I302" s="105" t="str">
        <f ca="1">+IF($G302=0,"",(+VLOOKUP($E302,[1]!OM_CHARTER_COST,HLOOKUP(vessel_choice,[1]!OM_CHARTER_COST,2,0)+1,0)*roundtrip_days)/vessel_mmbtu)</f>
        <v/>
      </c>
      <c r="J302" s="105" t="str">
        <f ca="1">IF($G302=0,"",(INDEX([1]!bunker_cost,MATCH(route,[1]!bunker_cost_route,0),MATCH(vessel_choice,[1]!bunker_cost_ship,0))/vessel_mmbtu))</f>
        <v/>
      </c>
      <c r="K302" s="105" t="str">
        <f ca="1">IF($G302=0,"",(+INDEX([1]!PORT_CHARGES,MATCH(source,[1]!PORTS,0),MATCH(vessel,[1]!PORT_CHARGE_SHIPS,0))/vessel_mmbtu))</f>
        <v/>
      </c>
      <c r="L302" s="105" t="str">
        <f ca="1">IF($G302=0,"",(+INDEX([1]!PORT_CHARGES,MATCH(destination,[1]!PORTS,0),MATCH(vessel,[1]!PORT_CHARGE_SHIPS,0))/vessel_mmbtu))</f>
        <v/>
      </c>
      <c r="M302" s="105" t="str">
        <f ca="1">IF($G302=0,"",IF(route_choice=1,INDEX([1]!PORT_CHARGES,MATCH(suez,[1]!PORTS,0),MATCH(vessel,[1]!PORT_CHARGE_SHIPS,0)),0)/vessel_mmbtu)</f>
        <v/>
      </c>
      <c r="N302" s="105" t="str">
        <f ca="1">+IF(G302=0,"",+HLOOKUP(vessel,[1]!other_cost,3,0))</f>
        <v/>
      </c>
      <c r="O302" s="114" t="str">
        <f t="shared" ca="1" si="15"/>
        <v/>
      </c>
      <c r="P302" s="36"/>
      <c r="Q302" s="1"/>
    </row>
    <row r="303" spans="5:17" x14ac:dyDescent="0.2">
      <c r="E303" s="118">
        <f t="shared" ca="1" si="16"/>
        <v>45689</v>
      </c>
      <c r="F303" s="125">
        <f ca="1">+VLOOKUP(E303,[1]!curvecalc,3,0)</f>
        <v>0.17566431569142441</v>
      </c>
      <c r="G303" s="126">
        <f t="shared" ca="1" si="14"/>
        <v>0</v>
      </c>
      <c r="H303" s="105" t="str">
        <f ca="1">+IF($G303=0,"",(+VLOOKUP($E303,[1]!FIXED_CHARTER_COST,HLOOKUP(vessel_choice,[1]!FIXED_CHARTER_COST,2,0)+1,0)*roundtrip_days)/vessel_mmbtu)</f>
        <v/>
      </c>
      <c r="I303" s="105" t="str">
        <f ca="1">+IF($G303=0,"",(+VLOOKUP($E303,[1]!OM_CHARTER_COST,HLOOKUP(vessel_choice,[1]!OM_CHARTER_COST,2,0)+1,0)*roundtrip_days)/vessel_mmbtu)</f>
        <v/>
      </c>
      <c r="J303" s="105" t="str">
        <f ca="1">IF($G303=0,"",(INDEX([1]!bunker_cost,MATCH(route,[1]!bunker_cost_route,0),MATCH(vessel_choice,[1]!bunker_cost_ship,0))/vessel_mmbtu))</f>
        <v/>
      </c>
      <c r="K303" s="105" t="str">
        <f ca="1">IF($G303=0,"",(+INDEX([1]!PORT_CHARGES,MATCH(source,[1]!PORTS,0),MATCH(vessel,[1]!PORT_CHARGE_SHIPS,0))/vessel_mmbtu))</f>
        <v/>
      </c>
      <c r="L303" s="105" t="str">
        <f ca="1">IF($G303=0,"",(+INDEX([1]!PORT_CHARGES,MATCH(destination,[1]!PORTS,0),MATCH(vessel,[1]!PORT_CHARGE_SHIPS,0))/vessel_mmbtu))</f>
        <v/>
      </c>
      <c r="M303" s="105" t="str">
        <f ca="1">IF($G303=0,"",IF(route_choice=1,INDEX([1]!PORT_CHARGES,MATCH(suez,[1]!PORTS,0),MATCH(vessel,[1]!PORT_CHARGE_SHIPS,0)),0)/vessel_mmbtu)</f>
        <v/>
      </c>
      <c r="N303" s="105" t="str">
        <f ca="1">+IF(G303=0,"",+HLOOKUP(vessel,[1]!other_cost,3,0))</f>
        <v/>
      </c>
      <c r="O303" s="114" t="str">
        <f t="shared" ca="1" si="15"/>
        <v/>
      </c>
      <c r="P303" s="36"/>
      <c r="Q303" s="1"/>
    </row>
    <row r="304" spans="5:17" x14ac:dyDescent="0.2">
      <c r="E304" s="118">
        <f t="shared" ca="1" si="16"/>
        <v>45717</v>
      </c>
      <c r="F304" s="125">
        <f ca="1">+VLOOKUP(E304,[1]!curvecalc,3,0)</f>
        <v>0.17462816346036533</v>
      </c>
      <c r="G304" s="126">
        <f t="shared" ca="1" si="14"/>
        <v>0</v>
      </c>
      <c r="H304" s="105" t="str">
        <f ca="1">+IF($G304=0,"",(+VLOOKUP($E304,[1]!FIXED_CHARTER_COST,HLOOKUP(vessel_choice,[1]!FIXED_CHARTER_COST,2,0)+1,0)*roundtrip_days)/vessel_mmbtu)</f>
        <v/>
      </c>
      <c r="I304" s="105" t="str">
        <f ca="1">+IF($G304=0,"",(+VLOOKUP($E304,[1]!OM_CHARTER_COST,HLOOKUP(vessel_choice,[1]!OM_CHARTER_COST,2,0)+1,0)*roundtrip_days)/vessel_mmbtu)</f>
        <v/>
      </c>
      <c r="J304" s="105" t="str">
        <f ca="1">IF($G304=0,"",(INDEX([1]!bunker_cost,MATCH(route,[1]!bunker_cost_route,0),MATCH(vessel_choice,[1]!bunker_cost_ship,0))/vessel_mmbtu))</f>
        <v/>
      </c>
      <c r="K304" s="105" t="str">
        <f ca="1">IF($G304=0,"",(+INDEX([1]!PORT_CHARGES,MATCH(source,[1]!PORTS,0),MATCH(vessel,[1]!PORT_CHARGE_SHIPS,0))/vessel_mmbtu))</f>
        <v/>
      </c>
      <c r="L304" s="105" t="str">
        <f ca="1">IF($G304=0,"",(+INDEX([1]!PORT_CHARGES,MATCH(destination,[1]!PORTS,0),MATCH(vessel,[1]!PORT_CHARGE_SHIPS,0))/vessel_mmbtu))</f>
        <v/>
      </c>
      <c r="M304" s="105" t="str">
        <f ca="1">IF($G304=0,"",IF(route_choice=1,INDEX([1]!PORT_CHARGES,MATCH(suez,[1]!PORTS,0),MATCH(vessel,[1]!PORT_CHARGE_SHIPS,0)),0)/vessel_mmbtu)</f>
        <v/>
      </c>
      <c r="N304" s="105" t="str">
        <f ca="1">+IF(G304=0,"",+HLOOKUP(vessel,[1]!other_cost,3,0))</f>
        <v/>
      </c>
      <c r="O304" s="114" t="str">
        <f t="shared" ca="1" si="15"/>
        <v/>
      </c>
      <c r="P304" s="36"/>
      <c r="Q304" s="1"/>
    </row>
    <row r="305" spans="5:17" x14ac:dyDescent="0.2">
      <c r="E305" s="118">
        <f t="shared" ca="1" si="16"/>
        <v>45748</v>
      </c>
      <c r="F305" s="125">
        <f ca="1">+VLOOKUP(E305,[1]!curvecalc,3,0)</f>
        <v>0.17363354098225994</v>
      </c>
      <c r="G305" s="126">
        <f t="shared" ca="1" si="14"/>
        <v>0</v>
      </c>
      <c r="H305" s="105" t="str">
        <f ca="1">+IF($G305=0,"",(+VLOOKUP($E305,[1]!FIXED_CHARTER_COST,HLOOKUP(vessel_choice,[1]!FIXED_CHARTER_COST,2,0)+1,0)*roundtrip_days)/vessel_mmbtu)</f>
        <v/>
      </c>
      <c r="I305" s="105" t="str">
        <f ca="1">+IF($G305=0,"",(+VLOOKUP($E305,[1]!OM_CHARTER_COST,HLOOKUP(vessel_choice,[1]!OM_CHARTER_COST,2,0)+1,0)*roundtrip_days)/vessel_mmbtu)</f>
        <v/>
      </c>
      <c r="J305" s="105" t="str">
        <f ca="1">IF($G305=0,"",(INDEX([1]!bunker_cost,MATCH(route,[1]!bunker_cost_route,0),MATCH(vessel_choice,[1]!bunker_cost_ship,0))/vessel_mmbtu))</f>
        <v/>
      </c>
      <c r="K305" s="105" t="str">
        <f ca="1">IF($G305=0,"",(+INDEX([1]!PORT_CHARGES,MATCH(source,[1]!PORTS,0),MATCH(vessel,[1]!PORT_CHARGE_SHIPS,0))/vessel_mmbtu))</f>
        <v/>
      </c>
      <c r="L305" s="105" t="str">
        <f ca="1">IF($G305=0,"",(+INDEX([1]!PORT_CHARGES,MATCH(destination,[1]!PORTS,0),MATCH(vessel,[1]!PORT_CHARGE_SHIPS,0))/vessel_mmbtu))</f>
        <v/>
      </c>
      <c r="M305" s="105" t="str">
        <f ca="1">IF($G305=0,"",IF(route_choice=1,INDEX([1]!PORT_CHARGES,MATCH(suez,[1]!PORTS,0),MATCH(vessel,[1]!PORT_CHARGE_SHIPS,0)),0)/vessel_mmbtu)</f>
        <v/>
      </c>
      <c r="N305" s="105" t="str">
        <f ca="1">+IF(G305=0,"",+HLOOKUP(vessel,[1]!other_cost,3,0))</f>
        <v/>
      </c>
      <c r="O305" s="114" t="str">
        <f t="shared" ca="1" si="15"/>
        <v/>
      </c>
      <c r="P305" s="36"/>
      <c r="Q305" s="1"/>
    </row>
    <row r="306" spans="5:17" x14ac:dyDescent="0.2">
      <c r="E306" s="118">
        <f t="shared" ca="1" si="16"/>
        <v>45778</v>
      </c>
      <c r="F306" s="125">
        <f ca="1">+VLOOKUP(E306,[1]!curvecalc,3,0)</f>
        <v>0.17261070103878098</v>
      </c>
      <c r="G306" s="126">
        <f t="shared" ca="1" si="14"/>
        <v>0</v>
      </c>
      <c r="H306" s="105" t="str">
        <f ca="1">+IF($G306=0,"",(+VLOOKUP($E306,[1]!FIXED_CHARTER_COST,HLOOKUP(vessel_choice,[1]!FIXED_CHARTER_COST,2,0)+1,0)*roundtrip_days)/vessel_mmbtu)</f>
        <v/>
      </c>
      <c r="I306" s="105" t="str">
        <f ca="1">+IF($G306=0,"",(+VLOOKUP($E306,[1]!OM_CHARTER_COST,HLOOKUP(vessel_choice,[1]!OM_CHARTER_COST,2,0)+1,0)*roundtrip_days)/vessel_mmbtu)</f>
        <v/>
      </c>
      <c r="J306" s="105" t="str">
        <f ca="1">IF($G306=0,"",(INDEX([1]!bunker_cost,MATCH(route,[1]!bunker_cost_route,0),MATCH(vessel_choice,[1]!bunker_cost_ship,0))/vessel_mmbtu))</f>
        <v/>
      </c>
      <c r="K306" s="105" t="str">
        <f ca="1">IF($G306=0,"",(+INDEX([1]!PORT_CHARGES,MATCH(source,[1]!PORTS,0),MATCH(vessel,[1]!PORT_CHARGE_SHIPS,0))/vessel_mmbtu))</f>
        <v/>
      </c>
      <c r="L306" s="105" t="str">
        <f ca="1">IF($G306=0,"",(+INDEX([1]!PORT_CHARGES,MATCH(destination,[1]!PORTS,0),MATCH(vessel,[1]!PORT_CHARGE_SHIPS,0))/vessel_mmbtu))</f>
        <v/>
      </c>
      <c r="M306" s="105" t="str">
        <f ca="1">IF($G306=0,"",IF(route_choice=1,INDEX([1]!PORT_CHARGES,MATCH(suez,[1]!PORTS,0),MATCH(vessel,[1]!PORT_CHARGE_SHIPS,0)),0)/vessel_mmbtu)</f>
        <v/>
      </c>
      <c r="N306" s="105" t="str">
        <f ca="1">+IF(G306=0,"",+HLOOKUP(vessel,[1]!other_cost,3,0))</f>
        <v/>
      </c>
      <c r="O306" s="114" t="str">
        <f t="shared" ca="1" si="15"/>
        <v/>
      </c>
      <c r="P306" s="36"/>
      <c r="Q306" s="1"/>
    </row>
    <row r="307" spans="5:17" x14ac:dyDescent="0.2">
      <c r="E307" s="118">
        <f t="shared" ca="1" si="16"/>
        <v>45809</v>
      </c>
      <c r="F307" s="125">
        <f ca="1">+VLOOKUP(E307,[1]!curvecalc,3,0)</f>
        <v>0.17162779707121908</v>
      </c>
      <c r="G307" s="126">
        <f t="shared" ca="1" si="14"/>
        <v>0</v>
      </c>
      <c r="H307" s="105" t="str">
        <f ca="1">+IF($G307=0,"",(+VLOOKUP($E307,[1]!FIXED_CHARTER_COST,HLOOKUP(vessel_choice,[1]!FIXED_CHARTER_COST,2,0)+1,0)*roundtrip_days)/vessel_mmbtu)</f>
        <v/>
      </c>
      <c r="I307" s="105" t="str">
        <f ca="1">+IF($G307=0,"",(+VLOOKUP($E307,[1]!OM_CHARTER_COST,HLOOKUP(vessel_choice,[1]!OM_CHARTER_COST,2,0)+1,0)*roundtrip_days)/vessel_mmbtu)</f>
        <v/>
      </c>
      <c r="J307" s="105" t="str">
        <f ca="1">IF($G307=0,"",(INDEX([1]!bunker_cost,MATCH(route,[1]!bunker_cost_route,0),MATCH(vessel_choice,[1]!bunker_cost_ship,0))/vessel_mmbtu))</f>
        <v/>
      </c>
      <c r="K307" s="105" t="str">
        <f ca="1">IF($G307=0,"",(+INDEX([1]!PORT_CHARGES,MATCH(source,[1]!PORTS,0),MATCH(vessel,[1]!PORT_CHARGE_SHIPS,0))/vessel_mmbtu))</f>
        <v/>
      </c>
      <c r="L307" s="105" t="str">
        <f ca="1">IF($G307=0,"",(+INDEX([1]!PORT_CHARGES,MATCH(destination,[1]!PORTS,0),MATCH(vessel,[1]!PORT_CHARGE_SHIPS,0))/vessel_mmbtu))</f>
        <v/>
      </c>
      <c r="M307" s="105" t="str">
        <f ca="1">IF($G307=0,"",IF(route_choice=1,INDEX([1]!PORT_CHARGES,MATCH(suez,[1]!PORTS,0),MATCH(vessel,[1]!PORT_CHARGE_SHIPS,0)),0)/vessel_mmbtu)</f>
        <v/>
      </c>
      <c r="N307" s="105" t="str">
        <f ca="1">+IF(G307=0,"",+HLOOKUP(vessel,[1]!other_cost,3,0))</f>
        <v/>
      </c>
      <c r="O307" s="114" t="str">
        <f t="shared" ca="1" si="15"/>
        <v/>
      </c>
      <c r="P307" s="36"/>
      <c r="Q307" s="1"/>
    </row>
    <row r="308" spans="5:17" x14ac:dyDescent="0.2">
      <c r="E308" s="118">
        <f t="shared" ca="1" si="16"/>
        <v>45839</v>
      </c>
      <c r="F308" s="125">
        <f ca="1">+VLOOKUP(E308,[1]!curvecalc,3,0)</f>
        <v>0.17061699894768653</v>
      </c>
      <c r="G308" s="126">
        <f t="shared" ca="1" si="14"/>
        <v>0</v>
      </c>
      <c r="H308" s="105" t="str">
        <f ca="1">+IF($G308=0,"",(+VLOOKUP($E308,[1]!FIXED_CHARTER_COST,HLOOKUP(vessel_choice,[1]!FIXED_CHARTER_COST,2,0)+1,0)*roundtrip_days)/vessel_mmbtu)</f>
        <v/>
      </c>
      <c r="I308" s="105" t="str">
        <f ca="1">+IF($G308=0,"",(+VLOOKUP($E308,[1]!OM_CHARTER_COST,HLOOKUP(vessel_choice,[1]!OM_CHARTER_COST,2,0)+1,0)*roundtrip_days)/vessel_mmbtu)</f>
        <v/>
      </c>
      <c r="J308" s="105" t="str">
        <f ca="1">IF($G308=0,"",(INDEX([1]!bunker_cost,MATCH(route,[1]!bunker_cost_route,0),MATCH(vessel_choice,[1]!bunker_cost_ship,0))/vessel_mmbtu))</f>
        <v/>
      </c>
      <c r="K308" s="105" t="str">
        <f ca="1">IF($G308=0,"",(+INDEX([1]!PORT_CHARGES,MATCH(source,[1]!PORTS,0),MATCH(vessel,[1]!PORT_CHARGE_SHIPS,0))/vessel_mmbtu))</f>
        <v/>
      </c>
      <c r="L308" s="105" t="str">
        <f ca="1">IF($G308=0,"",(+INDEX([1]!PORT_CHARGES,MATCH(destination,[1]!PORTS,0),MATCH(vessel,[1]!PORT_CHARGE_SHIPS,0))/vessel_mmbtu))</f>
        <v/>
      </c>
      <c r="M308" s="105" t="str">
        <f ca="1">IF($G308=0,"",IF(route_choice=1,INDEX([1]!PORT_CHARGES,MATCH(suez,[1]!PORTS,0),MATCH(vessel,[1]!PORT_CHARGE_SHIPS,0)),0)/vessel_mmbtu)</f>
        <v/>
      </c>
      <c r="N308" s="105" t="str">
        <f ca="1">+IF(G308=0,"",+HLOOKUP(vessel,[1]!other_cost,3,0))</f>
        <v/>
      </c>
      <c r="O308" s="114" t="str">
        <f t="shared" ca="1" si="15"/>
        <v/>
      </c>
      <c r="P308" s="36"/>
      <c r="Q308" s="1"/>
    </row>
    <row r="309" spans="5:17" x14ac:dyDescent="0.2">
      <c r="E309" s="118">
        <f t="shared" ca="1" si="16"/>
        <v>45870</v>
      </c>
      <c r="F309" s="125">
        <f ca="1">+VLOOKUP(E309,[1]!curvecalc,3,0)</f>
        <v>0.16961282032151526</v>
      </c>
      <c r="G309" s="126">
        <f t="shared" ca="1" si="14"/>
        <v>0</v>
      </c>
      <c r="H309" s="105" t="str">
        <f ca="1">+IF($G309=0,"",(+VLOOKUP($E309,[1]!FIXED_CHARTER_COST,HLOOKUP(vessel_choice,[1]!FIXED_CHARTER_COST,2,0)+1,0)*roundtrip_days)/vessel_mmbtu)</f>
        <v/>
      </c>
      <c r="I309" s="105" t="str">
        <f ca="1">+IF($G309=0,"",(+VLOOKUP($E309,[1]!OM_CHARTER_COST,HLOOKUP(vessel_choice,[1]!OM_CHARTER_COST,2,0)+1,0)*roundtrip_days)/vessel_mmbtu)</f>
        <v/>
      </c>
      <c r="J309" s="105" t="str">
        <f ca="1">IF($G309=0,"",(INDEX([1]!bunker_cost,MATCH(route,[1]!bunker_cost_route,0),MATCH(vessel_choice,[1]!bunker_cost_ship,0))/vessel_mmbtu))</f>
        <v/>
      </c>
      <c r="K309" s="105" t="str">
        <f ca="1">IF($G309=0,"",(+INDEX([1]!PORT_CHARGES,MATCH(source,[1]!PORTS,0),MATCH(vessel,[1]!PORT_CHARGE_SHIPS,0))/vessel_mmbtu))</f>
        <v/>
      </c>
      <c r="L309" s="105" t="str">
        <f ca="1">IF($G309=0,"",(+INDEX([1]!PORT_CHARGES,MATCH(destination,[1]!PORTS,0),MATCH(vessel,[1]!PORT_CHARGE_SHIPS,0))/vessel_mmbtu))</f>
        <v/>
      </c>
      <c r="M309" s="105" t="str">
        <f ca="1">IF($G309=0,"",IF(route_choice=1,INDEX([1]!PORT_CHARGES,MATCH(suez,[1]!PORTS,0),MATCH(vessel,[1]!PORT_CHARGE_SHIPS,0)),0)/vessel_mmbtu)</f>
        <v/>
      </c>
      <c r="N309" s="105" t="str">
        <f ca="1">+IF(G309=0,"",+HLOOKUP(vessel,[1]!other_cost,3,0))</f>
        <v/>
      </c>
      <c r="O309" s="114" t="str">
        <f t="shared" ca="1" si="15"/>
        <v/>
      </c>
      <c r="P309" s="36"/>
      <c r="Q309" s="1"/>
    </row>
    <row r="310" spans="5:17" x14ac:dyDescent="0.2">
      <c r="E310" s="118">
        <f t="shared" ca="1" si="16"/>
        <v>45901</v>
      </c>
      <c r="F310" s="125">
        <f ca="1">+VLOOKUP(E310,[1]!curvecalc,3,0)</f>
        <v>0.1686473248083171</v>
      </c>
      <c r="G310" s="126">
        <f t="shared" ca="1" si="14"/>
        <v>0</v>
      </c>
      <c r="H310" s="105" t="str">
        <f ca="1">+IF($G310=0,"",(+VLOOKUP($E310,[1]!FIXED_CHARTER_COST,HLOOKUP(vessel_choice,[1]!FIXED_CHARTER_COST,2,0)+1,0)*roundtrip_days)/vessel_mmbtu)</f>
        <v/>
      </c>
      <c r="I310" s="105" t="str">
        <f ca="1">+IF($G310=0,"",(+VLOOKUP($E310,[1]!OM_CHARTER_COST,HLOOKUP(vessel_choice,[1]!OM_CHARTER_COST,2,0)+1,0)*roundtrip_days)/vessel_mmbtu)</f>
        <v/>
      </c>
      <c r="J310" s="105" t="str">
        <f ca="1">IF($G310=0,"",(INDEX([1]!bunker_cost,MATCH(route,[1]!bunker_cost_route,0),MATCH(vessel_choice,[1]!bunker_cost_ship,0))/vessel_mmbtu))</f>
        <v/>
      </c>
      <c r="K310" s="105" t="str">
        <f ca="1">IF($G310=0,"",(+INDEX([1]!PORT_CHARGES,MATCH(source,[1]!PORTS,0),MATCH(vessel,[1]!PORT_CHARGE_SHIPS,0))/vessel_mmbtu))</f>
        <v/>
      </c>
      <c r="L310" s="105" t="str">
        <f ca="1">IF($G310=0,"",(+INDEX([1]!PORT_CHARGES,MATCH(destination,[1]!PORTS,0),MATCH(vessel,[1]!PORT_CHARGE_SHIPS,0))/vessel_mmbtu))</f>
        <v/>
      </c>
      <c r="M310" s="105" t="str">
        <f ca="1">IF($G310=0,"",IF(route_choice=1,INDEX([1]!PORT_CHARGES,MATCH(suez,[1]!PORTS,0),MATCH(vessel,[1]!PORT_CHARGE_SHIPS,0)),0)/vessel_mmbtu)</f>
        <v/>
      </c>
      <c r="N310" s="105" t="str">
        <f ca="1">+IF(G310=0,"",+HLOOKUP(vessel,[1]!other_cost,3,0))</f>
        <v/>
      </c>
      <c r="O310" s="114" t="str">
        <f t="shared" ca="1" si="15"/>
        <v/>
      </c>
      <c r="P310" s="36"/>
      <c r="Q310" s="1"/>
    </row>
    <row r="311" spans="5:17" x14ac:dyDescent="0.2">
      <c r="E311" s="118">
        <f t="shared" ca="1" si="16"/>
        <v>45931</v>
      </c>
      <c r="F311" s="125">
        <f ca="1">+VLOOKUP(E311,[1]!curvecalc,3,0)</f>
        <v>0.16765441562427247</v>
      </c>
      <c r="G311" s="126">
        <f t="shared" ca="1" si="14"/>
        <v>0</v>
      </c>
      <c r="H311" s="105" t="str">
        <f ca="1">+IF($G311=0,"",(+VLOOKUP($E311,[1]!FIXED_CHARTER_COST,HLOOKUP(vessel_choice,[1]!FIXED_CHARTER_COST,2,0)+1,0)*roundtrip_days)/vessel_mmbtu)</f>
        <v/>
      </c>
      <c r="I311" s="105" t="str">
        <f ca="1">+IF($G311=0,"",(+VLOOKUP($E311,[1]!OM_CHARTER_COST,HLOOKUP(vessel_choice,[1]!OM_CHARTER_COST,2,0)+1,0)*roundtrip_days)/vessel_mmbtu)</f>
        <v/>
      </c>
      <c r="J311" s="105" t="str">
        <f ca="1">IF($G311=0,"",(INDEX([1]!bunker_cost,MATCH(route,[1]!bunker_cost_route,0),MATCH(vessel_choice,[1]!bunker_cost_ship,0))/vessel_mmbtu))</f>
        <v/>
      </c>
      <c r="K311" s="105" t="str">
        <f ca="1">IF($G311=0,"",(+INDEX([1]!PORT_CHARGES,MATCH(source,[1]!PORTS,0),MATCH(vessel,[1]!PORT_CHARGE_SHIPS,0))/vessel_mmbtu))</f>
        <v/>
      </c>
      <c r="L311" s="105" t="str">
        <f ca="1">IF($G311=0,"",(+INDEX([1]!PORT_CHARGES,MATCH(destination,[1]!PORTS,0),MATCH(vessel,[1]!PORT_CHARGE_SHIPS,0))/vessel_mmbtu))</f>
        <v/>
      </c>
      <c r="M311" s="105" t="str">
        <f ca="1">IF($G311=0,"",IF(route_choice=1,INDEX([1]!PORT_CHARGES,MATCH(suez,[1]!PORTS,0),MATCH(vessel,[1]!PORT_CHARGE_SHIPS,0)),0)/vessel_mmbtu)</f>
        <v/>
      </c>
      <c r="N311" s="105" t="str">
        <f ca="1">+IF(G311=0,"",+HLOOKUP(vessel,[1]!other_cost,3,0))</f>
        <v/>
      </c>
      <c r="O311" s="114" t="str">
        <f t="shared" ca="1" si="15"/>
        <v/>
      </c>
      <c r="P311" s="36"/>
      <c r="Q311" s="1"/>
    </row>
    <row r="312" spans="5:17" x14ac:dyDescent="0.2">
      <c r="E312" s="118">
        <f t="shared" ca="1" si="16"/>
        <v>45962</v>
      </c>
      <c r="F312" s="125">
        <f ca="1">+VLOOKUP(E312,[1]!curvecalc,3,0)</f>
        <v>0.1667002892332545</v>
      </c>
      <c r="G312" s="126">
        <f t="shared" ca="1" si="14"/>
        <v>0</v>
      </c>
      <c r="H312" s="105" t="str">
        <f ca="1">+IF($G312=0,"",(+VLOOKUP($E312,[1]!FIXED_CHARTER_COST,HLOOKUP(vessel_choice,[1]!FIXED_CHARTER_COST,2,0)+1,0)*roundtrip_days)/vessel_mmbtu)</f>
        <v/>
      </c>
      <c r="I312" s="105" t="str">
        <f ca="1">+IF($G312=0,"",(+VLOOKUP($E312,[1]!OM_CHARTER_COST,HLOOKUP(vessel_choice,[1]!OM_CHARTER_COST,2,0)+1,0)*roundtrip_days)/vessel_mmbtu)</f>
        <v/>
      </c>
      <c r="J312" s="105" t="str">
        <f ca="1">IF($G312=0,"",(INDEX([1]!bunker_cost,MATCH(route,[1]!bunker_cost_route,0),MATCH(vessel_choice,[1]!bunker_cost_ship,0))/vessel_mmbtu))</f>
        <v/>
      </c>
      <c r="K312" s="105" t="str">
        <f ca="1">IF($G312=0,"",(+INDEX([1]!PORT_CHARGES,MATCH(source,[1]!PORTS,0),MATCH(vessel,[1]!PORT_CHARGE_SHIPS,0))/vessel_mmbtu))</f>
        <v/>
      </c>
      <c r="L312" s="105" t="str">
        <f ca="1">IF($G312=0,"",(+INDEX([1]!PORT_CHARGES,MATCH(destination,[1]!PORTS,0),MATCH(vessel,[1]!PORT_CHARGE_SHIPS,0))/vessel_mmbtu))</f>
        <v/>
      </c>
      <c r="M312" s="105" t="str">
        <f ca="1">IF($G312=0,"",IF(route_choice=1,INDEX([1]!PORT_CHARGES,MATCH(suez,[1]!PORTS,0),MATCH(vessel,[1]!PORT_CHARGE_SHIPS,0)),0)/vessel_mmbtu)</f>
        <v/>
      </c>
      <c r="N312" s="105" t="str">
        <f ca="1">+IF(G312=0,"",+HLOOKUP(vessel,[1]!other_cost,3,0))</f>
        <v/>
      </c>
      <c r="O312" s="114" t="str">
        <f t="shared" ca="1" si="15"/>
        <v/>
      </c>
      <c r="P312" s="36"/>
      <c r="Q312" s="1"/>
    </row>
    <row r="313" spans="5:17" x14ac:dyDescent="0.2">
      <c r="E313" s="118">
        <f t="shared" ca="1" si="16"/>
        <v>45992</v>
      </c>
      <c r="F313" s="125">
        <f ca="1">+VLOOKUP(E313,[1]!curvecalc,3,0)</f>
        <v>0.16571906309272233</v>
      </c>
      <c r="G313" s="126">
        <f t="shared" ca="1" si="14"/>
        <v>0</v>
      </c>
      <c r="H313" s="105" t="str">
        <f ca="1">+IF($G313=0,"",(+VLOOKUP($E313,[1]!FIXED_CHARTER_COST,HLOOKUP(vessel_choice,[1]!FIXED_CHARTER_COST,2,0)+1,0)*roundtrip_days)/vessel_mmbtu)</f>
        <v/>
      </c>
      <c r="I313" s="105" t="str">
        <f ca="1">+IF($G313=0,"",(+VLOOKUP($E313,[1]!OM_CHARTER_COST,HLOOKUP(vessel_choice,[1]!OM_CHARTER_COST,2,0)+1,0)*roundtrip_days)/vessel_mmbtu)</f>
        <v/>
      </c>
      <c r="J313" s="105" t="str">
        <f ca="1">IF($G313=0,"",(INDEX([1]!bunker_cost,MATCH(route,[1]!bunker_cost_route,0),MATCH(vessel_choice,[1]!bunker_cost_ship,0))/vessel_mmbtu))</f>
        <v/>
      </c>
      <c r="K313" s="105" t="str">
        <f ca="1">IF($G313=0,"",(+INDEX([1]!PORT_CHARGES,MATCH(source,[1]!PORTS,0),MATCH(vessel,[1]!PORT_CHARGE_SHIPS,0))/vessel_mmbtu))</f>
        <v/>
      </c>
      <c r="L313" s="105" t="str">
        <f ca="1">IF($G313=0,"",(+INDEX([1]!PORT_CHARGES,MATCH(destination,[1]!PORTS,0),MATCH(vessel,[1]!PORT_CHARGE_SHIPS,0))/vessel_mmbtu))</f>
        <v/>
      </c>
      <c r="M313" s="105" t="str">
        <f ca="1">IF($G313=0,"",IF(route_choice=1,INDEX([1]!PORT_CHARGES,MATCH(suez,[1]!PORTS,0),MATCH(vessel,[1]!PORT_CHARGE_SHIPS,0)),0)/vessel_mmbtu)</f>
        <v/>
      </c>
      <c r="N313" s="105" t="str">
        <f ca="1">+IF(G313=0,"",+HLOOKUP(vessel,[1]!other_cost,3,0))</f>
        <v/>
      </c>
      <c r="O313" s="114" t="str">
        <f t="shared" ca="1" si="15"/>
        <v/>
      </c>
      <c r="P313" s="36"/>
      <c r="Q313" s="1"/>
    </row>
    <row r="314" spans="5:17" x14ac:dyDescent="0.2">
      <c r="E314" s="119">
        <f t="shared" ca="1" si="16"/>
        <v>46023</v>
      </c>
      <c r="F314" s="127">
        <f ca="1">+VLOOKUP(E314,[1]!curvecalc,3,0)</f>
        <v>0</v>
      </c>
      <c r="G314" s="128">
        <f t="shared" ca="1" si="14"/>
        <v>0</v>
      </c>
      <c r="H314" s="106" t="str">
        <f ca="1">+IF($G314=0,"",(+VLOOKUP($E314,[1]!FIXED_CHARTER_COST,HLOOKUP(vessel_choice,[1]!FIXED_CHARTER_COST,2,0)+1,0)*roundtrip_days)/vessel_mmbtu)</f>
        <v/>
      </c>
      <c r="I314" s="106" t="str">
        <f ca="1">+IF($G314=0,"",(+VLOOKUP($E314,[1]!OM_CHARTER_COST,HLOOKUP(vessel_choice,[1]!OM_CHARTER_COST,2,0)+1,0)*roundtrip_days)/vessel_mmbtu)</f>
        <v/>
      </c>
      <c r="J314" s="106" t="str">
        <f ca="1">IF($G314=0,"",(INDEX([1]!bunker_cost,MATCH(route,[1]!bunker_cost_route,0),MATCH(vessel_choice,[1]!bunker_cost_ship,0))/vessel_mmbtu))</f>
        <v/>
      </c>
      <c r="K314" s="106" t="str">
        <f ca="1">IF($G314=0,"",(+INDEX([1]!PORT_CHARGES,MATCH(source,[1]!PORTS,0),MATCH(vessel,[1]!PORT_CHARGE_SHIPS,0))/vessel_mmbtu))</f>
        <v/>
      </c>
      <c r="L314" s="106" t="str">
        <f ca="1">IF($G314=0,"",(+INDEX([1]!PORT_CHARGES,MATCH(destination,[1]!PORTS,0),MATCH(vessel,[1]!PORT_CHARGE_SHIPS,0))/vessel_mmbtu))</f>
        <v/>
      </c>
      <c r="M314" s="106" t="str">
        <f ca="1">IF($G314=0,"",IF(route_choice=1,INDEX([1]!PORT_CHARGES,MATCH(suez,[1]!PORTS,0),MATCH(vessel,[1]!PORT_CHARGE_SHIPS,0)),0)/vessel_mmbtu)</f>
        <v/>
      </c>
      <c r="N314" s="106" t="str">
        <f ca="1">+IF(G314=0,"",+HLOOKUP(vessel,[1]!other_cost,3,0))</f>
        <v/>
      </c>
      <c r="O314" s="115" t="str">
        <f t="shared" ca="1" si="15"/>
        <v/>
      </c>
      <c r="P314" s="36"/>
      <c r="Q314" s="1"/>
    </row>
    <row r="315" spans="5:17" x14ac:dyDescent="0.2">
      <c r="E315" s="80"/>
      <c r="F315" s="80"/>
      <c r="G315" s="1"/>
      <c r="H315" s="1"/>
      <c r="I315" s="1"/>
      <c r="J315" s="1"/>
      <c r="K315" s="1"/>
      <c r="L315" s="1"/>
      <c r="M315" s="1"/>
      <c r="N315" s="1"/>
      <c r="O315" s="1"/>
      <c r="P315" s="36"/>
      <c r="Q315" s="1"/>
    </row>
    <row r="316" spans="5:17" x14ac:dyDescent="0.2">
      <c r="E316" s="80"/>
      <c r="F316" s="80"/>
      <c r="G316" s="1"/>
      <c r="H316" s="1"/>
      <c r="I316" s="1"/>
      <c r="J316" s="1"/>
      <c r="K316" s="1"/>
      <c r="L316" s="1"/>
      <c r="M316" s="1"/>
      <c r="N316" s="1"/>
      <c r="O316" s="1"/>
      <c r="P316" s="36"/>
      <c r="Q316" s="1"/>
    </row>
    <row r="317" spans="5:17" x14ac:dyDescent="0.2">
      <c r="E317" s="80"/>
      <c r="F317" s="80"/>
      <c r="G317" s="1"/>
      <c r="H317" s="1"/>
      <c r="I317" s="1"/>
      <c r="J317" s="1"/>
      <c r="K317" s="1"/>
      <c r="L317" s="1"/>
      <c r="M317" s="1"/>
      <c r="N317" s="1"/>
      <c r="O317" s="1"/>
      <c r="P317" s="36"/>
      <c r="Q317" s="1"/>
    </row>
    <row r="318" spans="5:17" x14ac:dyDescent="0.2">
      <c r="E318" s="80"/>
      <c r="F318" s="80"/>
      <c r="G318" s="1"/>
      <c r="H318" s="1"/>
      <c r="I318" s="1"/>
      <c r="J318" s="1"/>
      <c r="K318" s="1"/>
      <c r="L318" s="1"/>
      <c r="M318" s="1"/>
      <c r="N318" s="1"/>
      <c r="O318" s="1"/>
      <c r="P318" s="36"/>
      <c r="Q318" s="1"/>
    </row>
    <row r="319" spans="5:17" x14ac:dyDescent="0.2">
      <c r="E319" s="80"/>
      <c r="F319" s="80"/>
      <c r="G319" s="1"/>
      <c r="H319" s="1"/>
      <c r="I319" s="1"/>
      <c r="J319" s="1"/>
      <c r="K319" s="1"/>
      <c r="L319" s="1"/>
      <c r="M319" s="1"/>
      <c r="N319" s="1"/>
      <c r="O319" s="1"/>
      <c r="P319" s="36"/>
      <c r="Q319" s="1"/>
    </row>
    <row r="320" spans="5:17" x14ac:dyDescent="0.2">
      <c r="E320" s="80"/>
      <c r="F320" s="80"/>
      <c r="G320" s="1"/>
      <c r="H320" s="1"/>
      <c r="I320" s="1"/>
      <c r="J320" s="1"/>
      <c r="K320" s="1"/>
      <c r="L320" s="1"/>
      <c r="M320" s="1"/>
      <c r="N320" s="1"/>
      <c r="O320" s="1"/>
      <c r="P320" s="36"/>
      <c r="Q320" s="1"/>
    </row>
    <row r="321" spans="5:17" x14ac:dyDescent="0.2">
      <c r="E321" s="80"/>
      <c r="F321" s="80"/>
      <c r="G321" s="1"/>
      <c r="H321" s="1"/>
      <c r="I321" s="1"/>
      <c r="J321" s="1"/>
      <c r="K321" s="1"/>
      <c r="L321" s="1"/>
      <c r="M321" s="1"/>
      <c r="N321" s="1"/>
      <c r="O321" s="1"/>
      <c r="P321" s="36"/>
      <c r="Q321" s="1"/>
    </row>
    <row r="322" spans="5:17" x14ac:dyDescent="0.2">
      <c r="E322" s="80"/>
      <c r="F322" s="80"/>
      <c r="G322" s="1"/>
      <c r="H322" s="1"/>
      <c r="I322" s="1"/>
      <c r="J322" s="1"/>
      <c r="K322" s="1"/>
      <c r="L322" s="1"/>
      <c r="M322" s="1"/>
      <c r="N322" s="1"/>
      <c r="O322" s="1"/>
      <c r="P322" s="36"/>
      <c r="Q322" s="1"/>
    </row>
    <row r="323" spans="5:17" x14ac:dyDescent="0.2">
      <c r="E323" s="80"/>
      <c r="F323" s="80"/>
      <c r="G323" s="1"/>
      <c r="H323" s="1"/>
      <c r="I323" s="1"/>
      <c r="J323" s="1"/>
      <c r="K323" s="1"/>
      <c r="L323" s="1"/>
      <c r="M323" s="1"/>
      <c r="N323" s="1"/>
      <c r="O323" s="1"/>
      <c r="P323" s="36"/>
      <c r="Q323" s="1"/>
    </row>
    <row r="324" spans="5:17" x14ac:dyDescent="0.2">
      <c r="E324" s="80"/>
      <c r="F324" s="80"/>
      <c r="G324" s="1"/>
      <c r="H324" s="1"/>
      <c r="I324" s="1"/>
      <c r="J324" s="1"/>
      <c r="K324" s="1"/>
      <c r="L324" s="1"/>
      <c r="M324" s="1"/>
      <c r="N324" s="1"/>
      <c r="O324" s="1"/>
      <c r="P324" s="36"/>
      <c r="Q324" s="1"/>
    </row>
    <row r="325" spans="5:17" x14ac:dyDescent="0.2">
      <c r="E325" s="80"/>
      <c r="F325" s="80"/>
      <c r="G325" s="1"/>
      <c r="H325" s="1"/>
      <c r="I325" s="1"/>
      <c r="J325" s="1"/>
      <c r="K325" s="1"/>
      <c r="L325" s="1"/>
      <c r="M325" s="1"/>
      <c r="N325" s="1"/>
      <c r="O325" s="1"/>
      <c r="P325" s="36"/>
      <c r="Q325" s="1"/>
    </row>
    <row r="326" spans="5:17" x14ac:dyDescent="0.2">
      <c r="E326" s="80"/>
      <c r="F326" s="80"/>
      <c r="G326" s="1"/>
      <c r="H326" s="1"/>
      <c r="I326" s="1"/>
      <c r="J326" s="1"/>
      <c r="K326" s="1"/>
      <c r="L326" s="1"/>
      <c r="M326" s="1"/>
      <c r="N326" s="1"/>
      <c r="O326" s="1"/>
      <c r="P326" s="36"/>
      <c r="Q326" s="1"/>
    </row>
    <row r="327" spans="5:17" x14ac:dyDescent="0.2">
      <c r="E327" s="80"/>
      <c r="F327" s="80"/>
      <c r="G327" s="1"/>
      <c r="H327" s="1"/>
      <c r="I327" s="1"/>
      <c r="J327" s="1"/>
      <c r="K327" s="1"/>
      <c r="L327" s="1"/>
      <c r="M327" s="1"/>
      <c r="N327" s="1"/>
      <c r="O327" s="1"/>
      <c r="P327" s="36"/>
      <c r="Q327" s="1"/>
    </row>
    <row r="328" spans="5:17" x14ac:dyDescent="0.2">
      <c r="E328" s="80"/>
      <c r="F328" s="80"/>
      <c r="G328" s="1"/>
      <c r="H328" s="1"/>
      <c r="I328" s="1"/>
      <c r="J328" s="1"/>
      <c r="K328" s="1"/>
      <c r="L328" s="1"/>
      <c r="M328" s="1"/>
      <c r="N328" s="1"/>
      <c r="O328" s="1"/>
      <c r="P328" s="36"/>
      <c r="Q328" s="1"/>
    </row>
    <row r="329" spans="5:17" x14ac:dyDescent="0.2">
      <c r="E329" s="80"/>
      <c r="F329" s="80"/>
      <c r="G329" s="1"/>
      <c r="H329" s="1"/>
      <c r="I329" s="1"/>
      <c r="J329" s="1"/>
      <c r="K329" s="1"/>
      <c r="L329" s="1"/>
      <c r="M329" s="1"/>
      <c r="N329" s="1"/>
      <c r="O329" s="1"/>
      <c r="P329" s="36"/>
      <c r="Q329" s="1"/>
    </row>
    <row r="330" spans="5:17" x14ac:dyDescent="0.2">
      <c r="E330" s="80"/>
      <c r="F330" s="80"/>
      <c r="G330" s="1"/>
      <c r="H330" s="1"/>
      <c r="I330" s="1"/>
      <c r="J330" s="1"/>
      <c r="K330" s="1"/>
      <c r="L330" s="1"/>
      <c r="M330" s="1"/>
      <c r="N330" s="1"/>
      <c r="O330" s="1"/>
      <c r="P330" s="36"/>
      <c r="Q330" s="1"/>
    </row>
    <row r="331" spans="5:17" x14ac:dyDescent="0.2">
      <c r="E331" s="80"/>
      <c r="F331" s="80"/>
      <c r="G331" s="1"/>
      <c r="H331" s="1"/>
      <c r="I331" s="1"/>
      <c r="J331" s="1"/>
      <c r="K331" s="1"/>
      <c r="L331" s="1"/>
      <c r="M331" s="1"/>
      <c r="N331" s="1"/>
      <c r="O331" s="1"/>
      <c r="P331" s="36"/>
      <c r="Q331" s="1"/>
    </row>
    <row r="332" spans="5:17" x14ac:dyDescent="0.2">
      <c r="E332" s="80"/>
      <c r="F332" s="80"/>
      <c r="G332" s="1"/>
      <c r="H332" s="1"/>
      <c r="I332" s="1"/>
      <c r="J332" s="1"/>
      <c r="K332" s="1"/>
      <c r="L332" s="1"/>
      <c r="M332" s="1"/>
      <c r="N332" s="1"/>
      <c r="O332" s="1"/>
      <c r="P332" s="36"/>
      <c r="Q332" s="1"/>
    </row>
    <row r="333" spans="5:17" x14ac:dyDescent="0.2">
      <c r="E333" s="80"/>
      <c r="F333" s="80"/>
      <c r="G333" s="1"/>
      <c r="H333" s="1"/>
      <c r="I333" s="1"/>
      <c r="J333" s="1"/>
      <c r="K333" s="1"/>
      <c r="L333" s="1"/>
      <c r="M333" s="1"/>
      <c r="N333" s="1"/>
      <c r="O333" s="1"/>
      <c r="P333" s="36"/>
      <c r="Q333" s="1"/>
    </row>
    <row r="334" spans="5:17" x14ac:dyDescent="0.2">
      <c r="E334" s="80"/>
      <c r="F334" s="80"/>
      <c r="G334" s="1"/>
      <c r="H334" s="1"/>
      <c r="I334" s="1"/>
      <c r="J334" s="1"/>
      <c r="K334" s="1"/>
      <c r="L334" s="1"/>
      <c r="M334" s="1"/>
      <c r="N334" s="1"/>
      <c r="O334" s="1"/>
      <c r="P334" s="36"/>
      <c r="Q334" s="1"/>
    </row>
    <row r="335" spans="5:17" x14ac:dyDescent="0.2">
      <c r="E335" s="80"/>
      <c r="F335" s="80"/>
      <c r="G335" s="1"/>
      <c r="H335" s="1"/>
      <c r="I335" s="1"/>
      <c r="J335" s="1"/>
      <c r="K335" s="1"/>
      <c r="L335" s="1"/>
      <c r="M335" s="1"/>
      <c r="N335" s="1"/>
      <c r="O335" s="1"/>
      <c r="P335" s="36"/>
      <c r="Q335" s="1"/>
    </row>
    <row r="336" spans="5:17" x14ac:dyDescent="0.2">
      <c r="E336" s="80"/>
      <c r="F336" s="80"/>
      <c r="G336" s="1"/>
      <c r="H336" s="1"/>
      <c r="I336" s="1"/>
      <c r="J336" s="1"/>
      <c r="K336" s="1"/>
      <c r="L336" s="1"/>
      <c r="M336" s="1"/>
      <c r="N336" s="1"/>
      <c r="O336" s="1"/>
      <c r="P336" s="36"/>
      <c r="Q336" s="1"/>
    </row>
    <row r="337" spans="5:17" x14ac:dyDescent="0.2">
      <c r="E337" s="80"/>
      <c r="F337" s="80"/>
      <c r="G337" s="1"/>
      <c r="H337" s="1"/>
      <c r="I337" s="1"/>
      <c r="J337" s="1"/>
      <c r="K337" s="1"/>
      <c r="L337" s="1"/>
      <c r="M337" s="1"/>
      <c r="N337" s="1"/>
      <c r="O337" s="1"/>
      <c r="P337" s="36"/>
      <c r="Q337" s="1"/>
    </row>
    <row r="338" spans="5:17" x14ac:dyDescent="0.2">
      <c r="E338" s="80"/>
      <c r="F338" s="80"/>
      <c r="G338" s="1"/>
      <c r="H338" s="1"/>
      <c r="I338" s="1"/>
      <c r="J338" s="1"/>
      <c r="K338" s="1"/>
      <c r="L338" s="1"/>
      <c r="M338" s="1"/>
      <c r="N338" s="1"/>
      <c r="O338" s="1"/>
      <c r="P338" s="36"/>
      <c r="Q338" s="1"/>
    </row>
    <row r="339" spans="5:17" x14ac:dyDescent="0.2">
      <c r="E339" s="80"/>
      <c r="F339" s="80"/>
      <c r="G339" s="1"/>
      <c r="H339" s="1"/>
      <c r="I339" s="1"/>
      <c r="J339" s="1"/>
      <c r="K339" s="1"/>
      <c r="L339" s="1"/>
      <c r="M339" s="1"/>
      <c r="N339" s="1"/>
      <c r="O339" s="1"/>
      <c r="P339" s="36"/>
      <c r="Q339" s="1"/>
    </row>
    <row r="340" spans="5:17" x14ac:dyDescent="0.2">
      <c r="E340" s="80"/>
      <c r="F340" s="80"/>
      <c r="G340" s="1"/>
      <c r="H340" s="1"/>
      <c r="I340" s="1"/>
      <c r="J340" s="1"/>
      <c r="K340" s="1"/>
      <c r="L340" s="1"/>
      <c r="M340" s="1"/>
      <c r="N340" s="1"/>
      <c r="O340" s="1"/>
      <c r="P340" s="36"/>
      <c r="Q340" s="1"/>
    </row>
    <row r="341" spans="5:17" x14ac:dyDescent="0.2">
      <c r="E341" s="80"/>
      <c r="F341" s="80"/>
      <c r="G341" s="1"/>
      <c r="H341" s="1"/>
      <c r="I341" s="1"/>
      <c r="J341" s="1"/>
      <c r="K341" s="1"/>
      <c r="L341" s="1"/>
      <c r="M341" s="1"/>
      <c r="N341" s="1"/>
      <c r="O341" s="1"/>
      <c r="P341" s="36"/>
      <c r="Q341" s="1"/>
    </row>
    <row r="342" spans="5:17" x14ac:dyDescent="0.2">
      <c r="E342" s="80"/>
      <c r="F342" s="80"/>
      <c r="G342" s="1"/>
      <c r="H342" s="1"/>
      <c r="I342" s="1"/>
      <c r="J342" s="1"/>
      <c r="K342" s="1"/>
      <c r="L342" s="1"/>
      <c r="M342" s="1"/>
      <c r="N342" s="1"/>
      <c r="O342" s="1"/>
      <c r="P342" s="36"/>
      <c r="Q342" s="1"/>
    </row>
    <row r="343" spans="5:17" x14ac:dyDescent="0.2">
      <c r="E343" s="80"/>
      <c r="F343" s="80"/>
      <c r="G343" s="1"/>
      <c r="H343" s="1"/>
      <c r="I343" s="1"/>
      <c r="J343" s="1"/>
      <c r="K343" s="1"/>
      <c r="L343" s="1"/>
      <c r="M343" s="1"/>
      <c r="N343" s="1"/>
      <c r="O343" s="1"/>
      <c r="P343" s="36"/>
      <c r="Q343" s="1"/>
    </row>
    <row r="344" spans="5:17" x14ac:dyDescent="0.2">
      <c r="E344" s="80"/>
      <c r="F344" s="80"/>
      <c r="G344" s="1"/>
      <c r="H344" s="1"/>
      <c r="I344" s="1"/>
      <c r="J344" s="1"/>
      <c r="K344" s="1"/>
      <c r="L344" s="1"/>
      <c r="M344" s="1"/>
      <c r="N344" s="1"/>
      <c r="O344" s="1"/>
      <c r="P344" s="36"/>
      <c r="Q344" s="1"/>
    </row>
    <row r="345" spans="5:17" x14ac:dyDescent="0.2">
      <c r="E345" s="80"/>
      <c r="F345" s="80"/>
      <c r="G345" s="1"/>
      <c r="H345" s="1"/>
      <c r="I345" s="1"/>
      <c r="J345" s="1"/>
      <c r="K345" s="1"/>
      <c r="L345" s="1"/>
      <c r="M345" s="1"/>
      <c r="N345" s="1"/>
      <c r="O345" s="1"/>
      <c r="P345" s="36"/>
      <c r="Q345" s="1"/>
    </row>
    <row r="346" spans="5:17" x14ac:dyDescent="0.2">
      <c r="E346" s="80"/>
      <c r="F346" s="80"/>
      <c r="G346" s="1"/>
      <c r="H346" s="1"/>
      <c r="I346" s="1"/>
      <c r="J346" s="1"/>
      <c r="K346" s="1"/>
      <c r="L346" s="1"/>
      <c r="M346" s="1"/>
      <c r="N346" s="1"/>
      <c r="O346" s="1"/>
      <c r="P346" s="36"/>
      <c r="Q346" s="1"/>
    </row>
    <row r="347" spans="5:17" x14ac:dyDescent="0.2">
      <c r="E347" s="80"/>
      <c r="F347" s="80"/>
      <c r="G347" s="1"/>
      <c r="H347" s="1"/>
      <c r="I347" s="1"/>
      <c r="J347" s="1"/>
      <c r="K347" s="1"/>
      <c r="L347" s="1"/>
      <c r="M347" s="1"/>
      <c r="N347" s="1"/>
      <c r="O347" s="1"/>
      <c r="P347" s="36"/>
      <c r="Q347" s="1"/>
    </row>
    <row r="348" spans="5:17" x14ac:dyDescent="0.2">
      <c r="E348" s="80"/>
      <c r="F348" s="80"/>
      <c r="G348" s="1"/>
      <c r="H348" s="1"/>
      <c r="I348" s="1"/>
      <c r="J348" s="1"/>
      <c r="K348" s="1"/>
      <c r="L348" s="1"/>
      <c r="M348" s="1"/>
      <c r="N348" s="1"/>
      <c r="O348" s="1"/>
      <c r="P348" s="36"/>
      <c r="Q348" s="1"/>
    </row>
    <row r="349" spans="5:17" x14ac:dyDescent="0.2">
      <c r="E349" s="80"/>
      <c r="F349" s="80"/>
      <c r="G349" s="1"/>
      <c r="H349" s="1"/>
      <c r="I349" s="1"/>
      <c r="J349" s="1"/>
      <c r="K349" s="1"/>
      <c r="L349" s="1"/>
      <c r="M349" s="1"/>
      <c r="N349" s="1"/>
      <c r="O349" s="1"/>
      <c r="P349" s="36"/>
      <c r="Q349" s="1"/>
    </row>
    <row r="350" spans="5:17" x14ac:dyDescent="0.2">
      <c r="E350" s="80"/>
      <c r="F350" s="80"/>
      <c r="G350" s="1"/>
      <c r="H350" s="1"/>
      <c r="I350" s="1"/>
      <c r="J350" s="1"/>
      <c r="K350" s="1"/>
      <c r="L350" s="1"/>
      <c r="M350" s="1"/>
      <c r="N350" s="1"/>
      <c r="O350" s="1"/>
      <c r="P350" s="36"/>
      <c r="Q350" s="1"/>
    </row>
    <row r="351" spans="5:17" x14ac:dyDescent="0.2">
      <c r="E351" s="80"/>
      <c r="F351" s="80"/>
      <c r="G351" s="1"/>
      <c r="H351" s="1"/>
      <c r="I351" s="1"/>
      <c r="J351" s="1"/>
      <c r="K351" s="1"/>
      <c r="L351" s="1"/>
      <c r="M351" s="1"/>
      <c r="N351" s="1"/>
      <c r="O351" s="1"/>
      <c r="P351" s="36"/>
      <c r="Q351" s="1"/>
    </row>
    <row r="352" spans="5:17" x14ac:dyDescent="0.2">
      <c r="E352" s="80"/>
      <c r="F352" s="80"/>
      <c r="G352" s="1"/>
      <c r="H352" s="1"/>
      <c r="I352" s="1"/>
      <c r="J352" s="1"/>
      <c r="K352" s="1"/>
      <c r="L352" s="1"/>
      <c r="M352" s="1"/>
      <c r="N352" s="1"/>
      <c r="O352" s="1"/>
      <c r="P352" s="36"/>
      <c r="Q352" s="1"/>
    </row>
    <row r="353" spans="5:17" x14ac:dyDescent="0.2">
      <c r="E353" s="80"/>
      <c r="F353" s="80"/>
      <c r="G353" s="1"/>
      <c r="H353" s="1"/>
      <c r="I353" s="1"/>
      <c r="J353" s="1"/>
      <c r="K353" s="1"/>
      <c r="L353" s="1"/>
      <c r="M353" s="1"/>
      <c r="N353" s="1"/>
      <c r="O353" s="1"/>
      <c r="P353" s="36"/>
      <c r="Q353" s="1"/>
    </row>
    <row r="354" spans="5:17" x14ac:dyDescent="0.2">
      <c r="E354" s="80"/>
      <c r="F354" s="80"/>
      <c r="G354" s="1"/>
      <c r="H354" s="1"/>
      <c r="I354" s="1"/>
      <c r="J354" s="1"/>
      <c r="K354" s="1"/>
      <c r="L354" s="1"/>
      <c r="M354" s="1"/>
      <c r="N354" s="1"/>
      <c r="O354" s="1"/>
      <c r="P354" s="36"/>
      <c r="Q354" s="1"/>
    </row>
    <row r="355" spans="5:17" x14ac:dyDescent="0.2">
      <c r="E355" s="80"/>
      <c r="F355" s="80"/>
      <c r="G355" s="1"/>
      <c r="H355" s="1"/>
      <c r="I355" s="1"/>
      <c r="J355" s="1"/>
      <c r="K355" s="1"/>
      <c r="L355" s="1"/>
      <c r="M355" s="1"/>
      <c r="N355" s="1"/>
      <c r="O355" s="1"/>
      <c r="P355" s="36"/>
      <c r="Q355" s="1"/>
    </row>
    <row r="356" spans="5:17" x14ac:dyDescent="0.2">
      <c r="E356" s="80"/>
      <c r="F356" s="80"/>
      <c r="G356" s="1"/>
      <c r="H356" s="1"/>
      <c r="I356" s="1"/>
      <c r="J356" s="1"/>
      <c r="K356" s="1"/>
      <c r="L356" s="1"/>
      <c r="M356" s="1"/>
      <c r="N356" s="1"/>
      <c r="O356" s="1"/>
      <c r="P356" s="36"/>
      <c r="Q356" s="1"/>
    </row>
    <row r="357" spans="5:17" x14ac:dyDescent="0.2">
      <c r="E357" s="80"/>
      <c r="F357" s="80"/>
      <c r="G357" s="1"/>
      <c r="H357" s="1"/>
      <c r="I357" s="1"/>
      <c r="J357" s="1"/>
      <c r="K357" s="1"/>
      <c r="L357" s="1"/>
      <c r="M357" s="1"/>
      <c r="N357" s="1"/>
      <c r="O357" s="1"/>
      <c r="P357" s="36"/>
      <c r="Q357" s="1"/>
    </row>
    <row r="358" spans="5:17" x14ac:dyDescent="0.2">
      <c r="E358" s="80"/>
      <c r="F358" s="80"/>
      <c r="G358" s="1"/>
      <c r="H358" s="1"/>
      <c r="I358" s="1"/>
      <c r="J358" s="1"/>
      <c r="K358" s="1"/>
      <c r="L358" s="1"/>
      <c r="M358" s="1"/>
      <c r="N358" s="1"/>
      <c r="O358" s="1"/>
      <c r="P358" s="36"/>
      <c r="Q358" s="1"/>
    </row>
    <row r="359" spans="5:17" x14ac:dyDescent="0.2">
      <c r="E359" s="80"/>
      <c r="F359" s="80"/>
      <c r="G359" s="1"/>
      <c r="H359" s="1"/>
      <c r="I359" s="1"/>
      <c r="J359" s="1"/>
      <c r="K359" s="1"/>
      <c r="L359" s="1"/>
      <c r="M359" s="1"/>
      <c r="N359" s="1"/>
      <c r="O359" s="1"/>
      <c r="P359" s="36"/>
      <c r="Q359" s="1"/>
    </row>
    <row r="360" spans="5:17" x14ac:dyDescent="0.2">
      <c r="E360" s="80"/>
      <c r="F360" s="80"/>
      <c r="G360" s="1"/>
      <c r="H360" s="1"/>
      <c r="I360" s="1"/>
      <c r="J360" s="1"/>
      <c r="K360" s="1"/>
      <c r="L360" s="1"/>
      <c r="M360" s="1"/>
      <c r="N360" s="1"/>
      <c r="O360" s="1"/>
      <c r="P360" s="36"/>
      <c r="Q360" s="1"/>
    </row>
    <row r="361" spans="5:17" x14ac:dyDescent="0.2">
      <c r="G361" s="1"/>
      <c r="H361" s="1"/>
      <c r="I361" s="1"/>
      <c r="J361" s="1"/>
      <c r="K361" s="1"/>
      <c r="L361" s="1"/>
      <c r="M361" s="1"/>
      <c r="N361" s="1"/>
      <c r="O361" s="1"/>
      <c r="P361" s="36"/>
      <c r="Q361" s="1"/>
    </row>
    <row r="362" spans="5:17" x14ac:dyDescent="0.2">
      <c r="G362" s="1"/>
      <c r="H362" s="1"/>
      <c r="I362" s="1"/>
      <c r="J362" s="1"/>
      <c r="K362" s="1"/>
      <c r="L362" s="1"/>
      <c r="M362" s="1"/>
      <c r="N362" s="1"/>
      <c r="O362" s="1"/>
      <c r="P362" s="36"/>
      <c r="Q362" s="1"/>
    </row>
    <row r="363" spans="5:17" x14ac:dyDescent="0.2">
      <c r="G363" s="1"/>
      <c r="H363" s="1"/>
      <c r="I363" s="1"/>
      <c r="J363" s="1"/>
      <c r="K363" s="1"/>
      <c r="L363" s="1"/>
      <c r="M363" s="1"/>
      <c r="N363" s="1"/>
      <c r="O363" s="1"/>
      <c r="P363" s="36"/>
      <c r="Q363" s="1"/>
    </row>
    <row r="364" spans="5:17" x14ac:dyDescent="0.2">
      <c r="G364" s="1"/>
      <c r="H364" s="1"/>
      <c r="I364" s="1"/>
      <c r="J364" s="1"/>
      <c r="K364" s="1"/>
      <c r="L364" s="1"/>
      <c r="M364" s="1"/>
      <c r="N364" s="1"/>
      <c r="O364" s="1"/>
      <c r="P364" s="36"/>
      <c r="Q364" s="1"/>
    </row>
    <row r="365" spans="5:17" x14ac:dyDescent="0.2">
      <c r="G365" s="1"/>
      <c r="H365" s="1"/>
      <c r="I365" s="1"/>
      <c r="J365" s="1"/>
      <c r="K365" s="1"/>
      <c r="L365" s="1"/>
      <c r="M365" s="1"/>
      <c r="N365" s="1"/>
      <c r="O365" s="1"/>
      <c r="P365" s="36"/>
      <c r="Q365" s="1"/>
    </row>
    <row r="366" spans="5:17" x14ac:dyDescent="0.2">
      <c r="G366" s="1"/>
      <c r="H366" s="1"/>
      <c r="I366" s="1"/>
      <c r="J366" s="1"/>
      <c r="K366" s="1"/>
      <c r="L366" s="1"/>
      <c r="M366" s="1"/>
      <c r="N366" s="1"/>
      <c r="O366" s="1"/>
      <c r="P366" s="36"/>
      <c r="Q366" s="1"/>
    </row>
    <row r="367" spans="5:17" x14ac:dyDescent="0.2">
      <c r="G367" s="1"/>
      <c r="H367" s="1"/>
      <c r="I367" s="1"/>
      <c r="J367" s="1"/>
      <c r="K367" s="1"/>
      <c r="L367" s="1"/>
      <c r="M367" s="1"/>
      <c r="N367" s="1"/>
      <c r="O367" s="1"/>
      <c r="P367" s="36"/>
      <c r="Q367" s="1"/>
    </row>
    <row r="368" spans="5:17" x14ac:dyDescent="0.2">
      <c r="G368" s="1"/>
      <c r="H368" s="1"/>
      <c r="I368" s="1"/>
      <c r="J368" s="1"/>
      <c r="K368" s="1"/>
      <c r="L368" s="1"/>
      <c r="M368" s="1"/>
      <c r="N368" s="1"/>
      <c r="O368" s="1"/>
      <c r="P368" s="36"/>
      <c r="Q368" s="1"/>
    </row>
    <row r="369" spans="7:17" x14ac:dyDescent="0.2">
      <c r="G369" s="1"/>
      <c r="H369" s="1"/>
      <c r="I369" s="1"/>
      <c r="J369" s="1"/>
      <c r="K369" s="1"/>
      <c r="L369" s="1"/>
      <c r="M369" s="1"/>
      <c r="N369" s="1"/>
      <c r="O369" s="1"/>
      <c r="P369" s="36"/>
      <c r="Q369" s="1"/>
    </row>
    <row r="370" spans="7:17" x14ac:dyDescent="0.2">
      <c r="G370" s="1"/>
      <c r="H370" s="1"/>
      <c r="I370" s="1"/>
      <c r="J370" s="1"/>
      <c r="K370" s="1"/>
      <c r="L370" s="1"/>
      <c r="M370" s="1"/>
      <c r="N370" s="1"/>
      <c r="O370" s="1"/>
      <c r="P370" s="36"/>
      <c r="Q370" s="1"/>
    </row>
    <row r="371" spans="7:17" x14ac:dyDescent="0.2">
      <c r="G371" s="1"/>
      <c r="H371" s="1"/>
      <c r="I371" s="1"/>
      <c r="J371" s="1"/>
      <c r="K371" s="1"/>
      <c r="L371" s="1"/>
      <c r="M371" s="1"/>
      <c r="N371" s="1"/>
      <c r="O371" s="1"/>
      <c r="P371" s="36"/>
      <c r="Q371" s="1"/>
    </row>
    <row r="372" spans="7:17" x14ac:dyDescent="0.2">
      <c r="G372" s="1"/>
      <c r="H372" s="1"/>
      <c r="I372" s="1"/>
      <c r="J372" s="1"/>
      <c r="K372" s="1"/>
      <c r="L372" s="1"/>
      <c r="M372" s="1"/>
      <c r="N372" s="1"/>
      <c r="O372" s="1"/>
      <c r="P372" s="36"/>
      <c r="Q372" s="1"/>
    </row>
    <row r="373" spans="7:17" x14ac:dyDescent="0.2">
      <c r="G373" s="1"/>
      <c r="H373" s="1"/>
      <c r="I373" s="1"/>
      <c r="J373" s="1"/>
      <c r="K373" s="1"/>
      <c r="L373" s="1"/>
      <c r="M373" s="1"/>
      <c r="N373" s="1"/>
      <c r="O373" s="1"/>
      <c r="P373" s="36"/>
      <c r="Q373" s="1"/>
    </row>
    <row r="374" spans="7:17" x14ac:dyDescent="0.2">
      <c r="G374" s="1"/>
      <c r="H374" s="1"/>
      <c r="I374" s="1"/>
      <c r="J374" s="1"/>
      <c r="K374" s="1"/>
      <c r="L374" s="1"/>
      <c r="M374" s="1"/>
      <c r="N374" s="1"/>
      <c r="O374" s="1"/>
      <c r="P374" s="36"/>
      <c r="Q374" s="1"/>
    </row>
    <row r="375" spans="7:17" x14ac:dyDescent="0.2">
      <c r="G375" s="1"/>
      <c r="H375" s="1"/>
      <c r="I375" s="1"/>
      <c r="J375" s="1"/>
      <c r="K375" s="1"/>
      <c r="L375" s="1"/>
      <c r="M375" s="1"/>
      <c r="N375" s="1"/>
      <c r="O375" s="1"/>
      <c r="P375" s="36"/>
      <c r="Q375" s="1"/>
    </row>
    <row r="376" spans="7:17" x14ac:dyDescent="0.2">
      <c r="G376" s="1"/>
      <c r="H376" s="1"/>
      <c r="I376" s="1"/>
      <c r="J376" s="1"/>
      <c r="K376" s="1"/>
      <c r="L376" s="1"/>
      <c r="M376" s="1"/>
      <c r="N376" s="1"/>
      <c r="O376" s="1"/>
      <c r="P376" s="36"/>
      <c r="Q376" s="1"/>
    </row>
    <row r="377" spans="7:17" x14ac:dyDescent="0.2">
      <c r="G377" s="1"/>
      <c r="H377" s="1"/>
      <c r="I377" s="1"/>
      <c r="J377" s="1"/>
      <c r="K377" s="1"/>
      <c r="L377" s="1"/>
      <c r="M377" s="1"/>
      <c r="N377" s="1"/>
      <c r="O377" s="1"/>
      <c r="P377" s="36"/>
      <c r="Q377" s="1"/>
    </row>
    <row r="378" spans="7:17" x14ac:dyDescent="0.2">
      <c r="G378" s="1"/>
      <c r="H378" s="1"/>
      <c r="I378" s="1"/>
      <c r="J378" s="1"/>
      <c r="K378" s="1"/>
      <c r="L378" s="1"/>
      <c r="M378" s="1"/>
      <c r="N378" s="1"/>
      <c r="O378" s="1"/>
      <c r="P378" s="36"/>
      <c r="Q378" s="1"/>
    </row>
    <row r="379" spans="7:17" x14ac:dyDescent="0.2">
      <c r="G379" s="1"/>
      <c r="H379" s="1"/>
      <c r="I379" s="1"/>
      <c r="J379" s="1"/>
      <c r="K379" s="1"/>
      <c r="L379" s="1"/>
      <c r="M379" s="1"/>
      <c r="N379" s="1"/>
      <c r="O379" s="1"/>
      <c r="P379" s="36"/>
      <c r="Q379" s="1"/>
    </row>
    <row r="380" spans="7:17" x14ac:dyDescent="0.2">
      <c r="G380" s="1"/>
      <c r="H380" s="1"/>
      <c r="I380" s="1"/>
      <c r="J380" s="1"/>
      <c r="K380" s="1"/>
      <c r="L380" s="1"/>
      <c r="M380" s="1"/>
      <c r="N380" s="1"/>
      <c r="O380" s="1"/>
      <c r="P380" s="36"/>
      <c r="Q380" s="1"/>
    </row>
    <row r="381" spans="7:17" x14ac:dyDescent="0.2">
      <c r="G381" s="1"/>
      <c r="H381" s="1"/>
      <c r="I381" s="1"/>
      <c r="J381" s="1"/>
      <c r="K381" s="1"/>
      <c r="L381" s="1"/>
      <c r="M381" s="1"/>
      <c r="N381" s="1"/>
      <c r="O381" s="1"/>
      <c r="P381" s="36"/>
      <c r="Q381" s="1"/>
    </row>
    <row r="382" spans="7:17" x14ac:dyDescent="0.2">
      <c r="G382" s="1"/>
      <c r="H382" s="1"/>
      <c r="I382" s="1"/>
      <c r="J382" s="1"/>
      <c r="K382" s="1"/>
      <c r="L382" s="1"/>
      <c r="M382" s="1"/>
      <c r="N382" s="1"/>
      <c r="O382" s="1"/>
      <c r="P382" s="36"/>
      <c r="Q382" s="1"/>
    </row>
    <row r="383" spans="7:17" x14ac:dyDescent="0.2">
      <c r="G383" s="1"/>
      <c r="H383" s="1"/>
      <c r="I383" s="1"/>
      <c r="J383" s="1"/>
      <c r="K383" s="1"/>
      <c r="L383" s="1"/>
      <c r="M383" s="1"/>
      <c r="N383" s="1"/>
      <c r="O383" s="1"/>
      <c r="P383" s="36"/>
      <c r="Q383" s="1"/>
    </row>
    <row r="384" spans="7:17" x14ac:dyDescent="0.2">
      <c r="G384" s="1"/>
      <c r="H384" s="1"/>
      <c r="I384" s="1"/>
      <c r="J384" s="1"/>
      <c r="K384" s="1"/>
      <c r="L384" s="1"/>
      <c r="M384" s="1"/>
      <c r="N384" s="1"/>
      <c r="O384" s="1"/>
      <c r="P384" s="36"/>
      <c r="Q384" s="1"/>
    </row>
    <row r="385" spans="7:17" x14ac:dyDescent="0.2">
      <c r="G385" s="1"/>
      <c r="H385" s="1"/>
      <c r="I385" s="1"/>
      <c r="J385" s="1"/>
      <c r="K385" s="1"/>
      <c r="L385" s="1"/>
      <c r="M385" s="1"/>
      <c r="N385" s="1"/>
      <c r="O385" s="1"/>
      <c r="P385" s="36"/>
      <c r="Q385" s="1"/>
    </row>
    <row r="386" spans="7:17" x14ac:dyDescent="0.2">
      <c r="G386" s="1"/>
      <c r="H386" s="1"/>
      <c r="I386" s="1"/>
      <c r="J386" s="1"/>
      <c r="K386" s="1"/>
      <c r="L386" s="1"/>
      <c r="M386" s="1"/>
      <c r="N386" s="1"/>
      <c r="O386" s="1"/>
      <c r="P386" s="36"/>
      <c r="Q386" s="1"/>
    </row>
    <row r="387" spans="7:17" x14ac:dyDescent="0.2">
      <c r="G387" s="1"/>
      <c r="H387" s="1"/>
      <c r="I387" s="1"/>
      <c r="J387" s="1"/>
      <c r="K387" s="1"/>
      <c r="L387" s="1"/>
      <c r="M387" s="1"/>
      <c r="N387" s="1"/>
      <c r="O387" s="1"/>
      <c r="P387" s="36"/>
      <c r="Q387" s="1"/>
    </row>
    <row r="388" spans="7:17" x14ac:dyDescent="0.2">
      <c r="G388" s="1"/>
      <c r="H388" s="1"/>
      <c r="I388" s="1"/>
      <c r="J388" s="1"/>
      <c r="K388" s="1"/>
      <c r="L388" s="1"/>
      <c r="M388" s="1"/>
      <c r="N388" s="1"/>
      <c r="O388" s="1"/>
      <c r="P388" s="36"/>
      <c r="Q388" s="1"/>
    </row>
    <row r="389" spans="7:17" x14ac:dyDescent="0.2">
      <c r="G389" s="1"/>
      <c r="H389" s="1"/>
      <c r="I389" s="1"/>
      <c r="J389" s="1"/>
      <c r="K389" s="1"/>
      <c r="L389" s="1"/>
      <c r="M389" s="1"/>
      <c r="N389" s="1"/>
      <c r="O389" s="1"/>
      <c r="P389" s="36"/>
      <c r="Q389" s="1"/>
    </row>
    <row r="390" spans="7:17" x14ac:dyDescent="0.2">
      <c r="G390" s="1"/>
      <c r="H390" s="1"/>
      <c r="I390" s="1"/>
      <c r="J390" s="1"/>
      <c r="K390" s="1"/>
      <c r="L390" s="1"/>
      <c r="M390" s="1"/>
      <c r="N390" s="1"/>
      <c r="O390" s="1"/>
      <c r="P390" s="36"/>
      <c r="Q390" s="1"/>
    </row>
    <row r="391" spans="7:17" x14ac:dyDescent="0.2">
      <c r="G391" s="1"/>
      <c r="H391" s="1"/>
      <c r="I391" s="1"/>
      <c r="J391" s="1"/>
      <c r="K391" s="1"/>
      <c r="L391" s="1"/>
      <c r="M391" s="1"/>
      <c r="N391" s="1"/>
      <c r="O391" s="1"/>
      <c r="P391" s="36"/>
      <c r="Q391" s="1"/>
    </row>
    <row r="392" spans="7:17" x14ac:dyDescent="0.2">
      <c r="G392" s="1"/>
      <c r="H392" s="1"/>
      <c r="I392" s="1"/>
      <c r="J392" s="1"/>
      <c r="K392" s="1"/>
      <c r="L392" s="1"/>
      <c r="M392" s="1"/>
      <c r="N392" s="1"/>
      <c r="O392" s="1"/>
      <c r="P392" s="36"/>
      <c r="Q392" s="1"/>
    </row>
    <row r="393" spans="7:17" x14ac:dyDescent="0.2">
      <c r="G393" s="1"/>
      <c r="H393" s="1"/>
      <c r="I393" s="1"/>
      <c r="J393" s="1"/>
      <c r="K393" s="1"/>
      <c r="L393" s="1"/>
      <c r="M393" s="1"/>
      <c r="N393" s="1"/>
      <c r="O393" s="1"/>
      <c r="P393" s="36"/>
      <c r="Q393" s="1"/>
    </row>
    <row r="394" spans="7:17" x14ac:dyDescent="0.2">
      <c r="G394" s="1"/>
      <c r="H394" s="1"/>
      <c r="I394" s="1"/>
      <c r="J394" s="1"/>
      <c r="K394" s="1"/>
      <c r="L394" s="1"/>
      <c r="M394" s="1"/>
      <c r="N394" s="1"/>
      <c r="O394" s="1"/>
      <c r="P394" s="36"/>
      <c r="Q394" s="1"/>
    </row>
    <row r="395" spans="7:17" x14ac:dyDescent="0.2">
      <c r="G395" s="1"/>
      <c r="H395" s="1"/>
      <c r="I395" s="1"/>
      <c r="J395" s="1"/>
      <c r="K395" s="1"/>
      <c r="L395" s="1"/>
      <c r="M395" s="1"/>
      <c r="N395" s="1"/>
      <c r="O395" s="1"/>
      <c r="P395" s="36"/>
      <c r="Q395" s="1"/>
    </row>
    <row r="396" spans="7:17" x14ac:dyDescent="0.2"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</row>
    <row r="397" spans="7:17" x14ac:dyDescent="0.2"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</row>
    <row r="398" spans="7:17" x14ac:dyDescent="0.2"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</row>
    <row r="399" spans="7:17" x14ac:dyDescent="0.2"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</row>
    <row r="400" spans="7:17" x14ac:dyDescent="0.2"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</row>
    <row r="401" spans="7:17" x14ac:dyDescent="0.2"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</row>
    <row r="402" spans="7:17" x14ac:dyDescent="0.2"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</row>
    <row r="403" spans="7:17" x14ac:dyDescent="0.2"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</row>
    <row r="404" spans="7:17" x14ac:dyDescent="0.2"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</row>
    <row r="405" spans="7:17" x14ac:dyDescent="0.2"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</row>
    <row r="406" spans="7:17" x14ac:dyDescent="0.2"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</row>
    <row r="407" spans="7:17" x14ac:dyDescent="0.2"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</row>
    <row r="408" spans="7:17" x14ac:dyDescent="0.2"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</row>
    <row r="409" spans="7:17" x14ac:dyDescent="0.2"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</row>
    <row r="410" spans="7:17" x14ac:dyDescent="0.2"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</row>
    <row r="411" spans="7:17" x14ac:dyDescent="0.2"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</row>
    <row r="412" spans="7:17" x14ac:dyDescent="0.2"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</row>
    <row r="413" spans="7:17" x14ac:dyDescent="0.2"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</row>
    <row r="414" spans="7:17" x14ac:dyDescent="0.2"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</row>
    <row r="415" spans="7:17" x14ac:dyDescent="0.2"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</row>
    <row r="416" spans="7:17" x14ac:dyDescent="0.2"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</row>
    <row r="417" spans="7:17" x14ac:dyDescent="0.2"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</row>
    <row r="418" spans="7:17" x14ac:dyDescent="0.2"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</row>
    <row r="419" spans="7:17" x14ac:dyDescent="0.2"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</row>
    <row r="420" spans="7:17" x14ac:dyDescent="0.2"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</row>
    <row r="421" spans="7:17" x14ac:dyDescent="0.2"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</row>
    <row r="422" spans="7:17" x14ac:dyDescent="0.2"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</row>
    <row r="423" spans="7:17" x14ac:dyDescent="0.2"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</row>
    <row r="424" spans="7:17" x14ac:dyDescent="0.2"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</row>
    <row r="425" spans="7:17" x14ac:dyDescent="0.2"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</row>
    <row r="426" spans="7:17" x14ac:dyDescent="0.2"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</row>
    <row r="427" spans="7:17" x14ac:dyDescent="0.2"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</row>
    <row r="428" spans="7:17" x14ac:dyDescent="0.2"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</row>
    <row r="429" spans="7:17" x14ac:dyDescent="0.2"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</row>
    <row r="430" spans="7:17" x14ac:dyDescent="0.2"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</row>
    <row r="431" spans="7:17" x14ac:dyDescent="0.2"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</row>
  </sheetData>
  <pageMargins left="0.75" right="0.75" top="1" bottom="1" header="0.5" footer="0.5"/>
  <pageSetup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33</vt:i4>
      </vt:variant>
    </vt:vector>
  </HeadingPairs>
  <TitlesOfParts>
    <vt:vector size="36" baseType="lpstr">
      <vt:lpstr>MODEL</vt:lpstr>
      <vt:lpstr>LIST</vt:lpstr>
      <vt:lpstr>CALC</vt:lpstr>
      <vt:lpstr>calcdate</vt:lpstr>
      <vt:lpstr>destination</vt:lpstr>
      <vt:lpstr>destination_choice</vt:lpstr>
      <vt:lpstr>destination_port</vt:lpstr>
      <vt:lpstr>enddate</vt:lpstr>
      <vt:lpstr>roundtrip_boiloff_calc</vt:lpstr>
      <vt:lpstr>roundtrip_days</vt:lpstr>
      <vt:lpstr>roundtrip_days_calc</vt:lpstr>
      <vt:lpstr>roundtrip_miles</vt:lpstr>
      <vt:lpstr>roundtrip_miles_calc</vt:lpstr>
      <vt:lpstr>route</vt:lpstr>
      <vt:lpstr>route_choice</vt:lpstr>
      <vt:lpstr>source</vt:lpstr>
      <vt:lpstr>source_choice</vt:lpstr>
      <vt:lpstr>source_port</vt:lpstr>
      <vt:lpstr>startdate</vt:lpstr>
      <vt:lpstr>suez</vt:lpstr>
      <vt:lpstr>TripsYear</vt:lpstr>
      <vt:lpstr>vessel</vt:lpstr>
      <vt:lpstr>vessel_choice</vt:lpstr>
      <vt:lpstr>vessel_choice_link</vt:lpstr>
      <vt:lpstr>vessel_m3</vt:lpstr>
      <vt:lpstr>vessel_m3_choice</vt:lpstr>
      <vt:lpstr>vessel_m3_list</vt:lpstr>
      <vt:lpstr>vessel_mmbtu</vt:lpstr>
      <vt:lpstr>vessel_mmbtu_choice</vt:lpstr>
      <vt:lpstr>vessel_mmbtu_list</vt:lpstr>
      <vt:lpstr>vessel_speed</vt:lpstr>
      <vt:lpstr>vessel_speed_choice</vt:lpstr>
      <vt:lpstr>vessel_speed_list</vt:lpstr>
      <vt:lpstr>vessel_uom_choice</vt:lpstr>
      <vt:lpstr>vessel_uom_link</vt:lpstr>
      <vt:lpstr>vessels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egroves</dc:creator>
  <cp:lastModifiedBy>Jan Havlíček</cp:lastModifiedBy>
  <dcterms:created xsi:type="dcterms:W3CDTF">2000-07-25T16:08:02Z</dcterms:created>
  <dcterms:modified xsi:type="dcterms:W3CDTF">2023-09-13T13:57:46Z</dcterms:modified>
</cp:coreProperties>
</file>