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7D54FCF-482F-49E9-A245-0B225EA03F03}" xr6:coauthVersionLast="47" xr6:coauthVersionMax="47" xr10:uidLastSave="{00000000-0000-0000-0000-000000000000}"/>
  <bookViews>
    <workbookView xWindow="-120" yWindow="-120" windowWidth="38640" windowHeight="15540" tabRatio="786"/>
  </bookViews>
  <sheets>
    <sheet name="Reported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3" i="1"/>
  <c r="E13" i="1"/>
  <c r="F13" i="1"/>
  <c r="G13" i="1"/>
  <c r="H13" i="1"/>
  <c r="D14" i="1"/>
  <c r="E14" i="1"/>
  <c r="F14" i="1"/>
  <c r="G14" i="1"/>
  <c r="H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H44" i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H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H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F59" i="1"/>
  <c r="G59" i="1"/>
  <c r="H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H67" i="1"/>
  <c r="D70" i="1"/>
  <c r="E70" i="1"/>
  <c r="F70" i="1"/>
  <c r="G70" i="1"/>
  <c r="D71" i="1"/>
  <c r="E71" i="1"/>
  <c r="F71" i="1"/>
  <c r="G71" i="1"/>
  <c r="H71" i="1"/>
  <c r="D72" i="1"/>
  <c r="E72" i="1"/>
  <c r="F72" i="1"/>
  <c r="G72" i="1"/>
  <c r="H72" i="1"/>
  <c r="D73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H77" i="1"/>
  <c r="D80" i="1"/>
  <c r="E80" i="1"/>
  <c r="F80" i="1"/>
  <c r="G80" i="1"/>
  <c r="H80" i="1"/>
  <c r="D81" i="1"/>
  <c r="E81" i="1"/>
  <c r="F81" i="1"/>
  <c r="G81" i="1"/>
  <c r="H81" i="1"/>
  <c r="D82" i="1"/>
  <c r="E82" i="1"/>
  <c r="F82" i="1"/>
  <c r="G82" i="1"/>
  <c r="H82" i="1"/>
  <c r="D83" i="1"/>
  <c r="E83" i="1"/>
  <c r="F83" i="1"/>
  <c r="G83" i="1"/>
  <c r="H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F103" i="1"/>
  <c r="G103" i="1"/>
  <c r="H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H119" i="1"/>
  <c r="D120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<sst xmlns="http://schemas.openxmlformats.org/spreadsheetml/2006/main" count="391" uniqueCount="187">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</sst>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  <cell r="C6">
            <v>2.71</v>
          </cell>
          <cell r="D6">
            <v>25000</v>
          </cell>
          <cell r="E6">
            <v>2.7</v>
          </cell>
          <cell r="F6">
            <v>2.73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2.6749999999999998</v>
          </cell>
          <cell r="D16">
            <v>310000</v>
          </cell>
          <cell r="E16">
            <v>2.6475</v>
          </cell>
          <cell r="F16">
            <v>2.7225000000000001</v>
          </cell>
          <cell r="G16" t="str">
            <v xml:space="preserve"> </v>
          </cell>
        </row>
        <row r="17">
          <cell r="B17" t="str">
            <v>Texas E. STX</v>
          </cell>
          <cell r="C17">
            <v>2.79</v>
          </cell>
          <cell r="D17">
            <v>120000</v>
          </cell>
          <cell r="E17">
            <v>2.73</v>
          </cell>
          <cell r="F17">
            <v>2.9350000000000001</v>
          </cell>
          <cell r="G17" t="str">
            <v xml:space="preserve"> </v>
          </cell>
        </row>
        <row r="18">
          <cell r="B18" t="str">
            <v>Transco, St 30</v>
          </cell>
          <cell r="C18">
            <v>2.69</v>
          </cell>
          <cell r="D18">
            <v>10000</v>
          </cell>
          <cell r="E18">
            <v>2.69</v>
          </cell>
          <cell r="F18">
            <v>2.69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2.86</v>
          </cell>
          <cell r="D21">
            <v>360000</v>
          </cell>
          <cell r="E21">
            <v>2.8</v>
          </cell>
          <cell r="F21">
            <v>2.9449999999999998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2.93</v>
          </cell>
          <cell r="D22">
            <v>10000</v>
          </cell>
          <cell r="E22">
            <v>2.93</v>
          </cell>
          <cell r="F22">
            <v>2.93</v>
          </cell>
          <cell r="G22" t="str">
            <v xml:space="preserve"> </v>
          </cell>
        </row>
        <row r="23">
          <cell r="B23" t="str">
            <v>FGT Z1</v>
          </cell>
          <cell r="C23">
            <v>2.86</v>
          </cell>
          <cell r="D23">
            <v>10000</v>
          </cell>
          <cell r="E23">
            <v>2.86</v>
          </cell>
          <cell r="F23">
            <v>2.86</v>
          </cell>
          <cell r="G23" t="str">
            <v xml:space="preserve"> </v>
          </cell>
        </row>
        <row r="24">
          <cell r="B24" t="str">
            <v>FGT Z2</v>
          </cell>
          <cell r="C24">
            <v>2.875</v>
          </cell>
          <cell r="D24">
            <v>235000</v>
          </cell>
          <cell r="E24">
            <v>2.82</v>
          </cell>
          <cell r="F24">
            <v>2.9350000000000001</v>
          </cell>
        </row>
        <row r="25">
          <cell r="B25" t="str">
            <v>FGT Z3</v>
          </cell>
          <cell r="C25">
            <v>2.86</v>
          </cell>
          <cell r="D25">
            <v>10000</v>
          </cell>
          <cell r="E25">
            <v>2.86</v>
          </cell>
          <cell r="F25">
            <v>2.86</v>
          </cell>
          <cell r="G25" t="str">
            <v xml:space="preserve"> </v>
          </cell>
        </row>
        <row r="26">
          <cell r="B26" t="str">
            <v>Henry Hub</v>
          </cell>
          <cell r="C26">
            <v>2.88</v>
          </cell>
          <cell r="D26">
            <v>1300000</v>
          </cell>
          <cell r="E26">
            <v>2.81</v>
          </cell>
          <cell r="F26">
            <v>2.96</v>
          </cell>
          <cell r="G26" t="str">
            <v xml:space="preserve"> </v>
          </cell>
        </row>
        <row r="27">
          <cell r="B27" t="str">
            <v>Koch (Zone 2)</v>
          </cell>
          <cell r="C27">
            <v>2.69</v>
          </cell>
          <cell r="D27">
            <v>10000</v>
          </cell>
          <cell r="E27">
            <v>2.69</v>
          </cell>
          <cell r="F27">
            <v>2.69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2.87</v>
          </cell>
          <cell r="D29">
            <v>165000</v>
          </cell>
          <cell r="E29">
            <v>2.81</v>
          </cell>
          <cell r="F29">
            <v>2.94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2.76</v>
          </cell>
          <cell r="D30">
            <v>250000</v>
          </cell>
          <cell r="E30">
            <v>2.7225000000000001</v>
          </cell>
          <cell r="F30">
            <v>2.7925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2.7524999999999999</v>
          </cell>
          <cell r="D31">
            <v>315000</v>
          </cell>
          <cell r="E31">
            <v>2.7225000000000001</v>
          </cell>
          <cell r="F31">
            <v>2.7974999999999999</v>
          </cell>
          <cell r="G31" t="str">
            <v xml:space="preserve"> </v>
          </cell>
        </row>
        <row r="32">
          <cell r="B32" t="str">
            <v>Texas E. WLA</v>
          </cell>
          <cell r="C32">
            <v>2.81</v>
          </cell>
          <cell r="D32">
            <v>90000</v>
          </cell>
          <cell r="E32">
            <v>2.75</v>
          </cell>
          <cell r="F32">
            <v>2.93</v>
          </cell>
          <cell r="G32" t="str">
            <v xml:space="preserve"> </v>
          </cell>
        </row>
        <row r="33">
          <cell r="B33" t="str">
            <v>Texas E. ELA</v>
          </cell>
          <cell r="C33">
            <v>2.8374999999999999</v>
          </cell>
          <cell r="D33">
            <v>140000</v>
          </cell>
          <cell r="E33">
            <v>2.7774999999999999</v>
          </cell>
          <cell r="F33">
            <v>2.9550000000000001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2.85</v>
          </cell>
          <cell r="D34">
            <v>210000</v>
          </cell>
          <cell r="E34">
            <v>2.8</v>
          </cell>
          <cell r="F34">
            <v>2.9249999999999998</v>
          </cell>
          <cell r="G34" t="str">
            <v xml:space="preserve"> </v>
          </cell>
        </row>
        <row r="35">
          <cell r="B35" t="str">
            <v>Transco, St. 45</v>
          </cell>
          <cell r="C35">
            <v>2.7349999999999999</v>
          </cell>
          <cell r="D35">
            <v>10000</v>
          </cell>
          <cell r="E35">
            <v>2.7349999999999999</v>
          </cell>
          <cell r="F35">
            <v>2.7349999999999999</v>
          </cell>
          <cell r="G35" t="str">
            <v xml:space="preserve"> </v>
          </cell>
        </row>
        <row r="36">
          <cell r="B36" t="str">
            <v>Transco, St. 65</v>
          </cell>
          <cell r="C36">
            <v>2.88</v>
          </cell>
          <cell r="D36">
            <v>220000</v>
          </cell>
          <cell r="E36">
            <v>2.8650000000000002</v>
          </cell>
          <cell r="F36">
            <v>2.9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2.8149999999999999</v>
          </cell>
          <cell r="D39">
            <v>10000</v>
          </cell>
          <cell r="E39">
            <v>2.8149999999999999</v>
          </cell>
          <cell r="F39">
            <v>2.8149999999999999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2.88</v>
          </cell>
          <cell r="D42">
            <v>15000</v>
          </cell>
          <cell r="E42">
            <v>2.88</v>
          </cell>
          <cell r="F42">
            <v>2.88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2.59</v>
          </cell>
          <cell r="D5">
            <v>247000</v>
          </cell>
          <cell r="E5">
            <v>2.57</v>
          </cell>
          <cell r="F5">
            <v>2.6150000000000002</v>
          </cell>
          <cell r="G5">
            <v>2.57</v>
          </cell>
          <cell r="H5">
            <v>2.6150000000000002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2.4950000000000001</v>
          </cell>
          <cell r="D9">
            <v>269000</v>
          </cell>
          <cell r="E9">
            <v>2.36</v>
          </cell>
          <cell r="F9">
            <v>2.59</v>
          </cell>
          <cell r="G9">
            <v>2.4500000000000002</v>
          </cell>
          <cell r="H9">
            <v>2.5499999999999998</v>
          </cell>
        </row>
        <row r="10">
          <cell r="B10" t="str">
            <v>El Paso, Bondad</v>
          </cell>
          <cell r="C10">
            <v>2.46</v>
          </cell>
          <cell r="D10">
            <v>30000</v>
          </cell>
          <cell r="E10">
            <v>2.42</v>
          </cell>
          <cell r="F10">
            <v>2.5</v>
          </cell>
          <cell r="G10">
            <v>2.42</v>
          </cell>
          <cell r="H10">
            <v>2.5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2.15</v>
          </cell>
          <cell r="D17">
            <v>222000</v>
          </cell>
          <cell r="E17">
            <v>2.0699999999999998</v>
          </cell>
          <cell r="F17">
            <v>2.2799999999999998</v>
          </cell>
          <cell r="G17">
            <v>2.12</v>
          </cell>
          <cell r="H17">
            <v>2.1800000000000002</v>
          </cell>
        </row>
        <row r="18">
          <cell r="B18" t="str">
            <v>Questar</v>
          </cell>
          <cell r="C18">
            <v>2.1</v>
          </cell>
          <cell r="D18">
            <v>20000</v>
          </cell>
          <cell r="E18">
            <v>2.02</v>
          </cell>
          <cell r="F18">
            <v>2.2000000000000002</v>
          </cell>
          <cell r="G18">
            <v>2.02</v>
          </cell>
          <cell r="H18">
            <v>2.2000000000000002</v>
          </cell>
        </row>
        <row r="19">
          <cell r="B19" t="str">
            <v>Opal/Kern River</v>
          </cell>
          <cell r="C19">
            <v>2.23</v>
          </cell>
          <cell r="D19">
            <v>613000</v>
          </cell>
          <cell r="E19">
            <v>2.1800000000000002</v>
          </cell>
          <cell r="F19">
            <v>2.2999999999999998</v>
          </cell>
          <cell r="G19">
            <v>2.1800000000000002</v>
          </cell>
          <cell r="H19">
            <v>2.2999999999999998</v>
          </cell>
          <cell r="I19" t="str">
            <v xml:space="preserve"> </v>
          </cell>
        </row>
        <row r="20">
          <cell r="B20" t="str">
            <v>NW, Wyoming Pool</v>
          </cell>
          <cell r="C20">
            <v>2.165</v>
          </cell>
          <cell r="D20">
            <v>174000</v>
          </cell>
          <cell r="E20">
            <v>2.1349999999999998</v>
          </cell>
          <cell r="F20">
            <v>2.1800000000000002</v>
          </cell>
          <cell r="G20">
            <v>2.1349999999999998</v>
          </cell>
          <cell r="H20">
            <v>2.1800000000000002</v>
          </cell>
        </row>
        <row r="21">
          <cell r="B21" t="str">
            <v>NW, Stanfield</v>
          </cell>
          <cell r="C21">
            <v>2.5350000000000001</v>
          </cell>
          <cell r="D21">
            <v>105000</v>
          </cell>
          <cell r="E21">
            <v>2.46</v>
          </cell>
          <cell r="F21">
            <v>2.58</v>
          </cell>
          <cell r="G21">
            <v>2.46</v>
          </cell>
          <cell r="H21">
            <v>2.58</v>
          </cell>
        </row>
        <row r="22">
          <cell r="B22" t="str">
            <v>South of Green River</v>
          </cell>
          <cell r="C22">
            <v>2.23</v>
          </cell>
          <cell r="D22">
            <v>68800</v>
          </cell>
          <cell r="E22">
            <v>2.2000000000000002</v>
          </cell>
          <cell r="F22">
            <v>2.25</v>
          </cell>
          <cell r="G22">
            <v>2.2000000000000002</v>
          </cell>
          <cell r="H22">
            <v>2.25</v>
          </cell>
        </row>
        <row r="23">
          <cell r="B23" t="str">
            <v>Cheyenne Hub</v>
          </cell>
          <cell r="C23">
            <v>2.1749999999999998</v>
          </cell>
          <cell r="D23">
            <v>129000</v>
          </cell>
          <cell r="E23">
            <v>2.1</v>
          </cell>
          <cell r="F23">
            <v>2.27</v>
          </cell>
          <cell r="G23">
            <v>2.15</v>
          </cell>
          <cell r="H23">
            <v>2.2000000000000002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2.38</v>
          </cell>
          <cell r="D25">
            <v>10000</v>
          </cell>
          <cell r="E25">
            <v>2.38</v>
          </cell>
          <cell r="F25">
            <v>2.38</v>
          </cell>
          <cell r="G25">
            <v>2.38</v>
          </cell>
          <cell r="H25">
            <v>2.38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2.7349999999999999</v>
          </cell>
          <cell r="D30">
            <v>310000</v>
          </cell>
          <cell r="E30">
            <v>2.66</v>
          </cell>
          <cell r="F30">
            <v>2.7949999999999999</v>
          </cell>
          <cell r="G30">
            <v>2.66</v>
          </cell>
          <cell r="H30">
            <v>2.7949999999999999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2.625</v>
          </cell>
          <cell r="D32">
            <v>55000</v>
          </cell>
          <cell r="E32">
            <v>2.57</v>
          </cell>
          <cell r="F32">
            <v>2.645</v>
          </cell>
          <cell r="G32">
            <v>2.57</v>
          </cell>
          <cell r="H32">
            <v>2.645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2.66</v>
          </cell>
          <cell r="D34">
            <v>375000</v>
          </cell>
          <cell r="E34">
            <v>2.5499999999999998</v>
          </cell>
          <cell r="F34">
            <v>2.7349999999999999</v>
          </cell>
          <cell r="G34">
            <v>2.6</v>
          </cell>
          <cell r="H34">
            <v>2.7</v>
          </cell>
          <cell r="I34" t="str">
            <v xml:space="preserve"> </v>
          </cell>
        </row>
        <row r="35">
          <cell r="B35" t="str">
            <v>PGE/Citygate</v>
          </cell>
          <cell r="C35">
            <v>2.77</v>
          </cell>
          <cell r="D35">
            <v>425000</v>
          </cell>
          <cell r="E35">
            <v>2.7</v>
          </cell>
          <cell r="F35">
            <v>2.82</v>
          </cell>
          <cell r="G35">
            <v>2.7</v>
          </cell>
          <cell r="H35">
            <v>2.82</v>
          </cell>
        </row>
        <row r="36">
          <cell r="B36" t="str">
            <v xml:space="preserve">  Wheeler Ridge</v>
          </cell>
          <cell r="C36" t="str">
            <v xml:space="preserve"> 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2.68</v>
          </cell>
          <cell r="D4">
            <v>242500</v>
          </cell>
          <cell r="E4">
            <v>2.62</v>
          </cell>
          <cell r="F4">
            <v>2.72</v>
          </cell>
          <cell r="G4">
            <v>2.62</v>
          </cell>
          <cell r="H4">
            <v>2.72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2.7749999999999999</v>
          </cell>
          <cell r="D8">
            <v>56783</v>
          </cell>
          <cell r="E8">
            <v>2.69</v>
          </cell>
          <cell r="F8">
            <v>2.85</v>
          </cell>
          <cell r="G8">
            <v>2.69</v>
          </cell>
          <cell r="H8">
            <v>2.85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2.7725</v>
          </cell>
          <cell r="D18">
            <v>44000</v>
          </cell>
          <cell r="E18">
            <v>2.72</v>
          </cell>
          <cell r="F18">
            <v>2.85</v>
          </cell>
          <cell r="G18">
            <v>2.72</v>
          </cell>
          <cell r="H18">
            <v>2.85</v>
          </cell>
        </row>
        <row r="19">
          <cell r="B19" t="str">
            <v>Ship Channel</v>
          </cell>
          <cell r="C19">
            <v>2.81</v>
          </cell>
          <cell r="D19">
            <v>68450</v>
          </cell>
          <cell r="E19">
            <v>2.7650000000000001</v>
          </cell>
          <cell r="F19">
            <v>2.89</v>
          </cell>
          <cell r="G19">
            <v>2.7650000000000001</v>
          </cell>
          <cell r="H19">
            <v>2.89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  <row r="38">
          <cell r="F38" t="str">
            <v>n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3.0680000000000001</v>
          </cell>
          <cell r="D7">
            <v>215000</v>
          </cell>
          <cell r="E7">
            <v>3</v>
          </cell>
          <cell r="F7">
            <v>3.13</v>
          </cell>
        </row>
        <row r="8">
          <cell r="B8" t="str">
            <v>Columbia, App. pool (EGM Pooling Pt)</v>
          </cell>
          <cell r="C8">
            <v>3.0329999999999999</v>
          </cell>
          <cell r="D8">
            <v>343000</v>
          </cell>
          <cell r="E8">
            <v>2.97</v>
          </cell>
          <cell r="F8">
            <v>3.09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  <cell r="C22">
            <v>3.32</v>
          </cell>
          <cell r="D22">
            <v>5000</v>
          </cell>
          <cell r="E22">
            <v>3.32</v>
          </cell>
          <cell r="F22">
            <v>3.32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3.3330000000000002</v>
          </cell>
          <cell r="D25">
            <v>208000</v>
          </cell>
          <cell r="E25">
            <v>3.1749999999999998</v>
          </cell>
          <cell r="F25">
            <v>3.4849999999999999</v>
          </cell>
        </row>
        <row r="26">
          <cell r="B26" t="str">
            <v xml:space="preserve"> Transco, Zone 6 (non-NY)</v>
          </cell>
          <cell r="C26">
            <v>3.3919999999999999</v>
          </cell>
          <cell r="D26">
            <v>115000</v>
          </cell>
          <cell r="E26">
            <v>3.18</v>
          </cell>
          <cell r="F26">
            <v>3.5049999999999999</v>
          </cell>
        </row>
        <row r="27">
          <cell r="B27" t="str">
            <v xml:space="preserve"> Transco, Zone 6 (NY)</v>
          </cell>
          <cell r="C27">
            <v>3.4849999999999999</v>
          </cell>
          <cell r="D27">
            <v>271000</v>
          </cell>
          <cell r="E27">
            <v>3.2450000000000001</v>
          </cell>
          <cell r="F27">
            <v>3.7749999999999999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B17" sqref="B17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37201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2.59</v>
      </c>
      <c r="E7" s="19">
        <f>IF(VLOOKUP($C7,[3]West!$B$2:$K$200,3,FALSE)="","",VLOOKUP($C7,[3]West!$B$2:$K$200,3,FALSE))</f>
        <v>247000</v>
      </c>
      <c r="F7" s="32">
        <f>IF(VLOOKUP($C7,[3]West!$B$2:$K$200,4,FALSE)="","",VLOOKUP($C7,[3]West!$B$2:$K$200,4,FALSE))</f>
        <v>2.57</v>
      </c>
      <c r="G7" s="32">
        <f>IF(VLOOKUP($C7,[3]West!$B$2:$K$200,5,FALSE)="","",VLOOKUP($C7,[3]West!$B$2:$K$200,5,FALSE))</f>
        <v>2.6150000000000002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2.68</v>
      </c>
      <c r="E9" s="19">
        <f>[4]Texas!D4</f>
        <v>242500</v>
      </c>
      <c r="F9" s="32">
        <f>[4]Texas!E4</f>
        <v>2.62</v>
      </c>
      <c r="G9" s="32">
        <f>[4]Texas!F4</f>
        <v>2.72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2.7749999999999999</v>
      </c>
      <c r="E13" s="19">
        <f>IF(VLOOKUP($C13,[4]Texas!$B$2:$K$200,3,FALSE)="","",VLOOKUP($C13,[4]Texas!$B$2:$K$200,3,FALSE))</f>
        <v>56783</v>
      </c>
      <c r="F13" s="32">
        <f>IF(VLOOKUP($C13,[4]Texas!$B$2:$K$200,4,FALSE)="","",VLOOKUP($C13,[4]Texas!$B$2:$K$200,4,FALSE))</f>
        <v>2.69</v>
      </c>
      <c r="G13" s="32">
        <f>IF(VLOOKUP($C13,[4]Texas!$B$2:$K$200,5,FALSE)="","",VLOOKUP($C13,[4]Texas!$B$2:$K$200,5,FALSE))</f>
        <v>2.85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2.71</v>
      </c>
      <c r="E21" s="19">
        <f>IF(VLOOKUP($C21,[2]Southeast!$B$2:$K$200,3,FALSE)="","",VLOOKUP($C21,[2]Southeast!$B$2:$K$200,3,FALSE))</f>
        <v>25000</v>
      </c>
      <c r="F21" s="32">
        <f>IF(VLOOKUP($C21,[2]Southeast!$B$2:$K$200,4,FALSE)="","",VLOOKUP($C21,[2]Southeast!$B$2:$K$200,4,FALSE))</f>
        <v>2.7</v>
      </c>
      <c r="G21" s="32">
        <f>IF(VLOOKUP($C21,[2]Southeast!$B$2:$K$200,5,FALSE)="","",VLOOKUP($C21,[2]Southeast!$B$2:$K$200,5,FALSE))</f>
        <v>2.73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2.81</v>
      </c>
      <c r="E25" s="19">
        <f>IF(VLOOKUP($C25,[4]Texas!$B$2:$K$200,3,FALSE)="","",VLOOKUP($C25,[4]Texas!$B$2:$K$200,3,FALSE))</f>
        <v>68450</v>
      </c>
      <c r="F25" s="32">
        <f>IF(VLOOKUP($C25,[4]Texas!$B$2:$K$200,4,FALSE)="","",VLOOKUP($C25,[4]Texas!$B$2:$K$200,4,FALSE))</f>
        <v>2.7650000000000001</v>
      </c>
      <c r="G25" s="32">
        <f>IF(VLOOKUP($C25,[4]Texas!$B$2:$K$200,5,FALSE)="","",VLOOKUP($C25,[4]Texas!$B$2:$K$200,5,FALSE))</f>
        <v>2.89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2.7725</v>
      </c>
      <c r="E26" s="19">
        <f>IF(VLOOKUP($C26,[4]Texas!$B$2:$K$200,3,FALSE)="","",VLOOKUP($C26,[4]Texas!$B$2:$K$200,3,FALSE))</f>
        <v>44000</v>
      </c>
      <c r="F26" s="32">
        <f>IF(VLOOKUP($C26,[4]Texas!$B$2:$K$200,4,FALSE)="","",VLOOKUP($C26,[4]Texas!$B$2:$K$200,4,FALSE))</f>
        <v>2.72</v>
      </c>
      <c r="G26" s="32">
        <f>[4]Texas!$F$18</f>
        <v>2.85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2.6749999999999998</v>
      </c>
      <c r="E41" s="19">
        <f>IF(VLOOKUP($C41,[2]Southeast!$B$2:$K$200,3,FALSE)="","",VLOOKUP($C41,[2]Southeast!$B$2:$K$200,3,FALSE))</f>
        <v>310000</v>
      </c>
      <c r="F41" s="32">
        <f>IF(VLOOKUP($C41,[2]Southeast!$B$2:$K$200,4,FALSE)="","",VLOOKUP($C41,[2]Southeast!$B$2:$K$200,4,FALSE))</f>
        <v>2.6475</v>
      </c>
      <c r="G41" s="32">
        <f>IF(VLOOKUP($C41,[2]Southeast!$B$2:$K$200,5,FALSE)="","",VLOOKUP($C41,[2]Southeast!$B$2:$K$200,5,FALSE))</f>
        <v>2.7225000000000001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2.79</v>
      </c>
      <c r="E42" s="19">
        <f>IF(VLOOKUP($C42,[2]Southeast!$B$2:$K$200,3,FALSE)="","",VLOOKUP($C42,[2]Southeast!$B$2:$K$200,3,FALSE))</f>
        <v>120000</v>
      </c>
      <c r="F42" s="32">
        <f>IF(VLOOKUP($C42,[2]Southeast!$B$2:$K$200,4,FALSE)="","",VLOOKUP($C42,[2]Southeast!$B$2:$K$200,4,FALSE))</f>
        <v>2.73</v>
      </c>
      <c r="G42" s="32">
        <f>IF(VLOOKUP($C42,[2]Southeast!$B$2:$K$200,5,FALSE)="","",VLOOKUP($C42,[2]Southeast!$B$2:$K$200,5,FALSE))</f>
        <v>2.9350000000000001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2.69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2.69</v>
      </c>
      <c r="G43" s="32">
        <f>IF(VLOOKUP($C43,[2]Southeast!$B$2:$K$200,5,FALSE)="","",VLOOKUP($C43,[2]Southeast!$B$2:$K$200,5,FALSE))</f>
        <v>2.69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2.86</v>
      </c>
      <c r="E49" s="19">
        <f>IF(VLOOKUP($C49,[2]Southeast!$B$2:$K$200,3,FALSE)="","",VLOOKUP($C49,[2]Southeast!$B$2:$K$200,3,FALSE))</f>
        <v>360000</v>
      </c>
      <c r="F49" s="32">
        <f>IF(VLOOKUP($C49,[2]Southeast!$B$2:$K$200,4,FALSE)="","",VLOOKUP($C49,[2]Southeast!$B$2:$K$200,4,FALSE))</f>
        <v>2.8</v>
      </c>
      <c r="G49" s="32">
        <f>IF(VLOOKUP($C49,[2]Southeast!$B$2:$K$200,5,FALSE)="","",VLOOKUP($C49,[2]Southeast!$B$2:$K$200,5,FALSE))</f>
        <v>2.9449999999999998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2.93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2.93</v>
      </c>
      <c r="G50" s="32">
        <f>IF(VLOOKUP($C50,[2]Southeast!$B$2:$K$200,5,FALSE)="","",VLOOKUP($C50,[2]Southeast!$B$2:$K$200,5,FALSE))</f>
        <v>2.93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2.86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2.86</v>
      </c>
      <c r="G51" s="32">
        <f>IF(VLOOKUP($C51,[2]Southeast!$B$2:$K$200,5,FALSE)="","",VLOOKUP($C51,[2]Southeast!$B$2:$K$200,5,FALSE))</f>
        <v>2.86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2.875</v>
      </c>
      <c r="E52" s="19">
        <f>IF(VLOOKUP($C52,[2]Southeast!$B$2:$K$200,3,FALSE)="","",VLOOKUP($C52,[2]Southeast!$B$2:$K$200,3,FALSE))</f>
        <v>235000</v>
      </c>
      <c r="F52" s="32">
        <f>IF(VLOOKUP($C52,[2]Southeast!$B$2:$K$200,4,FALSE)="","",VLOOKUP($C52,[2]Southeast!$B$2:$K$200,4,FALSE))</f>
        <v>2.82</v>
      </c>
      <c r="G52" s="32">
        <f>IF(VLOOKUP($C52,[2]Southeast!$B$2:$K$200,5,FALSE)="","",VLOOKUP($C52,[2]Southeast!$B$2:$K$200,5,FALSE))</f>
        <v>2.9350000000000001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2.86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2.86</v>
      </c>
      <c r="G53" s="32">
        <f>IF(VLOOKUP($C53,[2]Southeast!$B$2:$K$200,5,FALSE)="","",VLOOKUP($C53,[2]Southeast!$B$2:$K$200,5,FALSE))</f>
        <v>2.86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2.88</v>
      </c>
      <c r="E54" s="19">
        <f>IF(VLOOKUP($C54,[2]Southeast!$B$2:$K$200,3,FALSE)="","",VLOOKUP($C54,[2]Southeast!$B$2:$K$200,3,FALSE))</f>
        <v>1300000</v>
      </c>
      <c r="F54" s="32">
        <f>IF(VLOOKUP($C54,[2]Southeast!$B$2:$K$200,4,FALSE)="","",VLOOKUP($C54,[2]Southeast!$B$2:$K$200,4,FALSE))</f>
        <v>2.81</v>
      </c>
      <c r="G54" s="32">
        <f>IF(VLOOKUP($C54,[2]Southeast!$B$2:$K$200,5,FALSE)="","",VLOOKUP($C54,[2]Southeast!$B$2:$K$200,5,FALSE))</f>
        <v>2.96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2.69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2.69</v>
      </c>
      <c r="G55" s="32">
        <f>IF(VLOOKUP($C55,[2]Southeast!$B$2:$K$200,5,FALSE)="","",VLOOKUP($C55,[2]Southeast!$B$2:$K$200,5,FALSE))</f>
        <v>2.69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2.87</v>
      </c>
      <c r="E58" s="19">
        <f>IF(VLOOKUP($C58,[2]Southeast!$B$2:$K$200,3,FALSE)="","",VLOOKUP($C58,[2]Southeast!$B$2:$K$200,3,FALSE))</f>
        <v>165000</v>
      </c>
      <c r="F58" s="32">
        <f>IF(VLOOKUP($C58,[2]Southeast!$B$2:$K$200,4,FALSE)="","",VLOOKUP($C58,[2]Southeast!$B$2:$K$200,4,FALSE))</f>
        <v>2.81</v>
      </c>
      <c r="G58" s="32">
        <f>IF(VLOOKUP($C58,[2]Southeast!$B$2:$K$200,5,FALSE)="","",VLOOKUP($C58,[2]Southeast!$B$2:$K$200,5,FALSE))</f>
        <v>2.94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2.76</v>
      </c>
      <c r="E59" s="19">
        <f>IF(VLOOKUP($C59,[2]Southeast!$B$2:$K$200,3,FALSE)="","",VLOOKUP($C59,[2]Southeast!$B$2:$K$200,3,FALSE))</f>
        <v>250000</v>
      </c>
      <c r="F59" s="32">
        <f>IF(VLOOKUP($C59,[2]Southeast!$B$2:$K$200,4,FALSE)="","",VLOOKUP($C59,[2]Southeast!$B$2:$K$200,4,FALSE))</f>
        <v>2.7225000000000001</v>
      </c>
      <c r="G59" s="32">
        <f>IF(VLOOKUP($C59,[2]Southeast!$B$2:$K$200,5,FALSE)="","",VLOOKUP($C59,[2]Southeast!$B$2:$K$200,5,FALSE))</f>
        <v>2.7925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2.7524999999999999</v>
      </c>
      <c r="E60" s="19">
        <f>IF(VLOOKUP($C60,[2]Southeast!$B$2:$K$200,3,FALSE)="","",VLOOKUP($C60,[2]Southeast!$B$2:$K$200,3,FALSE))</f>
        <v>315000</v>
      </c>
      <c r="F60" s="32">
        <f>IF(VLOOKUP($C60,[2]Southeast!$B$2:$K$200,4,FALSE)="","",VLOOKUP($C60,[2]Southeast!$B$2:$K$200,4,FALSE))</f>
        <v>2.7225000000000001</v>
      </c>
      <c r="G60" s="32">
        <f>IF(VLOOKUP($C60,[2]Southeast!$B$2:$K$200,5,FALSE)="","",VLOOKUP($C60,[2]Southeast!$B$2:$K$200,5,FALSE))</f>
        <v>2.7974999999999999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2.81</v>
      </c>
      <c r="E61" s="19">
        <f>IF(VLOOKUP($C61,[2]Southeast!$B$2:$K$200,3,FALSE)="","",VLOOKUP($C61,[2]Southeast!$B$2:$K$200,3,FALSE))</f>
        <v>90000</v>
      </c>
      <c r="F61" s="32">
        <f>IF(VLOOKUP($C61,[2]Southeast!$B$2:$K$200,4,FALSE)="","",VLOOKUP($C61,[2]Southeast!$B$2:$K$200,4,FALSE))</f>
        <v>2.75</v>
      </c>
      <c r="G61" s="32">
        <f>IF(VLOOKUP($C61,[2]Southeast!$B$2:$K$200,5,FALSE)="","",VLOOKUP($C61,[2]Southeast!$B$2:$K$200,5,FALSE))</f>
        <v>2.93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2.8374999999999999</v>
      </c>
      <c r="E62" s="19">
        <f>IF(VLOOKUP($C62,[2]Southeast!$B$2:$K$200,3,FALSE)="","",VLOOKUP($C62,[2]Southeast!$B$2:$K$200,3,FALSE))</f>
        <v>140000</v>
      </c>
      <c r="F62" s="32">
        <f>IF(VLOOKUP($C62,[2]Southeast!$B$2:$K$200,4,FALSE)="","",VLOOKUP($C62,[2]Southeast!$B$2:$K$200,4,FALSE))</f>
        <v>2.7774999999999999</v>
      </c>
      <c r="G62" s="32">
        <f>IF(VLOOKUP($C62,[2]Southeast!$B$2:$K$200,5,FALSE)="","",VLOOKUP($C62,[2]Southeast!$B$2:$K$200,5,FALSE))</f>
        <v>2.9550000000000001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2.85</v>
      </c>
      <c r="E63" s="19">
        <f>IF(VLOOKUP($C63,[2]Southeast!$B$2:$K$200,3,FALSE)="","",VLOOKUP($C63,[2]Southeast!$B$2:$K$200,3,FALSE))</f>
        <v>210000</v>
      </c>
      <c r="F63" s="32">
        <f>IF(VLOOKUP($C63,[2]Southeast!$B$2:$K$200,4,FALSE)="","",VLOOKUP($C63,[2]Southeast!$B$2:$K$200,4,FALSE))</f>
        <v>2.8</v>
      </c>
      <c r="G63" s="32">
        <f>IF(VLOOKUP($C63,[2]Southeast!$B$2:$K$200,5,FALSE)="","",VLOOKUP($C63,[2]Southeast!$B$2:$K$200,5,FALSE))</f>
        <v>2.9249999999999998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2.7349999999999999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2.7349999999999999</v>
      </c>
      <c r="G64" s="32">
        <f>IF(VLOOKUP($C64,[2]Southeast!$B$2:$K$200,5,FALSE)="","",VLOOKUP($C64,[2]Southeast!$B$2:$K$200,5,FALSE))</f>
        <v>2.7349999999999999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2.88</v>
      </c>
      <c r="E65" s="19">
        <f>IF(VLOOKUP($C65,[2]Southeast!$B$2:$K$200,3,FALSE)="","",VLOOKUP($C65,[2]Southeast!$B$2:$K$200,3,FALSE))</f>
        <v>220000</v>
      </c>
      <c r="F65" s="32">
        <f>IF(VLOOKUP($C65,[2]Southeast!$B$2:$K$200,4,FALSE)="","",VLOOKUP($C65,[2]Southeast!$B$2:$K$200,4,FALSE))</f>
        <v>2.8650000000000002</v>
      </c>
      <c r="G65" s="32">
        <f>IF(VLOOKUP($C65,[2]Southeast!$B$2:$K$200,5,FALSE)="","",VLOOKUP($C65,[2]Southeast!$B$2:$K$200,5,FALSE))</f>
        <v>2.9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2.46</v>
      </c>
      <c r="E80" s="19">
        <f>IF(VLOOKUP($C80,[3]West!$B$2:$K$200,3,FALSE)="","",VLOOKUP($C80,[3]West!$B$2:$K$200,3,FALSE))</f>
        <v>30000</v>
      </c>
      <c r="F80" s="32">
        <f>IF(VLOOKUP($C80,[3]West!$B$2:$K$200,4,FALSE)="","",VLOOKUP($C80,[3]West!$B$2:$K$200,4,FALSE))</f>
        <v>2.42</v>
      </c>
      <c r="G80" s="32">
        <f>IF(VLOOKUP($C80,[3]West!$B$2:$K$200,5,FALSE)="","",VLOOKUP($C80,[3]West!$B$2:$K$200,5,FALSE))</f>
        <v>2.5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2.4950000000000001</v>
      </c>
      <c r="E81" s="19">
        <f>IF(VLOOKUP($C81,[3]West!$B$2:$K$200,3,FALSE)="","",VLOOKUP($C81,[3]West!$B$2:$K$200,3,FALSE))</f>
        <v>269000</v>
      </c>
      <c r="F81" s="32">
        <f>IF(VLOOKUP($C81,[3]West!$B$2:$K$200,4,FALSE)="","",VLOOKUP($C81,[3]West!$B$2:$K$200,4,FALSE))</f>
        <v>2.36</v>
      </c>
      <c r="G81" s="32">
        <f>IF(VLOOKUP($C81,[3]West!$B$2:$K$200,5,FALSE)="","",VLOOKUP($C81,[3]West!$B$2:$K$200,5,FALSE))</f>
        <v>2.59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2.15</v>
      </c>
      <c r="E86" s="19">
        <f>IF(VLOOKUP($C86,[3]West!$B$2:$K$200,3,FALSE)="","",VLOOKUP($C86,[3]West!$B$2:$K$200,3,FALSE))</f>
        <v>222000</v>
      </c>
      <c r="F86" s="32">
        <f>IF(VLOOKUP($C86,[3]West!$B$2:$K$200,4,FALSE)="","",VLOOKUP($C86,[3]West!$B$2:$K$200,4,FALSE))</f>
        <v>2.0699999999999998</v>
      </c>
      <c r="G86" s="32">
        <f>IF(VLOOKUP($C86,[3]West!$B$2:$K$200,5,FALSE)="","",VLOOKUP($C86,[3]West!$B$2:$K$200,5,FALSE))</f>
        <v>2.2799999999999998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2.23</v>
      </c>
      <c r="E88" s="19">
        <f>[3]West!D19</f>
        <v>613000</v>
      </c>
      <c r="F88" s="32">
        <f>[3]West!G19</f>
        <v>2.1800000000000002</v>
      </c>
      <c r="G88" s="32">
        <f>[3]West!H19</f>
        <v>2.2999999999999998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2.165</v>
      </c>
      <c r="E89" s="19">
        <f>[3]West!D20</f>
        <v>174000</v>
      </c>
      <c r="F89" s="32">
        <f>[3]West!G20</f>
        <v>2.1349999999999998</v>
      </c>
      <c r="G89" s="32">
        <f>[3]West!H20</f>
        <v>2.1800000000000002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2.5350000000000001</v>
      </c>
      <c r="E90" s="19">
        <f>[3]West!D21</f>
        <v>105000</v>
      </c>
      <c r="F90" s="32">
        <f>[3]West!G21</f>
        <v>2.46</v>
      </c>
      <c r="G90" s="32">
        <f>[3]West!H21</f>
        <v>2.58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2.23</v>
      </c>
      <c r="E91" s="19">
        <f>[3]West!D22</f>
        <v>68800</v>
      </c>
      <c r="F91" s="32">
        <f>[3]West!G22</f>
        <v>2.2000000000000002</v>
      </c>
      <c r="G91" s="32">
        <f>[3]West!H22</f>
        <v>2.25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2.38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2.38</v>
      </c>
      <c r="G96" s="32">
        <f>IF(VLOOKUP($C96,[3]West!$B$2:$K$200,5,FALSE)="","",VLOOKUP($C96,[3]West!$B$2:$K$200,5,FALSE))</f>
        <v>2.38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3.0680000000000001</v>
      </c>
      <c r="E104" s="19">
        <f>IF(VLOOKUP($C104,[5]Northeast!$B$2:$K$200,3,FALSE)="","",VLOOKUP($C104,[5]Northeast!$B$2:$K$200,3,FALSE))</f>
        <v>215000</v>
      </c>
      <c r="F104" s="32">
        <f>IF(VLOOKUP($C104,[5]Northeast!$B$2:$K$200,4,FALSE)="","",VLOOKUP($C104,[5]Northeast!$B$2:$K$200,4,FALSE))</f>
        <v>3</v>
      </c>
      <c r="G104" s="32">
        <f>IF(VLOOKUP($C104,[5]Northeast!$B$2:$K$200,5,FALSE)="","",VLOOKUP($C104,[5]Northeast!$B$2:$K$200,5,FALSE))</f>
        <v>3.13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3.0329999999999999</v>
      </c>
      <c r="E105" s="19">
        <f>IF(VLOOKUP($C105,[5]Northeast!$B$2:$K$200,3,FALSE)="","",VLOOKUP($C105,[5]Northeast!$B$2:$K$200,3,FALSE))</f>
        <v>343000</v>
      </c>
      <c r="F105" s="32">
        <f>IF(VLOOKUP($C105,[5]Northeast!$B$2:$K$200,4,FALSE)="","",VLOOKUP($C105,[5]Northeast!$B$2:$K$200,4,FALSE))</f>
        <v>2.97</v>
      </c>
      <c r="G105" s="32">
        <f>IF(VLOOKUP($C105,[5]Northeast!$B$2:$K$200,5,FALSE)="","",VLOOKUP($C105,[5]Northeast!$B$2:$K$200,5,FALSE))</f>
        <v>3.09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2.8149999999999999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2.8149999999999999</v>
      </c>
      <c r="G108" s="32">
        <f>IF(VLOOKUP($C108,[2]Southeast!$B$2:$K$200,5,FALSE)="","",VLOOKUP($C108,[2]Southeast!$B$2:$K$200,5,FALSE))</f>
        <v>2.8149999999999999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2.88</v>
      </c>
      <c r="E111" s="19">
        <f>IF(VLOOKUP($C111,[2]Southeast!$B$2:$K$200,3,FALSE)="","",VLOOKUP($C111,[2]Southeast!$B$2:$K$200,3,FALSE))</f>
        <v>15000</v>
      </c>
      <c r="F111" s="32">
        <f>IF(VLOOKUP($C111,[2]Southeast!$B$2:$K$200,4,FALSE)="","",VLOOKUP($C111,[2]Southeast!$B$2:$K$200,4,FALSE))</f>
        <v>2.88</v>
      </c>
      <c r="G111" s="32">
        <f>IF(VLOOKUP($C111,[2]Southeast!$B$2:$K$200,5,FALSE)="","",VLOOKUP($C111,[2]Southeast!$B$2:$K$200,5,FALSE))</f>
        <v>2.88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2.7349999999999999</v>
      </c>
      <c r="E116" s="19">
        <f>IF(VLOOKUP($C116,[3]West!$B$2:$K$200,3,FALSE)="","",VLOOKUP($C116,[3]West!$B$2:$K$200,3,FALSE))</f>
        <v>310000</v>
      </c>
      <c r="F116" s="32">
        <f>IF(VLOOKUP($C116,[3]West!$B$2:$K$200,4,FALSE)="","",VLOOKUP($C116,[3]West!$B$2:$K$200,4,FALSE))</f>
        <v>2.66</v>
      </c>
      <c r="G116" s="32">
        <f>IF(VLOOKUP($C116,[3]West!$B$2:$K$200,5,FALSE)="","",VLOOKUP($C116,[3]West!$B$2:$K$200,5,FALSE))</f>
        <v>2.7949999999999999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2.625</v>
      </c>
      <c r="E117" s="19">
        <f>IF(VLOOKUP($C117,[3]West!$B$2:$K$200,3,FALSE)="","",VLOOKUP($C117,[3]West!$B$2:$K$200,3,FALSE))</f>
        <v>55000</v>
      </c>
      <c r="F117" s="32">
        <f>IF(VLOOKUP($C117,[3]West!$B$2:$K$200,4,FALSE)="","",VLOOKUP($C117,[3]West!$B$2:$K$200,4,FALSE))</f>
        <v>2.57</v>
      </c>
      <c r="G117" s="32">
        <f>IF(VLOOKUP($C117,[3]West!$B$2:$K$200,5,FALSE)="","",VLOOKUP($C117,[3]West!$B$2:$K$200,5,FALSE))</f>
        <v>2.645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2.66</v>
      </c>
      <c r="E118" s="19">
        <f>IF(VLOOKUP($C118,[3]West!$B$2:$K$200,3,FALSE)="","",VLOOKUP($C118,[3]West!$B$2:$K$200,3,FALSE))</f>
        <v>375000</v>
      </c>
      <c r="F118" s="32">
        <f>IF(VLOOKUP($C118,[3]West!$B$2:$K$200,4,FALSE)="","",VLOOKUP($C118,[3]West!$B$2:$K$200,4,FALSE))</f>
        <v>2.5499999999999998</v>
      </c>
      <c r="G118" s="32">
        <f>IF(VLOOKUP($C118,[3]West!$B$2:$K$200,5,FALSE)="","",VLOOKUP($C118,[3]West!$B$2:$K$200,5,FALSE))</f>
        <v>2.7349999999999999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2.77</v>
      </c>
      <c r="E119" s="19">
        <f>IF(VLOOKUP($C119,[3]West!$B$2:$K$200,3,FALSE)="","",VLOOKUP($C119,[3]West!$B$2:$K$200,3,FALSE))</f>
        <v>425000</v>
      </c>
      <c r="F119" s="32">
        <f>IF(VLOOKUP($C119,[3]West!$B$2:$K$200,4,FALSE)="","",VLOOKUP($C119,[3]West!$B$2:$K$200,4,FALSE))</f>
        <v>2.7</v>
      </c>
      <c r="G119" s="32">
        <f>IF(VLOOKUP($C119,[3]West!$B$2:$K$200,5,FALSE)="","",VLOOKUP($C119,[3]West!$B$2:$K$200,5,FALSE))</f>
        <v>2.82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3.3330000000000002</v>
      </c>
      <c r="E128" s="19">
        <f>IF(VLOOKUP($C128,[5]Northeast!$B$2:$K$200,3,FALSE)="","",VLOOKUP($C128,[5]Northeast!$B$2:$K$200,3,FALSE))</f>
        <v>208000</v>
      </c>
      <c r="F128" s="32">
        <f>IF(VLOOKUP($C128,[5]Northeast!$B$2:$K$200,4,FALSE)="","",VLOOKUP($C128,[5]Northeast!$B$2:$K$200,4,FALSE))</f>
        <v>3.1749999999999998</v>
      </c>
      <c r="G128" s="32">
        <f>IF(VLOOKUP($C128,[5]Northeast!$B$2:$K$200,5,FALSE)="","",VLOOKUP($C128,[5]Northeast!$B$2:$K$200,5,FALSE))</f>
        <v>3.4849999999999999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3.3919999999999999</v>
      </c>
      <c r="E129" s="19">
        <f>IF(VLOOKUP($C129,[5]Northeast!$B$2:$K$200,3,FALSE)="","",VLOOKUP($C129,[5]Northeast!$B$2:$K$200,3,FALSE))</f>
        <v>115000</v>
      </c>
      <c r="F129" s="32">
        <f>IF(VLOOKUP($C129,[5]Northeast!$B$2:$K$200,4,FALSE)="","",VLOOKUP($C129,[5]Northeast!$B$2:$K$200,4,FALSE))</f>
        <v>3.18</v>
      </c>
      <c r="G129" s="32">
        <f>IF(VLOOKUP($C129,[5]Northeast!$B$2:$K$200,5,FALSE)="","",VLOOKUP($C129,[5]Northeast!$B$2:$K$200,5,FALSE))</f>
        <v>3.5049999999999999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3.4849999999999999</v>
      </c>
      <c r="E130" s="19">
        <f>IF(VLOOKUP($C130,[5]Northeast!$B$2:$K$200,3,FALSE)="","",VLOOKUP($C130,[5]Northeast!$B$2:$K$200,3,FALSE))</f>
        <v>271000</v>
      </c>
      <c r="F130" s="32">
        <f>IF(VLOOKUP($C130,[5]Northeast!$B$2:$K$200,4,FALSE)="","",VLOOKUP($C130,[5]Northeast!$B$2:$K$200,4,FALSE))</f>
        <v>3.2450000000000001</v>
      </c>
      <c r="G130" s="32">
        <f>IF(VLOOKUP($C130,[5]Northeast!$B$2:$K$200,5,FALSE)="","",VLOOKUP($C130,[5]Northeast!$B$2:$K$200,5,FALSE))</f>
        <v>3.7749999999999999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 xml:space="preserve"> </v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 t="str">
        <f>IF(VLOOKUP($C139,[2]Southeast!$B$2:$K$200,2,FALSE)="","",VLOOKUP($C139,[2]Southeast!$B$2:$K$200,2,FALSE))</f>
        <v/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>
        <f>IF(VLOOKUP($C146,[5]Northeast!$B$2:$K$200,2,FALSE)="","",VLOOKUP($C146,[5]Northeast!$B$2:$K$200,2,FALSE))</f>
        <v>3.32</v>
      </c>
      <c r="E146" s="19">
        <f>IF(VLOOKUP($C146,[5]Northeast!$B$2:$K$200,3,FALSE)="","",VLOOKUP($C146,[5]Northeast!$B$2:$K$200,3,FALSE))</f>
        <v>5000</v>
      </c>
      <c r="F146" s="32">
        <f>IF(VLOOKUP($C146,[5]Northeast!$B$2:$K$200,4,FALSE)="","",VLOOKUP($C146,[5]Northeast!$B$2:$K$200,4,FALSE))</f>
        <v>3.32</v>
      </c>
      <c r="G146" s="32">
        <f>IF(VLOOKUP($C146,[5]Northeast!$B$2:$K$200,5,FALSE)="","",VLOOKUP($C146,[5]Northeast!$B$2:$K$200,5,FALSE))</f>
        <v>3.32</v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2001-04-19T20:16:18Z</cp:lastPrinted>
  <dcterms:created xsi:type="dcterms:W3CDTF">1997-12-23T13:09:00Z</dcterms:created>
  <dcterms:modified xsi:type="dcterms:W3CDTF">2023-09-13T15:56:22Z</dcterms:modified>
</cp:coreProperties>
</file>