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907CCC1-19BB-4889-A322-E5E29F9BAEBE}" xr6:coauthVersionLast="47" xr6:coauthVersionMax="47" xr10:uidLastSave="{00000000-0000-0000-0000-000000000000}"/>
  <bookViews>
    <workbookView xWindow="-120" yWindow="-120" windowWidth="38640" windowHeight="16440" tabRatio="786"/>
  </bookViews>
  <sheets>
    <sheet name="Reported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3" i="1"/>
  <c r="E13" i="1"/>
  <c r="F13" i="1"/>
  <c r="G13" i="1"/>
  <c r="H13" i="1"/>
  <c r="D14" i="1"/>
  <c r="E14" i="1"/>
  <c r="F14" i="1"/>
  <c r="G14" i="1"/>
  <c r="H14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D38" i="1"/>
  <c r="E38" i="1"/>
  <c r="F38" i="1"/>
  <c r="G38" i="1"/>
  <c r="H38" i="1"/>
  <c r="H39" i="1"/>
  <c r="D40" i="1"/>
  <c r="E40" i="1"/>
  <c r="F40" i="1"/>
  <c r="G40" i="1"/>
  <c r="H40" i="1"/>
  <c r="D41" i="1"/>
  <c r="E41" i="1"/>
  <c r="F41" i="1"/>
  <c r="G41" i="1"/>
  <c r="H41" i="1"/>
  <c r="D42" i="1"/>
  <c r="E42" i="1"/>
  <c r="F42" i="1"/>
  <c r="G42" i="1"/>
  <c r="H42" i="1"/>
  <c r="D43" i="1"/>
  <c r="E43" i="1"/>
  <c r="F43" i="1"/>
  <c r="G43" i="1"/>
  <c r="H43" i="1"/>
  <c r="D44" i="1"/>
  <c r="E44" i="1"/>
  <c r="H44" i="1"/>
  <c r="M44" i="1"/>
  <c r="N44" i="1"/>
  <c r="D45" i="1"/>
  <c r="E45" i="1"/>
  <c r="F45" i="1"/>
  <c r="G45" i="1"/>
  <c r="H45" i="1"/>
  <c r="D48" i="1"/>
  <c r="E48" i="1"/>
  <c r="G48" i="1"/>
  <c r="H48" i="1"/>
  <c r="D49" i="1"/>
  <c r="E49" i="1"/>
  <c r="F49" i="1"/>
  <c r="G49" i="1"/>
  <c r="H49" i="1"/>
  <c r="D50" i="1"/>
  <c r="E50" i="1"/>
  <c r="F50" i="1"/>
  <c r="G50" i="1"/>
  <c r="H50" i="1"/>
  <c r="D51" i="1"/>
  <c r="E51" i="1"/>
  <c r="F51" i="1"/>
  <c r="G51" i="1"/>
  <c r="H51" i="1"/>
  <c r="D52" i="1"/>
  <c r="E52" i="1"/>
  <c r="F52" i="1"/>
  <c r="G52" i="1"/>
  <c r="H52" i="1"/>
  <c r="D53" i="1"/>
  <c r="E53" i="1"/>
  <c r="F53" i="1"/>
  <c r="G53" i="1"/>
  <c r="H53" i="1"/>
  <c r="D54" i="1"/>
  <c r="E54" i="1"/>
  <c r="F54" i="1"/>
  <c r="G54" i="1"/>
  <c r="H54" i="1"/>
  <c r="D55" i="1"/>
  <c r="E55" i="1"/>
  <c r="F55" i="1"/>
  <c r="G55" i="1"/>
  <c r="H55" i="1"/>
  <c r="D56" i="1"/>
  <c r="E56" i="1"/>
  <c r="F56" i="1"/>
  <c r="G56" i="1"/>
  <c r="H56" i="1"/>
  <c r="D57" i="1"/>
  <c r="E57" i="1"/>
  <c r="F57" i="1"/>
  <c r="G57" i="1"/>
  <c r="H57" i="1"/>
  <c r="M57" i="1"/>
  <c r="D58" i="1"/>
  <c r="E58" i="1"/>
  <c r="F58" i="1"/>
  <c r="G58" i="1"/>
  <c r="H58" i="1"/>
  <c r="D59" i="1"/>
  <c r="E59" i="1"/>
  <c r="F59" i="1"/>
  <c r="G59" i="1"/>
  <c r="H59" i="1"/>
  <c r="D60" i="1"/>
  <c r="E60" i="1"/>
  <c r="F60" i="1"/>
  <c r="G60" i="1"/>
  <c r="H60" i="1"/>
  <c r="D61" i="1"/>
  <c r="E61" i="1"/>
  <c r="F61" i="1"/>
  <c r="G61" i="1"/>
  <c r="H61" i="1"/>
  <c r="D62" i="1"/>
  <c r="E62" i="1"/>
  <c r="F62" i="1"/>
  <c r="G62" i="1"/>
  <c r="H62" i="1"/>
  <c r="D63" i="1"/>
  <c r="E63" i="1"/>
  <c r="F63" i="1"/>
  <c r="G63" i="1"/>
  <c r="H63" i="1"/>
  <c r="D64" i="1"/>
  <c r="E64" i="1"/>
  <c r="F64" i="1"/>
  <c r="G64" i="1"/>
  <c r="H64" i="1"/>
  <c r="D65" i="1"/>
  <c r="E65" i="1"/>
  <c r="F65" i="1"/>
  <c r="G65" i="1"/>
  <c r="H65" i="1"/>
  <c r="D66" i="1"/>
  <c r="E66" i="1"/>
  <c r="F66" i="1"/>
  <c r="G66" i="1"/>
  <c r="H66" i="1"/>
  <c r="D67" i="1"/>
  <c r="E67" i="1"/>
  <c r="F67" i="1"/>
  <c r="G67" i="1"/>
  <c r="H67" i="1"/>
  <c r="D70" i="1"/>
  <c r="E70" i="1"/>
  <c r="F70" i="1"/>
  <c r="G70" i="1"/>
  <c r="D71" i="1"/>
  <c r="E71" i="1"/>
  <c r="F71" i="1"/>
  <c r="G71" i="1"/>
  <c r="H71" i="1"/>
  <c r="D72" i="1"/>
  <c r="E72" i="1"/>
  <c r="F72" i="1"/>
  <c r="G72" i="1"/>
  <c r="H72" i="1"/>
  <c r="D73" i="1"/>
  <c r="E73" i="1"/>
  <c r="F73" i="1"/>
  <c r="G73" i="1"/>
  <c r="H73" i="1"/>
  <c r="D74" i="1"/>
  <c r="E74" i="1"/>
  <c r="F74" i="1"/>
  <c r="G74" i="1"/>
  <c r="H74" i="1"/>
  <c r="D75" i="1"/>
  <c r="E75" i="1"/>
  <c r="F75" i="1"/>
  <c r="G75" i="1"/>
  <c r="H75" i="1"/>
  <c r="D76" i="1"/>
  <c r="E76" i="1"/>
  <c r="F76" i="1"/>
  <c r="G76" i="1"/>
  <c r="H76" i="1"/>
  <c r="D77" i="1"/>
  <c r="E77" i="1"/>
  <c r="F77" i="1"/>
  <c r="G77" i="1"/>
  <c r="H77" i="1"/>
  <c r="D80" i="1"/>
  <c r="E80" i="1"/>
  <c r="F80" i="1"/>
  <c r="G80" i="1"/>
  <c r="H80" i="1"/>
  <c r="D81" i="1"/>
  <c r="E81" i="1"/>
  <c r="F81" i="1"/>
  <c r="G81" i="1"/>
  <c r="H81" i="1"/>
  <c r="D82" i="1"/>
  <c r="E82" i="1"/>
  <c r="F82" i="1"/>
  <c r="G82" i="1"/>
  <c r="H82" i="1"/>
  <c r="D83" i="1"/>
  <c r="E83" i="1"/>
  <c r="F83" i="1"/>
  <c r="G83" i="1"/>
  <c r="H83" i="1"/>
  <c r="D86" i="1"/>
  <c r="E86" i="1"/>
  <c r="F86" i="1"/>
  <c r="G86" i="1"/>
  <c r="H86" i="1"/>
  <c r="H87" i="1"/>
  <c r="D88" i="1"/>
  <c r="E88" i="1"/>
  <c r="F88" i="1"/>
  <c r="G88" i="1"/>
  <c r="H88" i="1"/>
  <c r="D89" i="1"/>
  <c r="E89" i="1"/>
  <c r="F89" i="1"/>
  <c r="G89" i="1"/>
  <c r="H89" i="1"/>
  <c r="D90" i="1"/>
  <c r="E90" i="1"/>
  <c r="F90" i="1"/>
  <c r="G90" i="1"/>
  <c r="H90" i="1"/>
  <c r="D91" i="1"/>
  <c r="E91" i="1"/>
  <c r="F91" i="1"/>
  <c r="G91" i="1"/>
  <c r="H91" i="1"/>
  <c r="H94" i="1"/>
  <c r="D95" i="1"/>
  <c r="E95" i="1"/>
  <c r="F95" i="1"/>
  <c r="G95" i="1"/>
  <c r="H95" i="1"/>
  <c r="D96" i="1"/>
  <c r="E96" i="1"/>
  <c r="F96" i="1"/>
  <c r="G96" i="1"/>
  <c r="H96" i="1"/>
  <c r="H97" i="1"/>
  <c r="H98" i="1"/>
  <c r="D99" i="1"/>
  <c r="E99" i="1"/>
  <c r="F99" i="1"/>
  <c r="G99" i="1"/>
  <c r="H99" i="1"/>
  <c r="D100" i="1"/>
  <c r="E100" i="1"/>
  <c r="F100" i="1"/>
  <c r="G100" i="1"/>
  <c r="H100" i="1"/>
  <c r="D103" i="1"/>
  <c r="E103" i="1"/>
  <c r="F103" i="1"/>
  <c r="G103" i="1"/>
  <c r="H103" i="1"/>
  <c r="D104" i="1"/>
  <c r="E104" i="1"/>
  <c r="F104" i="1"/>
  <c r="G104" i="1"/>
  <c r="H104" i="1"/>
  <c r="D105" i="1"/>
  <c r="E105" i="1"/>
  <c r="F105" i="1"/>
  <c r="G105" i="1"/>
  <c r="H105" i="1"/>
  <c r="D108" i="1"/>
  <c r="E108" i="1"/>
  <c r="F108" i="1"/>
  <c r="G108" i="1"/>
  <c r="H108" i="1"/>
  <c r="D109" i="1"/>
  <c r="E109" i="1"/>
  <c r="F109" i="1"/>
  <c r="G109" i="1"/>
  <c r="H109" i="1"/>
  <c r="D110" i="1"/>
  <c r="E110" i="1"/>
  <c r="F110" i="1"/>
  <c r="G110" i="1"/>
  <c r="H110" i="1"/>
  <c r="D111" i="1"/>
  <c r="E111" i="1"/>
  <c r="F111" i="1"/>
  <c r="G111" i="1"/>
  <c r="H111" i="1"/>
  <c r="D114" i="1"/>
  <c r="E114" i="1"/>
  <c r="F114" i="1"/>
  <c r="G114" i="1"/>
  <c r="H114" i="1"/>
  <c r="D115" i="1"/>
  <c r="E115" i="1"/>
  <c r="F115" i="1"/>
  <c r="G115" i="1"/>
  <c r="D116" i="1"/>
  <c r="E116" i="1"/>
  <c r="F116" i="1"/>
  <c r="G116" i="1"/>
  <c r="H116" i="1"/>
  <c r="D117" i="1"/>
  <c r="E117" i="1"/>
  <c r="F117" i="1"/>
  <c r="G117" i="1"/>
  <c r="H117" i="1"/>
  <c r="D118" i="1"/>
  <c r="E118" i="1"/>
  <c r="F118" i="1"/>
  <c r="G118" i="1"/>
  <c r="H118" i="1"/>
  <c r="D119" i="1"/>
  <c r="E119" i="1"/>
  <c r="F119" i="1"/>
  <c r="G119" i="1"/>
  <c r="H119" i="1"/>
  <c r="D120" i="1"/>
  <c r="E120" i="1"/>
  <c r="F120" i="1"/>
  <c r="G120" i="1"/>
  <c r="H120" i="1"/>
  <c r="D121" i="1"/>
  <c r="E121" i="1"/>
  <c r="F121" i="1"/>
  <c r="G121" i="1"/>
  <c r="H121" i="1"/>
  <c r="D122" i="1"/>
  <c r="E122" i="1"/>
  <c r="F122" i="1"/>
  <c r="G122" i="1"/>
  <c r="H122" i="1"/>
  <c r="D123" i="1"/>
  <c r="E123" i="1"/>
  <c r="F123" i="1"/>
  <c r="G123" i="1"/>
  <c r="H123" i="1"/>
  <c r="D124" i="1"/>
  <c r="E124" i="1"/>
  <c r="F124" i="1"/>
  <c r="G124" i="1"/>
  <c r="H124" i="1"/>
  <c r="D125" i="1"/>
  <c r="E125" i="1"/>
  <c r="F125" i="1"/>
  <c r="G125" i="1"/>
  <c r="H125" i="1"/>
  <c r="D126" i="1"/>
  <c r="E126" i="1"/>
  <c r="F126" i="1"/>
  <c r="G126" i="1"/>
  <c r="H126" i="1"/>
  <c r="D127" i="1"/>
  <c r="E127" i="1"/>
  <c r="F127" i="1"/>
  <c r="G127" i="1"/>
  <c r="H127" i="1"/>
  <c r="D128" i="1"/>
  <c r="E128" i="1"/>
  <c r="F128" i="1"/>
  <c r="G128" i="1"/>
  <c r="H128" i="1"/>
  <c r="D129" i="1"/>
  <c r="E129" i="1"/>
  <c r="F129" i="1"/>
  <c r="G129" i="1"/>
  <c r="H129" i="1"/>
  <c r="D130" i="1"/>
  <c r="E130" i="1"/>
  <c r="F130" i="1"/>
  <c r="G130" i="1"/>
  <c r="H130" i="1"/>
  <c r="H134" i="1"/>
  <c r="D135" i="1"/>
  <c r="E135" i="1"/>
  <c r="F135" i="1"/>
  <c r="G135" i="1"/>
  <c r="H135" i="1"/>
  <c r="D136" i="1"/>
  <c r="E136" i="1"/>
  <c r="F136" i="1"/>
  <c r="G136" i="1"/>
  <c r="H136" i="1"/>
  <c r="D137" i="1"/>
  <c r="E137" i="1"/>
  <c r="F137" i="1"/>
  <c r="G137" i="1"/>
  <c r="H137" i="1"/>
  <c r="D138" i="1"/>
  <c r="E138" i="1"/>
  <c r="F138" i="1"/>
  <c r="G138" i="1"/>
  <c r="H138" i="1"/>
  <c r="D139" i="1"/>
  <c r="H140" i="1"/>
  <c r="D141" i="1"/>
  <c r="E141" i="1"/>
  <c r="F141" i="1"/>
  <c r="G141" i="1"/>
  <c r="H141" i="1"/>
  <c r="D142" i="1"/>
  <c r="E142" i="1"/>
  <c r="F142" i="1"/>
  <c r="G142" i="1"/>
  <c r="H142" i="1"/>
  <c r="H143" i="1"/>
  <c r="D144" i="1"/>
  <c r="E144" i="1"/>
  <c r="F144" i="1"/>
  <c r="G144" i="1"/>
  <c r="H144" i="1"/>
  <c r="D145" i="1"/>
  <c r="E145" i="1"/>
  <c r="F145" i="1"/>
  <c r="G145" i="1"/>
  <c r="H145" i="1"/>
  <c r="D146" i="1"/>
  <c r="E146" i="1"/>
  <c r="F146" i="1"/>
  <c r="G146" i="1"/>
  <c r="H146" i="1"/>
  <c r="D147" i="1"/>
  <c r="E147" i="1"/>
  <c r="F147" i="1"/>
  <c r="G147" i="1"/>
  <c r="H147" i="1"/>
  <c r="D148" i="1"/>
  <c r="E148" i="1"/>
  <c r="F148" i="1"/>
  <c r="G148" i="1"/>
  <c r="H148" i="1"/>
  <c r="D149" i="1"/>
  <c r="E149" i="1"/>
  <c r="F149" i="1"/>
  <c r="G149" i="1"/>
  <c r="H149" i="1"/>
  <c r="D150" i="1"/>
  <c r="E150" i="1"/>
  <c r="F150" i="1"/>
  <c r="G150" i="1"/>
  <c r="H150" i="1"/>
  <c r="D151" i="1"/>
  <c r="E151" i="1"/>
  <c r="F151" i="1"/>
  <c r="G151" i="1"/>
  <c r="H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<sst xmlns="http://schemas.openxmlformats.org/spreadsheetml/2006/main" count="391" uniqueCount="187">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</sst>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</row>
        <row r="6">
          <cell r="B6" t="str">
            <v>Texas E. ETX</v>
          </cell>
          <cell r="C6">
            <v>2.5950000000000002</v>
          </cell>
          <cell r="D6">
            <v>25000</v>
          </cell>
          <cell r="E6">
            <v>2.57</v>
          </cell>
          <cell r="F6">
            <v>2.66</v>
          </cell>
          <cell r="G6" t="str">
            <v xml:space="preserve"> 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2.585</v>
          </cell>
          <cell r="D16">
            <v>165000</v>
          </cell>
          <cell r="E16">
            <v>2.57</v>
          </cell>
          <cell r="F16">
            <v>2.6124999999999998</v>
          </cell>
          <cell r="G16" t="str">
            <v xml:space="preserve"> </v>
          </cell>
        </row>
        <row r="17">
          <cell r="B17" t="str">
            <v>Texas E. STX</v>
          </cell>
          <cell r="C17">
            <v>2.63</v>
          </cell>
          <cell r="D17">
            <v>100000</v>
          </cell>
          <cell r="E17">
            <v>2.585</v>
          </cell>
          <cell r="F17">
            <v>2.665</v>
          </cell>
          <cell r="G17" t="str">
            <v xml:space="preserve"> </v>
          </cell>
        </row>
        <row r="18">
          <cell r="B18" t="str">
            <v>Transco, St 30</v>
          </cell>
          <cell r="C18">
            <v>2.56</v>
          </cell>
          <cell r="D18">
            <v>10000</v>
          </cell>
          <cell r="E18">
            <v>2.56</v>
          </cell>
          <cell r="F18">
            <v>2.56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2.71</v>
          </cell>
          <cell r="D21">
            <v>240000</v>
          </cell>
          <cell r="E21">
            <v>2.6850000000000001</v>
          </cell>
          <cell r="F21">
            <v>2.79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2.77</v>
          </cell>
          <cell r="D22">
            <v>10000</v>
          </cell>
          <cell r="E22">
            <v>2.77</v>
          </cell>
          <cell r="F22">
            <v>2.77</v>
          </cell>
          <cell r="G22" t="str">
            <v xml:space="preserve"> </v>
          </cell>
        </row>
        <row r="23">
          <cell r="B23" t="str">
            <v>FGT Z1</v>
          </cell>
          <cell r="C23">
            <v>2.7149999999999999</v>
          </cell>
          <cell r="D23">
            <v>10000</v>
          </cell>
          <cell r="E23">
            <v>2.7149999999999999</v>
          </cell>
          <cell r="F23">
            <v>2.7149999999999999</v>
          </cell>
          <cell r="G23" t="str">
            <v xml:space="preserve"> </v>
          </cell>
        </row>
        <row r="24">
          <cell r="B24" t="str">
            <v>FGT Z2</v>
          </cell>
          <cell r="C24">
            <v>2.7450000000000001</v>
          </cell>
          <cell r="D24">
            <v>210000</v>
          </cell>
          <cell r="E24">
            <v>2.64</v>
          </cell>
          <cell r="F24">
            <v>2.75</v>
          </cell>
        </row>
        <row r="25">
          <cell r="B25" t="str">
            <v>FGT Z3</v>
          </cell>
          <cell r="C25">
            <v>2.7149999999999999</v>
          </cell>
          <cell r="D25">
            <v>10000</v>
          </cell>
          <cell r="E25">
            <v>2.7149999999999999</v>
          </cell>
          <cell r="F25">
            <v>2.7149999999999999</v>
          </cell>
          <cell r="G25" t="str">
            <v xml:space="preserve"> </v>
          </cell>
        </row>
        <row r="26">
          <cell r="B26" t="str">
            <v>Henry Hub</v>
          </cell>
          <cell r="C26">
            <v>2.73</v>
          </cell>
          <cell r="D26">
            <v>1000000</v>
          </cell>
          <cell r="E26">
            <v>2.65</v>
          </cell>
          <cell r="F26">
            <v>2.8</v>
          </cell>
          <cell r="G26" t="str">
            <v xml:space="preserve"> </v>
          </cell>
        </row>
        <row r="27">
          <cell r="B27" t="str">
            <v>Koch (Zone 2)</v>
          </cell>
          <cell r="C27">
            <v>2.54</v>
          </cell>
          <cell r="D27">
            <v>10000</v>
          </cell>
          <cell r="E27">
            <v>2.54</v>
          </cell>
          <cell r="F27">
            <v>2.54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2.7349999999999999</v>
          </cell>
          <cell r="D29">
            <v>120000</v>
          </cell>
          <cell r="E29">
            <v>2.7</v>
          </cell>
          <cell r="F29">
            <v>2.75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2.6274999999999999</v>
          </cell>
          <cell r="D30">
            <v>265000</v>
          </cell>
          <cell r="E30">
            <v>2.62</v>
          </cell>
          <cell r="F30">
            <v>2.6549999999999998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2.62</v>
          </cell>
          <cell r="D31">
            <v>290000</v>
          </cell>
          <cell r="E31">
            <v>2.59</v>
          </cell>
          <cell r="F31">
            <v>2.65</v>
          </cell>
          <cell r="G31" t="str">
            <v xml:space="preserve"> </v>
          </cell>
        </row>
        <row r="32">
          <cell r="B32" t="str">
            <v>Texas E. WLA</v>
          </cell>
          <cell r="C32">
            <v>2.6524999999999999</v>
          </cell>
          <cell r="D32">
            <v>115000</v>
          </cell>
          <cell r="E32">
            <v>2.59</v>
          </cell>
          <cell r="F32">
            <v>2.68</v>
          </cell>
          <cell r="G32" t="str">
            <v xml:space="preserve"> </v>
          </cell>
        </row>
        <row r="33">
          <cell r="B33" t="str">
            <v>Texas E. ELA</v>
          </cell>
          <cell r="C33">
            <v>2.67</v>
          </cell>
          <cell r="D33">
            <v>120000</v>
          </cell>
          <cell r="E33">
            <v>2.585</v>
          </cell>
          <cell r="F33">
            <v>2.72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2.71</v>
          </cell>
          <cell r="D34">
            <v>210000</v>
          </cell>
          <cell r="E34">
            <v>2.665</v>
          </cell>
          <cell r="F34">
            <v>2.74</v>
          </cell>
          <cell r="G34" t="str">
            <v xml:space="preserve"> </v>
          </cell>
        </row>
        <row r="35">
          <cell r="B35" t="str">
            <v>Transco, St. 45</v>
          </cell>
          <cell r="C35">
            <v>2.605</v>
          </cell>
          <cell r="D35">
            <v>10000</v>
          </cell>
          <cell r="E35">
            <v>2.605</v>
          </cell>
          <cell r="F35">
            <v>2.605</v>
          </cell>
          <cell r="G35" t="str">
            <v xml:space="preserve"> </v>
          </cell>
        </row>
        <row r="36">
          <cell r="B36" t="str">
            <v>Transco, St. 65</v>
          </cell>
          <cell r="C36">
            <v>2.75</v>
          </cell>
          <cell r="D36">
            <v>225000</v>
          </cell>
          <cell r="E36">
            <v>2.7050000000000001</v>
          </cell>
          <cell r="F36">
            <v>2.78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C39">
            <v>2.6750000000000003</v>
          </cell>
          <cell r="D39">
            <v>10000</v>
          </cell>
          <cell r="E39">
            <v>2.6750000000000003</v>
          </cell>
          <cell r="F39">
            <v>2.6750000000000003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2.75</v>
          </cell>
          <cell r="D42">
            <v>10000</v>
          </cell>
          <cell r="E42">
            <v>2.75</v>
          </cell>
          <cell r="F42">
            <v>2.75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4">
          <cell r="D4" t="str">
            <v xml:space="preserve"> </v>
          </cell>
        </row>
        <row r="5">
          <cell r="B5" t="str">
            <v>El Paso Day 2</v>
          </cell>
          <cell r="C5">
            <v>2.48</v>
          </cell>
          <cell r="D5">
            <v>456000</v>
          </cell>
          <cell r="E5">
            <v>2.42</v>
          </cell>
          <cell r="F5">
            <v>2.5449999999999999</v>
          </cell>
          <cell r="G5">
            <v>2.4500000000000002</v>
          </cell>
          <cell r="H5">
            <v>2.5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2.46</v>
          </cell>
          <cell r="D9">
            <v>374000</v>
          </cell>
          <cell r="E9">
            <v>2.33</v>
          </cell>
          <cell r="F9">
            <v>2.5299999999999998</v>
          </cell>
          <cell r="G9">
            <v>2.4</v>
          </cell>
          <cell r="H9">
            <v>2.52</v>
          </cell>
        </row>
        <row r="10">
          <cell r="B10" t="str">
            <v>El Paso, Bondad</v>
          </cell>
          <cell r="C10">
            <v>2.38</v>
          </cell>
          <cell r="D10">
            <v>5000</v>
          </cell>
          <cell r="E10">
            <v>2.38</v>
          </cell>
          <cell r="F10">
            <v>2.38</v>
          </cell>
          <cell r="G10">
            <v>2.38</v>
          </cell>
          <cell r="H10">
            <v>2.38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2.165</v>
          </cell>
          <cell r="D17">
            <v>199000</v>
          </cell>
          <cell r="E17">
            <v>1.89</v>
          </cell>
          <cell r="F17">
            <v>2.31</v>
          </cell>
          <cell r="G17">
            <v>2.1</v>
          </cell>
          <cell r="H17">
            <v>2.25</v>
          </cell>
        </row>
        <row r="18">
          <cell r="B18" t="str">
            <v>Questar</v>
          </cell>
          <cell r="C18">
            <v>2.12</v>
          </cell>
          <cell r="D18">
            <v>20000</v>
          </cell>
          <cell r="E18">
            <v>1.86</v>
          </cell>
          <cell r="F18">
            <v>2.25</v>
          </cell>
          <cell r="G18">
            <v>2.08</v>
          </cell>
          <cell r="H18">
            <v>2.2000000000000002</v>
          </cell>
        </row>
        <row r="19">
          <cell r="B19" t="str">
            <v>Opal/Kern River</v>
          </cell>
          <cell r="C19">
            <v>2.3199999999999998</v>
          </cell>
          <cell r="D19">
            <v>537000</v>
          </cell>
          <cell r="E19">
            <v>2.27</v>
          </cell>
          <cell r="F19">
            <v>2.39</v>
          </cell>
          <cell r="G19">
            <v>2.2799999999999998</v>
          </cell>
          <cell r="H19">
            <v>2.34</v>
          </cell>
          <cell r="I19" t="str">
            <v xml:space="preserve"> </v>
          </cell>
        </row>
        <row r="20">
          <cell r="B20" t="str">
            <v>NW, Wyoming Pool</v>
          </cell>
          <cell r="C20">
            <v>2.2050000000000001</v>
          </cell>
          <cell r="D20">
            <v>178000</v>
          </cell>
          <cell r="E20">
            <v>1.95</v>
          </cell>
          <cell r="F20">
            <v>2.27</v>
          </cell>
          <cell r="G20">
            <v>2.15</v>
          </cell>
          <cell r="H20">
            <v>2.25</v>
          </cell>
        </row>
        <row r="21">
          <cell r="B21" t="str">
            <v>NW, Stanfield</v>
          </cell>
          <cell r="C21">
            <v>2.5449999999999999</v>
          </cell>
          <cell r="D21">
            <v>40000</v>
          </cell>
          <cell r="E21">
            <v>2.5099999999999998</v>
          </cell>
          <cell r="F21">
            <v>2.58</v>
          </cell>
          <cell r="G21">
            <v>2.5099999999999998</v>
          </cell>
          <cell r="H21">
            <v>2.58</v>
          </cell>
        </row>
        <row r="22">
          <cell r="B22" t="str">
            <v>South of Green River</v>
          </cell>
          <cell r="C22">
            <v>2.2000000000000002</v>
          </cell>
          <cell r="D22">
            <v>98000</v>
          </cell>
          <cell r="E22">
            <v>1.94</v>
          </cell>
          <cell r="F22">
            <v>2.2599999999999998</v>
          </cell>
          <cell r="G22">
            <v>1.99</v>
          </cell>
          <cell r="H22">
            <v>2.2599999999999998</v>
          </cell>
        </row>
        <row r="23">
          <cell r="B23" t="str">
            <v>Cheyenne Hub</v>
          </cell>
          <cell r="C23">
            <v>2.2000000000000002</v>
          </cell>
          <cell r="D23">
            <v>220000</v>
          </cell>
          <cell r="E23">
            <v>1.89</v>
          </cell>
          <cell r="F23">
            <v>2.37</v>
          </cell>
          <cell r="G23">
            <v>2.15</v>
          </cell>
          <cell r="H23">
            <v>2.2999999999999998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2.5</v>
          </cell>
          <cell r="D25">
            <v>10000</v>
          </cell>
          <cell r="E25">
            <v>2.5</v>
          </cell>
          <cell r="F25">
            <v>2.5</v>
          </cell>
          <cell r="G25">
            <v>2.5</v>
          </cell>
          <cell r="H25">
            <v>2.5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2.62</v>
          </cell>
          <cell r="D30">
            <v>409000</v>
          </cell>
          <cell r="E30">
            <v>2.5449999999999999</v>
          </cell>
          <cell r="F30">
            <v>2.68</v>
          </cell>
          <cell r="G30">
            <v>2.6</v>
          </cell>
          <cell r="H30">
            <v>2.66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2.6</v>
          </cell>
          <cell r="D32">
            <v>110000</v>
          </cell>
          <cell r="E32">
            <v>2.5249999999999999</v>
          </cell>
          <cell r="F32">
            <v>2.67</v>
          </cell>
          <cell r="G32">
            <v>2.58</v>
          </cell>
          <cell r="H32">
            <v>2.62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2.645</v>
          </cell>
          <cell r="D34">
            <v>314000</v>
          </cell>
          <cell r="E34">
            <v>2.61</v>
          </cell>
          <cell r="F34">
            <v>2.7250000000000001</v>
          </cell>
          <cell r="G34">
            <v>2.61</v>
          </cell>
          <cell r="H34">
            <v>2.7250000000000001</v>
          </cell>
          <cell r="I34" t="str">
            <v xml:space="preserve"> </v>
          </cell>
        </row>
        <row r="35">
          <cell r="B35" t="str">
            <v>PGE/Citygate</v>
          </cell>
          <cell r="C35">
            <v>2.7050000000000001</v>
          </cell>
          <cell r="D35">
            <v>684000</v>
          </cell>
          <cell r="E35">
            <v>2.64</v>
          </cell>
          <cell r="F35">
            <v>2.8</v>
          </cell>
          <cell r="G35">
            <v>2.65</v>
          </cell>
          <cell r="H35">
            <v>2.75</v>
          </cell>
        </row>
        <row r="36">
          <cell r="B36" t="str">
            <v xml:space="preserve">  Wheeler Ridge</v>
          </cell>
          <cell r="C36" t="str">
            <v xml:space="preserve"> 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xas"/>
      <sheetName val="Historic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2.5099999999999998</v>
          </cell>
          <cell r="D4">
            <v>225990</v>
          </cell>
          <cell r="E4">
            <v>2.4700000000000002</v>
          </cell>
          <cell r="F4">
            <v>2.56</v>
          </cell>
          <cell r="G4">
            <v>2.4700000000000002</v>
          </cell>
          <cell r="H4">
            <v>2.56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  <cell r="C8">
            <v>2.62</v>
          </cell>
          <cell r="D8">
            <v>34383</v>
          </cell>
          <cell r="E8">
            <v>2.6</v>
          </cell>
          <cell r="F8">
            <v>2.6575000000000002</v>
          </cell>
          <cell r="G8">
            <v>2.6</v>
          </cell>
          <cell r="H8">
            <v>2.6575000000000002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2.66</v>
          </cell>
          <cell r="D18">
            <v>72000</v>
          </cell>
          <cell r="E18">
            <v>2.645</v>
          </cell>
          <cell r="F18">
            <v>2.71</v>
          </cell>
          <cell r="G18">
            <v>2.645</v>
          </cell>
          <cell r="H18">
            <v>2.71</v>
          </cell>
        </row>
        <row r="19">
          <cell r="B19" t="str">
            <v>Ship Channel</v>
          </cell>
          <cell r="C19">
            <v>2.6850000000000001</v>
          </cell>
          <cell r="D19">
            <v>132500</v>
          </cell>
          <cell r="E19">
            <v>2.65</v>
          </cell>
          <cell r="F19">
            <v>2.73</v>
          </cell>
          <cell r="G19">
            <v>2.65</v>
          </cell>
          <cell r="H19">
            <v>2.73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  <row r="38">
          <cell r="F38" t="str">
            <v>n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2.9239999999999999</v>
          </cell>
          <cell r="D7">
            <v>243000</v>
          </cell>
          <cell r="E7">
            <v>2.89</v>
          </cell>
          <cell r="F7">
            <v>2.9550000000000001</v>
          </cell>
        </row>
        <row r="8">
          <cell r="B8" t="str">
            <v>Columbia, App. pool (EGM Pooling Pt)</v>
          </cell>
          <cell r="C8">
            <v>2.875</v>
          </cell>
          <cell r="D8">
            <v>305000</v>
          </cell>
          <cell r="E8">
            <v>2.85</v>
          </cell>
          <cell r="F8">
            <v>2.9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  <cell r="C22">
            <v>3.17</v>
          </cell>
          <cell r="D22">
            <v>5000</v>
          </cell>
          <cell r="E22">
            <v>3.17</v>
          </cell>
          <cell r="F22">
            <v>3.17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3.1549999999999998</v>
          </cell>
          <cell r="D25">
            <v>92000</v>
          </cell>
          <cell r="E25">
            <v>3.08</v>
          </cell>
          <cell r="F25">
            <v>3.19</v>
          </cell>
        </row>
        <row r="26">
          <cell r="B26" t="str">
            <v xml:space="preserve"> Transco, Zone 6 (non-NY)</v>
          </cell>
          <cell r="C26">
            <v>3.1469999999999998</v>
          </cell>
          <cell r="D26">
            <v>67000</v>
          </cell>
          <cell r="E26">
            <v>3.01</v>
          </cell>
          <cell r="F26">
            <v>3.2050000000000001</v>
          </cell>
        </row>
        <row r="27">
          <cell r="B27" t="str">
            <v xml:space="preserve"> Transco, Zone 6 (NY)</v>
          </cell>
          <cell r="C27">
            <v>3.2450000000000001</v>
          </cell>
          <cell r="D27">
            <v>280000</v>
          </cell>
          <cell r="E27">
            <v>3.0950000000000002</v>
          </cell>
          <cell r="F27">
            <v>3.3050000000000002</v>
          </cell>
        </row>
        <row r="28">
          <cell r="B28" t="str">
            <v>Tenn, Zone 6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6" activePane="bottomRight" state="frozen"/>
      <selection pane="topRight" activeCell="C1" sqref="C1"/>
      <selection pane="bottomLeft" activeCell="A6" sqref="A6"/>
      <selection pane="bottomRight" activeCell="H18" sqref="H18"/>
    </sheetView>
  </sheetViews>
  <sheetFormatPr defaultRowHeight="15" x14ac:dyDescent="0.3"/>
  <cols>
    <col min="1" max="1" width="6.42578125" style="4" customWidth="1"/>
    <col min="2" max="2" width="32.5703125" bestFit="1" customWidth="1"/>
    <col min="3" max="3" width="26.140625" hidden="1" customWidth="1"/>
    <col min="4" max="4" width="11.42578125" style="1" customWidth="1"/>
    <col min="5" max="5" width="18.7109375" style="6" customWidth="1"/>
    <col min="6" max="7" width="6.7109375" style="1" customWidth="1"/>
    <col min="8" max="8" width="12.7109375" style="40" customWidth="1"/>
    <col min="9" max="13" width="9.140625" style="21"/>
  </cols>
  <sheetData>
    <row r="1" spans="1:14" ht="18.75" x14ac:dyDescent="0.3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37203</v>
      </c>
    </row>
    <row r="3" spans="1:14" ht="15.75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9.5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2.48</v>
      </c>
      <c r="E7" s="19">
        <f>IF(VLOOKUP($C7,[3]West!$B$2:$K$200,3,FALSE)="","",VLOOKUP($C7,[3]West!$B$2:$K$200,3,FALSE))</f>
        <v>456000</v>
      </c>
      <c r="F7" s="32">
        <f>IF(VLOOKUP($C7,[3]West!$B$2:$K$200,4,FALSE)="","",VLOOKUP($C7,[3]West!$B$2:$K$200,4,FALSE))</f>
        <v>2.42</v>
      </c>
      <c r="G7" s="32">
        <f>IF(VLOOKUP($C7,[3]West!$B$2:$K$200,5,FALSE)="","",VLOOKUP($C7,[3]West!$B$2:$K$200,5,FALSE))</f>
        <v>2.5449999999999999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[4]Texas!C4</f>
        <v>2.5099999999999998</v>
      </c>
      <c r="E9" s="19">
        <f>[4]Texas!D4</f>
        <v>225990</v>
      </c>
      <c r="F9" s="32">
        <f>[4]Texas!E4</f>
        <v>2.4700000000000002</v>
      </c>
      <c r="G9" s="32">
        <f>[4]Texas!F4</f>
        <v>2.56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>
        <f>IF(VLOOKUP($C13,[4]Texas!$B$2:$K$200,2,FALSE)="","",VLOOKUP($C13,[4]Texas!$B$2:$K$200,2,FALSE))</f>
        <v>2.62</v>
      </c>
      <c r="E13" s="19">
        <f>IF(VLOOKUP($C13,[4]Texas!$B$2:$K$200,3,FALSE)="","",VLOOKUP($C13,[4]Texas!$B$2:$K$200,3,FALSE))</f>
        <v>34383</v>
      </c>
      <c r="F13" s="32">
        <f>IF(VLOOKUP($C13,[4]Texas!$B$2:$K$200,4,FALSE)="","",VLOOKUP($C13,[4]Texas!$B$2:$K$200,4,FALSE))</f>
        <v>2.6</v>
      </c>
      <c r="G13" s="32">
        <f>IF(VLOOKUP($C13,[4]Texas!$B$2:$K$200,5,FALSE)="","",VLOOKUP($C13,[4]Texas!$B$2:$K$200,5,FALSE))</f>
        <v>2.6575000000000002</v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 t="str">
        <f>IF(VLOOKUP($C14,[2]Southeast!$B$2:$K$200,2,FALSE)="","",VLOOKUP($C14,[2]Southeast!$B$2:$K$200,2,FALSE))</f>
        <v/>
      </c>
      <c r="E14" s="19" t="str">
        <f>IF(VLOOKUP($C14,[2]Southeast!$B$2:$K$200,3,FALSE)="","",VLOOKUP($C14,[2]Southeast!$B$2:$K$200,3,FALSE))</f>
        <v/>
      </c>
      <c r="F14" s="32" t="str">
        <f>IF(VLOOKUP($C14,[2]Southeast!$B$2:$K$200,4,FALSE)="","",VLOOKUP($C14,[2]Southeast!$B$2:$K$200,4,FALSE))</f>
        <v/>
      </c>
      <c r="G14" s="32" t="str">
        <f>IF(VLOOKUP($C14,[2]Southeast!$B$2:$K$200,5,FALSE)="","",VLOOKUP($C14,[2]Southeast!$B$2:$K$200,5,FALSE))</f>
        <v/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IF(VLOOKUP($C20,[4]Texas!$B$2:$K$200,2,FALSE)="","",VLOOKUP($C20,[4]Texas!$B$2:$K$200,2,FALSE))</f>
        <v/>
      </c>
      <c r="E20" s="19" t="str">
        <f>IF(VLOOKUP($C20,[4]Texas!$B$2:$K$200,3,FALSE)="","",VLOOKUP($C20,[4]Texas!$B$2:$K$200,3,FALSE))</f>
        <v/>
      </c>
      <c r="F20" s="32" t="str">
        <f>IF(VLOOKUP($C20,[4]Texas!$B$2:$K$200,4,FALSE)="","",VLOOKUP($C20,[4]Texas!$B$2:$K$200,4,FALSE))</f>
        <v/>
      </c>
      <c r="G20" s="32" t="str">
        <f>IF(VLOOKUP($C20,[4]Texas!$B$2:$K$200,5,FALSE)="","",VLOOKUP($C20,[4]Texas!$B$2:$K$200,5,FALSE))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>
        <f>IF(VLOOKUP($C21,[2]Southeast!$B$2:$K$200,2,FALSE)="","",VLOOKUP($C21,[2]Southeast!$B$2:$K$200,2,FALSE))</f>
        <v>2.5950000000000002</v>
      </c>
      <c r="E21" s="19">
        <f>IF(VLOOKUP($C21,[2]Southeast!$B$2:$K$200,3,FALSE)="","",VLOOKUP($C21,[2]Southeast!$B$2:$K$200,3,FALSE))</f>
        <v>25000</v>
      </c>
      <c r="F21" s="32">
        <f>IF(VLOOKUP($C21,[2]Southeast!$B$2:$K$200,4,FALSE)="","",VLOOKUP($C21,[2]Southeast!$B$2:$K$200,4,FALSE))</f>
        <v>2.57</v>
      </c>
      <c r="G21" s="32">
        <f>IF(VLOOKUP($C21,[2]Southeast!$B$2:$K$200,5,FALSE)="","",VLOOKUP($C21,[2]Southeast!$B$2:$K$200,5,FALSE))</f>
        <v>2.66</v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IF(VLOOKUP($C22,[4]Texas!$B$2:$K$200,2,FALSE)="","",VLOOKUP($C22,[4]Texas!$B$2:$K$200,2,FALSE))</f>
        <v/>
      </c>
      <c r="E22" s="19" t="str">
        <f>IF(VLOOKUP($C22,[4]Texas!$B$2:$K$200,3,FALSE)="","",VLOOKUP($C22,[4]Texas!$B$2:$K$200,3,FALSE))</f>
        <v/>
      </c>
      <c r="F22" s="32" t="str">
        <f>IF(VLOOKUP($C22,[4]Texas!$B$2:$K$200,4,FALSE)="","",VLOOKUP($C22,[4]Texas!$B$2:$K$200,4,FALSE))</f>
        <v/>
      </c>
      <c r="G22" s="32" t="str">
        <f>IF(VLOOKUP($C22,[4]Texas!$B$2:$K$200,5,FALSE)="","",VLOOKUP($C22,[4]Texas!$B$2:$K$200,5,FALSE))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IF(VLOOKUP($C25,[4]Texas!$B$2:$K$200,2,FALSE)="","",VLOOKUP($C25,[4]Texas!$B$2:$K$200,2,FALSE))</f>
        <v>2.6850000000000001</v>
      </c>
      <c r="E25" s="19">
        <f>IF(VLOOKUP($C25,[4]Texas!$B$2:$K$200,3,FALSE)="","",VLOOKUP($C25,[4]Texas!$B$2:$K$200,3,FALSE))</f>
        <v>132500</v>
      </c>
      <c r="F25" s="32">
        <f>IF(VLOOKUP($C25,[4]Texas!$B$2:$K$200,4,FALSE)="","",VLOOKUP($C25,[4]Texas!$B$2:$K$200,4,FALSE))</f>
        <v>2.65</v>
      </c>
      <c r="G25" s="32">
        <f>IF(VLOOKUP($C25,[4]Texas!$B$2:$K$200,5,FALSE)="","",VLOOKUP($C25,[4]Texas!$B$2:$K$200,5,FALSE))</f>
        <v>2.73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IF(VLOOKUP($C26,[4]Texas!$B$2:$K$200,2,FALSE)="","",VLOOKUP($C26,[4]Texas!$B$2:$K$200,2,FALSE))</f>
        <v>2.66</v>
      </c>
      <c r="E26" s="19">
        <f>IF(VLOOKUP($C26,[4]Texas!$B$2:$K$200,3,FALSE)="","",VLOOKUP($C26,[4]Texas!$B$2:$K$200,3,FALSE))</f>
        <v>72000</v>
      </c>
      <c r="F26" s="32">
        <f>IF(VLOOKUP($C26,[4]Texas!$B$2:$K$200,4,FALSE)="","",VLOOKUP($C26,[4]Texas!$B$2:$K$200,4,FALSE))</f>
        <v>2.645</v>
      </c>
      <c r="G26" s="32">
        <f>[4]Texas!$F$18</f>
        <v>2.71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IF(VLOOKUP($C32,[4]Texas!$B$2:$K$200,2,FALSE)="","",VLOOKUP($C32,[4]Texas!$B$2:$K$200,2,FALSE))</f>
        <v/>
      </c>
      <c r="E32" s="19" t="str">
        <f>IF(VLOOKUP($C32,[4]Texas!$B$2:$K$200,3,FALSE)="","",VLOOKUP($C32,[4]Texas!$B$2:$K$200,3,FALSE))</f>
        <v/>
      </c>
      <c r="F32" s="32" t="str">
        <f>IF(VLOOKUP($C32,[4]Texas!$B$2:$K$200,4,FALSE)="","",VLOOKUP($C32,[4]Texas!$B$2:$K$200,4,FALSE))</f>
        <v/>
      </c>
      <c r="G32" s="32" t="str">
        <f>IF(VLOOKUP($C32,[4]Texas!$B$2:$K$200,5,FALSE)="","",VLOOKUP($C32,[4]Texas!$B$2:$K$200,5,FALSE))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IF(VLOOKUP($C35,[4]Texas!$B$2:$K$200,2,FALSE)="","",VLOOKUP($C35,[4]Texas!$B$2:$K$200,2,FALSE))</f>
        <v/>
      </c>
      <c r="E35" s="19" t="str">
        <f>IF(VLOOKUP($C35,[4]Texas!$B$2:$K$200,3,FALSE)="","",VLOOKUP($C35,[4]Texas!$B$2:$K$200,3,FALSE))</f>
        <v/>
      </c>
      <c r="F35" s="32" t="str">
        <f>IF(VLOOKUP($C35,[4]Texas!$B$2:$K$200,4,FALSE)="","",VLOOKUP($C35,[4]Texas!$B$2:$K$200,4,FALSE))</f>
        <v/>
      </c>
      <c r="G35" s="32" t="str">
        <f>IF(VLOOKUP($C35,[4]Texas!$B$2:$K$200,5,FALSE)="","",VLOOKUP($C35,[4]Texas!$B$2:$K$200,5,FALSE))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IF(VLOOKUP($C37,[4]Texas!$B$2:$K$200,2,FALSE)="","",VLOOKUP($C37,[4]Texas!$B$2:$K$200,2,FALSE))</f>
        <v/>
      </c>
      <c r="E37" s="19" t="str">
        <f>IF(VLOOKUP($C37,[4]Texas!$B$2:$K$200,3,FALSE)="","",VLOOKUP($C37,[4]Texas!$B$2:$K$200,3,FALSE))</f>
        <v/>
      </c>
      <c r="F37" s="32" t="str">
        <f>IF(VLOOKUP($C37,[4]Texas!$B$2:$K$200,4,FALSE)="","",VLOOKUP($C37,[4]Texas!$B$2:$K$200,4,FALSE))</f>
        <v/>
      </c>
      <c r="G37" s="32" t="str">
        <f>IF(VLOOKUP($C37,[4]Texas!$B$2:$K$200,5,FALSE)="","",VLOOKUP($C37,[4]Texas!$B$2:$K$200,5,FALSE))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 t="str">
        <f>IF(VLOOKUP($C38,[2]Southeast!$B$2:$K$200,2,FALSE)="","",VLOOKUP($C38,[2]Southeast!$B$2:$K$200,2,FALSE))</f>
        <v/>
      </c>
      <c r="E38" s="19" t="str">
        <f>IF(VLOOKUP($C38,[2]Southeast!$B$2:$K$200,3,FALSE)="","",VLOOKUP($C38,[2]Southeast!$B$2:$K$200,3,FALSE))</f>
        <v/>
      </c>
      <c r="F38" s="32" t="str">
        <f>IF(VLOOKUP($C38,[2]Southeast!$B$2:$K$200,4,FALSE)="","",VLOOKUP($C38,[2]Southeast!$B$2:$K$200,4,FALSE))</f>
        <v/>
      </c>
      <c r="G38" s="32" t="str">
        <f>IF(VLOOKUP($C38,[2]Southeast!$B$2:$K$200,5,FALSE)="","",VLOOKUP($C38,[2]Southeast!$B$2:$K$200,5,FALSE))</f>
        <v/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2.585</v>
      </c>
      <c r="E41" s="19">
        <f>IF(VLOOKUP($C41,[2]Southeast!$B$2:$K$200,3,FALSE)="","",VLOOKUP($C41,[2]Southeast!$B$2:$K$200,3,FALSE))</f>
        <v>165000</v>
      </c>
      <c r="F41" s="32">
        <f>IF(VLOOKUP($C41,[2]Southeast!$B$2:$K$200,4,FALSE)="","",VLOOKUP($C41,[2]Southeast!$B$2:$K$200,4,FALSE))</f>
        <v>2.57</v>
      </c>
      <c r="G41" s="32">
        <f>IF(VLOOKUP($C41,[2]Southeast!$B$2:$K$200,5,FALSE)="","",VLOOKUP($C41,[2]Southeast!$B$2:$K$200,5,FALSE))</f>
        <v>2.6124999999999998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2.63</v>
      </c>
      <c r="E42" s="19">
        <f>IF(VLOOKUP($C42,[2]Southeast!$B$2:$K$200,3,FALSE)="","",VLOOKUP($C42,[2]Southeast!$B$2:$K$200,3,FALSE))</f>
        <v>100000</v>
      </c>
      <c r="F42" s="32">
        <f>IF(VLOOKUP($C42,[2]Southeast!$B$2:$K$200,4,FALSE)="","",VLOOKUP($C42,[2]Southeast!$B$2:$K$200,4,FALSE))</f>
        <v>2.585</v>
      </c>
      <c r="G42" s="32">
        <f>IF(VLOOKUP($C42,[2]Southeast!$B$2:$K$200,5,FALSE)="","",VLOOKUP($C42,[2]Southeast!$B$2:$K$200,5,FALSE))</f>
        <v>2.665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2.56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2.56</v>
      </c>
      <c r="G43" s="32">
        <f>IF(VLOOKUP($C43,[2]Southeast!$B$2:$K$200,5,FALSE)="","",VLOOKUP($C43,[2]Southeast!$B$2:$K$200,5,FALSE))</f>
        <v>2.56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IF(VLOOKUP($C45,[4]Texas!$B$2:$K$200,2,FALSE)="","",VLOOKUP($C45,[4]Texas!$B$2:$K$200,2,FALSE))</f>
        <v/>
      </c>
      <c r="E45" s="19" t="str">
        <f>IF(VLOOKUP($C45,[4]Texas!$B$2:$K$200,3,FALSE)="","",VLOOKUP($C45,[4]Texas!$B$2:$K$200,3,FALSE))</f>
        <v/>
      </c>
      <c r="F45" s="32" t="str">
        <f>IF(VLOOKUP($C45,[4]Texas!$B$2:$K$200,4,FALSE)="","",VLOOKUP($C45,[4]Texas!$B$2:$K$200,4,FALSE))</f>
        <v/>
      </c>
      <c r="G45" s="32" t="str">
        <f>IF(VLOOKUP($C45,[4]Texas!$B$2:$K$200,5,FALSE)="","",VLOOKUP($C45,[4]Texas!$B$2:$K$200,5,FALSE))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2.71</v>
      </c>
      <c r="E49" s="19">
        <f>IF(VLOOKUP($C49,[2]Southeast!$B$2:$K$200,3,FALSE)="","",VLOOKUP($C49,[2]Southeast!$B$2:$K$200,3,FALSE))</f>
        <v>240000</v>
      </c>
      <c r="F49" s="32">
        <f>IF(VLOOKUP($C49,[2]Southeast!$B$2:$K$200,4,FALSE)="","",VLOOKUP($C49,[2]Southeast!$B$2:$K$200,4,FALSE))</f>
        <v>2.6850000000000001</v>
      </c>
      <c r="G49" s="32">
        <f>IF(VLOOKUP($C49,[2]Southeast!$B$2:$K$200,5,FALSE)="","",VLOOKUP($C49,[2]Southeast!$B$2:$K$200,5,FALSE))</f>
        <v>2.79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2.77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2.77</v>
      </c>
      <c r="G50" s="32">
        <f>IF(VLOOKUP($C50,[2]Southeast!$B$2:$K$200,5,FALSE)="","",VLOOKUP($C50,[2]Southeast!$B$2:$K$200,5,FALSE))</f>
        <v>2.77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2.7149999999999999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2.7149999999999999</v>
      </c>
      <c r="G51" s="32">
        <f>IF(VLOOKUP($C51,[2]Southeast!$B$2:$K$200,5,FALSE)="","",VLOOKUP($C51,[2]Southeast!$B$2:$K$200,5,FALSE))</f>
        <v>2.7149999999999999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2.7450000000000001</v>
      </c>
      <c r="E52" s="19">
        <f>IF(VLOOKUP($C52,[2]Southeast!$B$2:$K$200,3,FALSE)="","",VLOOKUP($C52,[2]Southeast!$B$2:$K$200,3,FALSE))</f>
        <v>210000</v>
      </c>
      <c r="F52" s="32">
        <f>IF(VLOOKUP($C52,[2]Southeast!$B$2:$K$200,4,FALSE)="","",VLOOKUP($C52,[2]Southeast!$B$2:$K$200,4,FALSE))</f>
        <v>2.64</v>
      </c>
      <c r="G52" s="32">
        <f>IF(VLOOKUP($C52,[2]Southeast!$B$2:$K$200,5,FALSE)="","",VLOOKUP($C52,[2]Southeast!$B$2:$K$200,5,FALSE))</f>
        <v>2.75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2.7149999999999999</v>
      </c>
      <c r="E53" s="19">
        <f>IF(VLOOKUP($C53,[2]Southeast!$B$2:$K$200,3,FALSE)="","",VLOOKUP($C53,[2]Southeast!$B$2:$K$200,3,FALSE))</f>
        <v>10000</v>
      </c>
      <c r="F53" s="32">
        <f>IF(VLOOKUP($C53,[2]Southeast!$B$2:$K$200,4,FALSE)="","",VLOOKUP($C53,[2]Southeast!$B$2:$K$200,4,FALSE))</f>
        <v>2.7149999999999999</v>
      </c>
      <c r="G53" s="32">
        <f>IF(VLOOKUP($C53,[2]Southeast!$B$2:$K$200,5,FALSE)="","",VLOOKUP($C53,[2]Southeast!$B$2:$K$200,5,FALSE))</f>
        <v>2.7149999999999999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2.73</v>
      </c>
      <c r="E54" s="19">
        <f>IF(VLOOKUP($C54,[2]Southeast!$B$2:$K$200,3,FALSE)="","",VLOOKUP($C54,[2]Southeast!$B$2:$K$200,3,FALSE))</f>
        <v>1000000</v>
      </c>
      <c r="F54" s="32">
        <f>IF(VLOOKUP($C54,[2]Southeast!$B$2:$K$200,4,FALSE)="","",VLOOKUP($C54,[2]Southeast!$B$2:$K$200,4,FALSE))</f>
        <v>2.65</v>
      </c>
      <c r="G54" s="32">
        <f>IF(VLOOKUP($C54,[2]Southeast!$B$2:$K$200,5,FALSE)="","",VLOOKUP($C54,[2]Southeast!$B$2:$K$200,5,FALSE))</f>
        <v>2.8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2.54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2.54</v>
      </c>
      <c r="G55" s="32">
        <f>IF(VLOOKUP($C55,[2]Southeast!$B$2:$K$200,5,FALSE)="","",VLOOKUP($C55,[2]Southeast!$B$2:$K$200,5,FALSE))</f>
        <v>2.54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2.7349999999999999</v>
      </c>
      <c r="E58" s="19">
        <f>IF(VLOOKUP($C58,[2]Southeast!$B$2:$K$200,3,FALSE)="","",VLOOKUP($C58,[2]Southeast!$B$2:$K$200,3,FALSE))</f>
        <v>120000</v>
      </c>
      <c r="F58" s="32">
        <f>IF(VLOOKUP($C58,[2]Southeast!$B$2:$K$200,4,FALSE)="","",VLOOKUP($C58,[2]Southeast!$B$2:$K$200,4,FALSE))</f>
        <v>2.7</v>
      </c>
      <c r="G58" s="32">
        <f>IF(VLOOKUP($C58,[2]Southeast!$B$2:$K$200,5,FALSE)="","",VLOOKUP($C58,[2]Southeast!$B$2:$K$200,5,FALSE))</f>
        <v>2.75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2.6274999999999999</v>
      </c>
      <c r="E59" s="19">
        <f>IF(VLOOKUP($C59,[2]Southeast!$B$2:$K$200,3,FALSE)="","",VLOOKUP($C59,[2]Southeast!$B$2:$K$200,3,FALSE))</f>
        <v>265000</v>
      </c>
      <c r="F59" s="32">
        <f>IF(VLOOKUP($C59,[2]Southeast!$B$2:$K$200,4,FALSE)="","",VLOOKUP($C59,[2]Southeast!$B$2:$K$200,4,FALSE))</f>
        <v>2.62</v>
      </c>
      <c r="G59" s="32">
        <f>IF(VLOOKUP($C59,[2]Southeast!$B$2:$K$200,5,FALSE)="","",VLOOKUP($C59,[2]Southeast!$B$2:$K$200,5,FALSE))</f>
        <v>2.6549999999999998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2.62</v>
      </c>
      <c r="E60" s="19">
        <f>IF(VLOOKUP($C60,[2]Southeast!$B$2:$K$200,3,FALSE)="","",VLOOKUP($C60,[2]Southeast!$B$2:$K$200,3,FALSE))</f>
        <v>290000</v>
      </c>
      <c r="F60" s="32">
        <f>IF(VLOOKUP($C60,[2]Southeast!$B$2:$K$200,4,FALSE)="","",VLOOKUP($C60,[2]Southeast!$B$2:$K$200,4,FALSE))</f>
        <v>2.59</v>
      </c>
      <c r="G60" s="32">
        <f>IF(VLOOKUP($C60,[2]Southeast!$B$2:$K$200,5,FALSE)="","",VLOOKUP($C60,[2]Southeast!$B$2:$K$200,5,FALSE))</f>
        <v>2.65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2.6524999999999999</v>
      </c>
      <c r="E61" s="19">
        <f>IF(VLOOKUP($C61,[2]Southeast!$B$2:$K$200,3,FALSE)="","",VLOOKUP($C61,[2]Southeast!$B$2:$K$200,3,FALSE))</f>
        <v>115000</v>
      </c>
      <c r="F61" s="32">
        <f>IF(VLOOKUP($C61,[2]Southeast!$B$2:$K$200,4,FALSE)="","",VLOOKUP($C61,[2]Southeast!$B$2:$K$200,4,FALSE))</f>
        <v>2.59</v>
      </c>
      <c r="G61" s="32">
        <f>IF(VLOOKUP($C61,[2]Southeast!$B$2:$K$200,5,FALSE)="","",VLOOKUP($C61,[2]Southeast!$B$2:$K$200,5,FALSE))</f>
        <v>2.68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2.67</v>
      </c>
      <c r="E62" s="19">
        <f>IF(VLOOKUP($C62,[2]Southeast!$B$2:$K$200,3,FALSE)="","",VLOOKUP($C62,[2]Southeast!$B$2:$K$200,3,FALSE))</f>
        <v>120000</v>
      </c>
      <c r="F62" s="32">
        <f>IF(VLOOKUP($C62,[2]Southeast!$B$2:$K$200,4,FALSE)="","",VLOOKUP($C62,[2]Southeast!$B$2:$K$200,4,FALSE))</f>
        <v>2.585</v>
      </c>
      <c r="G62" s="32">
        <f>IF(VLOOKUP($C62,[2]Southeast!$B$2:$K$200,5,FALSE)="","",VLOOKUP($C62,[2]Southeast!$B$2:$K$200,5,FALSE))</f>
        <v>2.72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2.71</v>
      </c>
      <c r="E63" s="19">
        <f>IF(VLOOKUP($C63,[2]Southeast!$B$2:$K$200,3,FALSE)="","",VLOOKUP($C63,[2]Southeast!$B$2:$K$200,3,FALSE))</f>
        <v>210000</v>
      </c>
      <c r="F63" s="32">
        <f>IF(VLOOKUP($C63,[2]Southeast!$B$2:$K$200,4,FALSE)="","",VLOOKUP($C63,[2]Southeast!$B$2:$K$200,4,FALSE))</f>
        <v>2.665</v>
      </c>
      <c r="G63" s="32">
        <f>IF(VLOOKUP($C63,[2]Southeast!$B$2:$K$200,5,FALSE)="","",VLOOKUP($C63,[2]Southeast!$B$2:$K$200,5,FALSE))</f>
        <v>2.74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2.605</v>
      </c>
      <c r="E64" s="19">
        <f>IF(VLOOKUP($C64,[2]Southeast!$B$2:$K$200,3,FALSE)="","",VLOOKUP($C64,[2]Southeast!$B$2:$K$200,3,FALSE))</f>
        <v>10000</v>
      </c>
      <c r="F64" s="32">
        <f>IF(VLOOKUP($C64,[2]Southeast!$B$2:$K$200,4,FALSE)="","",VLOOKUP($C64,[2]Southeast!$B$2:$K$200,4,FALSE))</f>
        <v>2.605</v>
      </c>
      <c r="G64" s="32">
        <f>IF(VLOOKUP($C64,[2]Southeast!$B$2:$K$200,5,FALSE)="","",VLOOKUP($C64,[2]Southeast!$B$2:$K$200,5,FALSE))</f>
        <v>2.605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2.75</v>
      </c>
      <c r="E65" s="19">
        <f>IF(VLOOKUP($C65,[2]Southeast!$B$2:$K$200,3,FALSE)="","",VLOOKUP($C65,[2]Southeast!$B$2:$K$200,3,FALSE))</f>
        <v>225000</v>
      </c>
      <c r="F65" s="32">
        <f>IF(VLOOKUP($C65,[2]Southeast!$B$2:$K$200,4,FALSE)="","",VLOOKUP($C65,[2]Southeast!$B$2:$K$200,4,FALSE))</f>
        <v>2.7050000000000001</v>
      </c>
      <c r="G65" s="32">
        <f>IF(VLOOKUP($C65,[2]Southeast!$B$2:$K$200,5,FALSE)="","",VLOOKUP($C65,[2]Southeast!$B$2:$K$200,5,FALSE))</f>
        <v>2.78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2.38</v>
      </c>
      <c r="E80" s="19">
        <f>IF(VLOOKUP($C80,[3]West!$B$2:$K$200,3,FALSE)="","",VLOOKUP($C80,[3]West!$B$2:$K$200,3,FALSE))</f>
        <v>5000</v>
      </c>
      <c r="F80" s="32">
        <f>IF(VLOOKUP($C80,[3]West!$B$2:$K$200,4,FALSE)="","",VLOOKUP($C80,[3]West!$B$2:$K$200,4,FALSE))</f>
        <v>2.38</v>
      </c>
      <c r="G80" s="32">
        <f>IF(VLOOKUP($C80,[3]West!$B$2:$K$200,5,FALSE)="","",VLOOKUP($C80,[3]West!$B$2:$K$200,5,FALSE))</f>
        <v>2.38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2.46</v>
      </c>
      <c r="E81" s="19">
        <f>IF(VLOOKUP($C81,[3]West!$B$2:$K$200,3,FALSE)="","",VLOOKUP($C81,[3]West!$B$2:$K$200,3,FALSE))</f>
        <v>374000</v>
      </c>
      <c r="F81" s="32">
        <f>IF(VLOOKUP($C81,[3]West!$B$2:$K$200,4,FALSE)="","",VLOOKUP($C81,[3]West!$B$2:$K$200,4,FALSE))</f>
        <v>2.33</v>
      </c>
      <c r="G81" s="32">
        <f>IF(VLOOKUP($C81,[3]West!$B$2:$K$200,5,FALSE)="","",VLOOKUP($C81,[3]West!$B$2:$K$200,5,FALSE))</f>
        <v>2.5299999999999998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2.165</v>
      </c>
      <c r="E86" s="19">
        <f>IF(VLOOKUP($C86,[3]West!$B$2:$K$200,3,FALSE)="","",VLOOKUP($C86,[3]West!$B$2:$K$200,3,FALSE))</f>
        <v>199000</v>
      </c>
      <c r="F86" s="32">
        <f>IF(VLOOKUP($C86,[3]West!$B$2:$K$200,4,FALSE)="","",VLOOKUP($C86,[3]West!$B$2:$K$200,4,FALSE))</f>
        <v>1.89</v>
      </c>
      <c r="G86" s="32">
        <f>IF(VLOOKUP($C86,[3]West!$B$2:$K$200,5,FALSE)="","",VLOOKUP($C86,[3]West!$B$2:$K$200,5,FALSE))</f>
        <v>2.31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2.3199999999999998</v>
      </c>
      <c r="E88" s="19">
        <f>[3]West!D19</f>
        <v>537000</v>
      </c>
      <c r="F88" s="32">
        <f>[3]West!G19</f>
        <v>2.2799999999999998</v>
      </c>
      <c r="G88" s="32">
        <f>[3]West!H19</f>
        <v>2.34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2.2050000000000001</v>
      </c>
      <c r="E89" s="19">
        <f>[3]West!D20</f>
        <v>178000</v>
      </c>
      <c r="F89" s="32">
        <f>[3]West!G20</f>
        <v>2.15</v>
      </c>
      <c r="G89" s="32">
        <f>[3]West!H20</f>
        <v>2.25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2.5449999999999999</v>
      </c>
      <c r="E90" s="19">
        <f>[3]West!D21</f>
        <v>40000</v>
      </c>
      <c r="F90" s="32">
        <f>[3]West!G21</f>
        <v>2.5099999999999998</v>
      </c>
      <c r="G90" s="32">
        <f>[3]West!H21</f>
        <v>2.58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2.2000000000000002</v>
      </c>
      <c r="E91" s="19">
        <f>[3]West!D22</f>
        <v>98000</v>
      </c>
      <c r="F91" s="32">
        <f>[3]West!G22</f>
        <v>1.99</v>
      </c>
      <c r="G91" s="32">
        <f>[3]West!H22</f>
        <v>2.2599999999999998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2.5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2.5</v>
      </c>
      <c r="G96" s="32">
        <f>IF(VLOOKUP($C96,[3]West!$B$2:$K$200,5,FALSE)="","",VLOOKUP($C96,[3]West!$B$2:$K$200,5,FALSE))</f>
        <v>2.5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2.9239999999999999</v>
      </c>
      <c r="E104" s="19">
        <f>IF(VLOOKUP($C104,[5]Northeast!$B$2:$K$200,3,FALSE)="","",VLOOKUP($C104,[5]Northeast!$B$2:$K$200,3,FALSE))</f>
        <v>243000</v>
      </c>
      <c r="F104" s="32">
        <f>IF(VLOOKUP($C104,[5]Northeast!$B$2:$K$200,4,FALSE)="","",VLOOKUP($C104,[5]Northeast!$B$2:$K$200,4,FALSE))</f>
        <v>2.89</v>
      </c>
      <c r="G104" s="32">
        <f>IF(VLOOKUP($C104,[5]Northeast!$B$2:$K$200,5,FALSE)="","",VLOOKUP($C104,[5]Northeast!$B$2:$K$200,5,FALSE))</f>
        <v>2.9550000000000001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2.875</v>
      </c>
      <c r="E105" s="19">
        <f>IF(VLOOKUP($C105,[5]Northeast!$B$2:$K$200,3,FALSE)="","",VLOOKUP($C105,[5]Northeast!$B$2:$K$200,3,FALSE))</f>
        <v>305000</v>
      </c>
      <c r="F105" s="32">
        <f>IF(VLOOKUP($C105,[5]Northeast!$B$2:$K$200,4,FALSE)="","",VLOOKUP($C105,[5]Northeast!$B$2:$K$200,4,FALSE))</f>
        <v>2.85</v>
      </c>
      <c r="G105" s="32">
        <f>IF(VLOOKUP($C105,[5]Northeast!$B$2:$K$200,5,FALSE)="","",VLOOKUP($C105,[5]Northeast!$B$2:$K$200,5,FALSE))</f>
        <v>2.9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>
        <f>IF(VLOOKUP($C108,[2]Southeast!$B$2:$K$200,2,FALSE)="","",VLOOKUP($C108,[2]Southeast!$B$2:$K$200,2,FALSE))</f>
        <v>2.6750000000000003</v>
      </c>
      <c r="E108" s="19">
        <f>IF(VLOOKUP($C108,[2]Southeast!$B$2:$K$200,3,FALSE)="","",VLOOKUP($C108,[2]Southeast!$B$2:$K$200,3,FALSE))</f>
        <v>10000</v>
      </c>
      <c r="F108" s="32">
        <f>IF(VLOOKUP($C108,[2]Southeast!$B$2:$K$200,4,FALSE)="","",VLOOKUP($C108,[2]Southeast!$B$2:$K$200,4,FALSE))</f>
        <v>2.6750000000000003</v>
      </c>
      <c r="G108" s="32">
        <f>IF(VLOOKUP($C108,[2]Southeast!$B$2:$K$200,5,FALSE)="","",VLOOKUP($C108,[2]Southeast!$B$2:$K$200,5,FALSE))</f>
        <v>2.6750000000000003</v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2.75</v>
      </c>
      <c r="E111" s="19">
        <f>IF(VLOOKUP($C111,[2]Southeast!$B$2:$K$200,3,FALSE)="","",VLOOKUP($C111,[2]Southeast!$B$2:$K$200,3,FALSE))</f>
        <v>10000</v>
      </c>
      <c r="F111" s="32">
        <f>IF(VLOOKUP($C111,[2]Southeast!$B$2:$K$200,4,FALSE)="","",VLOOKUP($C111,[2]Southeast!$B$2:$K$200,4,FALSE))</f>
        <v>2.75</v>
      </c>
      <c r="G111" s="32">
        <f>IF(VLOOKUP($C111,[2]Southeast!$B$2:$K$200,5,FALSE)="","",VLOOKUP($C111,[2]Southeast!$B$2:$K$200,5,FALSE))</f>
        <v>2.75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0</v>
      </c>
      <c r="E115" s="19">
        <f>[5]Northeast!D17</f>
        <v>0</v>
      </c>
      <c r="F115" s="32">
        <f>[5]Northeast!E17</f>
        <v>0</v>
      </c>
      <c r="G115" s="32">
        <f>[5]Northeast!F17</f>
        <v>0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2.62</v>
      </c>
      <c r="E116" s="19">
        <f>IF(VLOOKUP($C116,[3]West!$B$2:$K$200,3,FALSE)="","",VLOOKUP($C116,[3]West!$B$2:$K$200,3,FALSE))</f>
        <v>409000</v>
      </c>
      <c r="F116" s="32">
        <f>IF(VLOOKUP($C116,[3]West!$B$2:$K$200,4,FALSE)="","",VLOOKUP($C116,[3]West!$B$2:$K$200,4,FALSE))</f>
        <v>2.5449999999999999</v>
      </c>
      <c r="G116" s="32">
        <f>IF(VLOOKUP($C116,[3]West!$B$2:$K$200,5,FALSE)="","",VLOOKUP($C116,[3]West!$B$2:$K$200,5,FALSE))</f>
        <v>2.68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2.6</v>
      </c>
      <c r="E117" s="19">
        <f>IF(VLOOKUP($C117,[3]West!$B$2:$K$200,3,FALSE)="","",VLOOKUP($C117,[3]West!$B$2:$K$200,3,FALSE))</f>
        <v>110000</v>
      </c>
      <c r="F117" s="32">
        <f>IF(VLOOKUP($C117,[3]West!$B$2:$K$200,4,FALSE)="","",VLOOKUP($C117,[3]West!$B$2:$K$200,4,FALSE))</f>
        <v>2.5249999999999999</v>
      </c>
      <c r="G117" s="32">
        <f>IF(VLOOKUP($C117,[3]West!$B$2:$K$200,5,FALSE)="","",VLOOKUP($C117,[3]West!$B$2:$K$200,5,FALSE))</f>
        <v>2.67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2.645</v>
      </c>
      <c r="E118" s="19">
        <f>IF(VLOOKUP($C118,[3]West!$B$2:$K$200,3,FALSE)="","",VLOOKUP($C118,[3]West!$B$2:$K$200,3,FALSE))</f>
        <v>314000</v>
      </c>
      <c r="F118" s="32">
        <f>IF(VLOOKUP($C118,[3]West!$B$2:$K$200,4,FALSE)="","",VLOOKUP($C118,[3]West!$B$2:$K$200,4,FALSE))</f>
        <v>2.61</v>
      </c>
      <c r="G118" s="32">
        <f>IF(VLOOKUP($C118,[3]West!$B$2:$K$200,5,FALSE)="","",VLOOKUP($C118,[3]West!$B$2:$K$200,5,FALSE))</f>
        <v>2.7250000000000001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2.7050000000000001</v>
      </c>
      <c r="E119" s="19">
        <f>IF(VLOOKUP($C119,[3]West!$B$2:$K$200,3,FALSE)="","",VLOOKUP($C119,[3]West!$B$2:$K$200,3,FALSE))</f>
        <v>684000</v>
      </c>
      <c r="F119" s="32">
        <f>IF(VLOOKUP($C119,[3]West!$B$2:$K$200,4,FALSE)="","",VLOOKUP($C119,[3]West!$B$2:$K$200,4,FALSE))</f>
        <v>2.64</v>
      </c>
      <c r="G119" s="32">
        <f>IF(VLOOKUP($C119,[3]West!$B$2:$K$200,5,FALSE)="","",VLOOKUP($C119,[3]West!$B$2:$K$200,5,FALSE))</f>
        <v>2.8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3.1549999999999998</v>
      </c>
      <c r="E128" s="19">
        <f>IF(VLOOKUP($C128,[5]Northeast!$B$2:$K$200,3,FALSE)="","",VLOOKUP($C128,[5]Northeast!$B$2:$K$200,3,FALSE))</f>
        <v>92000</v>
      </c>
      <c r="F128" s="32">
        <f>IF(VLOOKUP($C128,[5]Northeast!$B$2:$K$200,4,FALSE)="","",VLOOKUP($C128,[5]Northeast!$B$2:$K$200,4,FALSE))</f>
        <v>3.08</v>
      </c>
      <c r="G128" s="32">
        <f>IF(VLOOKUP($C128,[5]Northeast!$B$2:$K$200,5,FALSE)="","",VLOOKUP($C128,[5]Northeast!$B$2:$K$200,5,FALSE))</f>
        <v>3.19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3.1469999999999998</v>
      </c>
      <c r="E129" s="19">
        <f>IF(VLOOKUP($C129,[5]Northeast!$B$2:$K$200,3,FALSE)="","",VLOOKUP($C129,[5]Northeast!$B$2:$K$200,3,FALSE))</f>
        <v>67000</v>
      </c>
      <c r="F129" s="32">
        <f>IF(VLOOKUP($C129,[5]Northeast!$B$2:$K$200,4,FALSE)="","",VLOOKUP($C129,[5]Northeast!$B$2:$K$200,4,FALSE))</f>
        <v>3.01</v>
      </c>
      <c r="G129" s="32">
        <f>IF(VLOOKUP($C129,[5]Northeast!$B$2:$K$200,5,FALSE)="","",VLOOKUP($C129,[5]Northeast!$B$2:$K$200,5,FALSE))</f>
        <v>3.2050000000000001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3.2450000000000001</v>
      </c>
      <c r="E130" s="19">
        <f>IF(VLOOKUP($C130,[5]Northeast!$B$2:$K$200,3,FALSE)="","",VLOOKUP($C130,[5]Northeast!$B$2:$K$200,3,FALSE))</f>
        <v>280000</v>
      </c>
      <c r="F130" s="32">
        <f>IF(VLOOKUP($C130,[5]Northeast!$B$2:$K$200,4,FALSE)="","",VLOOKUP($C130,[5]Northeast!$B$2:$K$200,4,FALSE))</f>
        <v>3.0950000000000002</v>
      </c>
      <c r="G130" s="32">
        <f>IF(VLOOKUP($C130,[5]Northeast!$B$2:$K$200,5,FALSE)="","",VLOOKUP($C130,[5]Northeast!$B$2:$K$200,5,FALSE))</f>
        <v>3.3050000000000002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 xml:space="preserve"> </v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 t="str">
        <f>IF(VLOOKUP($C139,[2]Southeast!$B$2:$K$200,2,FALSE)="","",VLOOKUP($C139,[2]Southeast!$B$2:$K$200,2,FALSE))</f>
        <v/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>
        <f>IF(VLOOKUP($C146,[5]Northeast!$B$2:$K$200,2,FALSE)="","",VLOOKUP($C146,[5]Northeast!$B$2:$K$200,2,FALSE))</f>
        <v>3.17</v>
      </c>
      <c r="E146" s="19">
        <f>IF(VLOOKUP($C146,[5]Northeast!$B$2:$K$200,3,FALSE)="","",VLOOKUP($C146,[5]Northeast!$B$2:$K$200,3,FALSE))</f>
        <v>5000</v>
      </c>
      <c r="F146" s="32">
        <f>IF(VLOOKUP($C146,[5]Northeast!$B$2:$K$200,4,FALSE)="","",VLOOKUP($C146,[5]Northeast!$B$2:$K$200,4,FALSE))</f>
        <v>3.17</v>
      </c>
      <c r="G146" s="32">
        <f>IF(VLOOKUP($C146,[5]Northeast!$B$2:$K$200,5,FALSE)="","",VLOOKUP($C146,[5]Northeast!$B$2:$K$200,5,FALSE))</f>
        <v>3.17</v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0</v>
      </c>
      <c r="E150" s="19">
        <f>[5]Northeast!$D$28</f>
        <v>0</v>
      </c>
      <c r="F150" s="32">
        <f>[5]Northeast!$E$28</f>
        <v>0</v>
      </c>
      <c r="G150" s="32">
        <f>[5]Northeast!$F$28</f>
        <v>0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2001-04-19T20:16:18Z</cp:lastPrinted>
  <dcterms:created xsi:type="dcterms:W3CDTF">1997-12-23T13:09:00Z</dcterms:created>
  <dcterms:modified xsi:type="dcterms:W3CDTF">2023-09-13T15:56:58Z</dcterms:modified>
</cp:coreProperties>
</file>