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96217C-8A5B-4A3E-AA98-C59359C6B03C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Allocations!$D$83:$N$84</definedName>
  </definedName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N83" i="4"/>
  <c r="M12" i="5"/>
  <c r="N12" i="5"/>
  <c r="R12" i="5"/>
  <c r="S12" i="5"/>
  <c r="T12" i="5"/>
  <c r="U12" i="5"/>
  <c r="V12" i="5"/>
  <c r="W12" i="5"/>
  <c r="X12" i="5"/>
  <c r="Y12" i="5"/>
  <c r="Z12" i="5"/>
  <c r="AB12" i="5"/>
  <c r="M13" i="5"/>
  <c r="N13" i="5"/>
  <c r="R13" i="5"/>
  <c r="S13" i="5"/>
  <c r="T13" i="5"/>
  <c r="U13" i="5"/>
  <c r="V13" i="5"/>
  <c r="W13" i="5"/>
  <c r="X13" i="5"/>
  <c r="Y13" i="5"/>
  <c r="Z13" i="5"/>
  <c r="AB13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C15" i="5"/>
  <c r="N15" i="5"/>
  <c r="R15" i="5"/>
  <c r="S15" i="5"/>
  <c r="T15" i="5"/>
  <c r="U15" i="5"/>
  <c r="V15" i="5"/>
  <c r="W15" i="5"/>
  <c r="X15" i="5"/>
  <c r="Y15" i="5"/>
  <c r="Z15" i="5"/>
  <c r="AB15" i="5"/>
  <c r="C16" i="5"/>
  <c r="N16" i="5"/>
  <c r="R16" i="5"/>
  <c r="S16" i="5"/>
  <c r="T16" i="5"/>
  <c r="U16" i="5"/>
  <c r="V16" i="5"/>
  <c r="W16" i="5"/>
  <c r="X16" i="5"/>
  <c r="Y16" i="5"/>
  <c r="Z16" i="5"/>
  <c r="AB16" i="5"/>
  <c r="C17" i="5"/>
  <c r="N17" i="5"/>
  <c r="R17" i="5"/>
  <c r="S17" i="5"/>
  <c r="T17" i="5"/>
  <c r="U17" i="5"/>
  <c r="V17" i="5"/>
  <c r="W17" i="5"/>
  <c r="X17" i="5"/>
  <c r="Y17" i="5"/>
  <c r="Z17" i="5"/>
  <c r="AB17" i="5"/>
  <c r="C18" i="5"/>
  <c r="N18" i="5"/>
  <c r="R18" i="5"/>
  <c r="S18" i="5"/>
  <c r="T18" i="5"/>
  <c r="U18" i="5"/>
  <c r="V18" i="5"/>
  <c r="W18" i="5"/>
  <c r="X18" i="5"/>
  <c r="Y18" i="5"/>
  <c r="Z18" i="5"/>
  <c r="AB18" i="5"/>
  <c r="C19" i="5"/>
  <c r="N19" i="5"/>
  <c r="R19" i="5"/>
  <c r="S19" i="5"/>
  <c r="T19" i="5"/>
  <c r="U19" i="5"/>
  <c r="V19" i="5"/>
  <c r="W19" i="5"/>
  <c r="X19" i="5"/>
  <c r="Y19" i="5"/>
  <c r="Z19" i="5"/>
  <c r="AB19" i="5"/>
  <c r="C20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C23" i="5"/>
  <c r="N23" i="5"/>
  <c r="R23" i="5"/>
  <c r="S23" i="5"/>
  <c r="T23" i="5"/>
  <c r="U23" i="5"/>
  <c r="V23" i="5"/>
  <c r="W23" i="5"/>
  <c r="X23" i="5"/>
  <c r="Y23" i="5"/>
  <c r="Z23" i="5"/>
  <c r="AB23" i="5"/>
  <c r="C24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R86" i="5"/>
  <c r="S86" i="5"/>
  <c r="T86" i="5"/>
  <c r="U86" i="5"/>
  <c r="V86" i="5"/>
  <c r="W86" i="5"/>
  <c r="X86" i="5"/>
  <c r="Y86" i="5"/>
  <c r="Z86" i="5"/>
  <c r="AA86" i="5"/>
  <c r="R91" i="5"/>
  <c r="S91" i="5"/>
  <c r="T91" i="5"/>
  <c r="U91" i="5"/>
  <c r="V91" i="5"/>
  <c r="W91" i="5"/>
  <c r="X91" i="5"/>
  <c r="Y91" i="5"/>
  <c r="Z91" i="5"/>
  <c r="AA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<sst xmlns="http://schemas.openxmlformats.org/spreadsheetml/2006/main" count="869" uniqueCount="137">
  <si>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</si>
  <si>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</si>
  <si>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</si>
  <si>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</si>
  <si>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</si>
  <si>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</si>
  <si>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</si>
  <si>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</si>
  <si>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</si>
  <si>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</si>
  <si>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</si>
  <si>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</si>
  <si>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</si>
  <si>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</si>
  <si>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</si>
  <si>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</si>
  <si>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</si>
  <si>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</si>
  <si>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</si>
  <si>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</si>
  <si>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</si>
  <si>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</si>
  <si>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</si>
  <si>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</si>
  <si>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</si>
  <si>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</si>
  <si>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</si>
  <si>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</si>
  <si>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</si>
  <si>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</si>
  <si>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</si>
  <si>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</si>
  <si>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</si>
  <si>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</si>
  <si>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</si>
  <si>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</si>
  <si>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</si>
  <si>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</si>
  <si>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</si>
  <si>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</si>
  <si>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</si>
  <si>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</si>
  <si>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</si>
  <si>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</si>
  <si>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</si>
  <si>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</si>
  <si>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</si>
  <si>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</si>
  <si>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</si>
  <si>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</si>
  <si>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</si>
  <si>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</si>
  <si>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</si>
  <si>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</si>
  <si>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</si>
  <si>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</si>
  <si>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</si>
  <si>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</si>
  <si>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</si>
  <si>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</si>
  <si>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</si>
  <si>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</si>
  <si>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</si>
  <si>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</si>
  <si>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</si>
  <si>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</si>
  <si>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</si>
  <si>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</si>
  <si>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</si>
  <si>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</si>
  <si>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</si>
  <si>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</si>
  <si>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</si>
  <si>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</si>
  <si>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</si>
  <si>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</si>
  <si>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</si>
  <si>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</si>
  <si>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</si>
  <si>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</si>
  <si>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</si>
  <si>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</si>
  <si>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</si>
  <si>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</si>
  <si>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</si>
  <si>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</si>
  <si>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</si>
  <si>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</si>
  <si>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</si>
  <si>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</si>
  <si>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</si>
  <si>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</si>
  <si>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</si>
  <si>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</si>
  <si>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</si>
  <si>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</si>
  <si>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</si>
  <si>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</si>
  <si>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</si>
  <si>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</si>
  <si>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</si>
  <si>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</si>
  <si>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</si>
  <si>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</si>
  <si>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</si>
  <si>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</si>
  <si>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</si>
  <si>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</si>
  <si>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</si>
  <si>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</si>
  <si>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</si>
  <si>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</si>
  <si>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</si>
  <si>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</si>
  <si>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</si>
  <si>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</si>
  <si>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</si>
  <si>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</si>
  <si>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</si>
  <si>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</si>
  <si>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</si>
  <si>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</si>
  <si>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</si>
  <si>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</si>
  <si>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</si>
  <si>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</si>
  <si>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</si>
  <si>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LS</t>
  </si>
  <si>
    <t>RZ</t>
  </si>
  <si>
    <t>PZ</t>
  </si>
  <si>
    <t>End of year</t>
  </si>
  <si>
    <t>Vac Dir</t>
  </si>
  <si>
    <t>Asst</t>
  </si>
  <si>
    <t>Coord</t>
  </si>
  <si>
    <t>ECM</t>
  </si>
  <si>
    <t>GRM</t>
  </si>
  <si>
    <t>Final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</si>
</sst>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3" workbookViewId="0">
      <selection activeCell="F80" sqref="F80"/>
    </sheetView>
  </sheetViews>
  <sheetFormatPr defaultRowHeight="12.75" x14ac:dyDescent="0.2"/>
  <cols>
    <col min="1" max="1" width="10.140625" customWidth="1"/>
    <col min="6" max="6" width="10.42578125" customWidth="1"/>
    <col min="12" max="12" width="9.5703125" bestFit="1" customWidth="1"/>
  </cols>
  <sheetData>
    <row r="1" spans="1:20" x14ac:dyDescent="0.2">
      <c r="S1" t="s">
        <v>90</v>
      </c>
      <c r="T1">
        <v>70</v>
      </c>
    </row>
    <row r="2" spans="1:20" x14ac:dyDescent="0.2">
      <c r="S2" t="s">
        <v>89</v>
      </c>
      <c r="T2">
        <v>110</v>
      </c>
    </row>
    <row r="3" spans="1:20" x14ac:dyDescent="0.2">
      <c r="S3" t="s">
        <v>87</v>
      </c>
      <c r="T3">
        <v>180</v>
      </c>
    </row>
    <row r="4" spans="1:20" x14ac:dyDescent="0.2">
      <c r="S4" t="s">
        <v>88</v>
      </c>
      <c r="T4">
        <v>150</v>
      </c>
    </row>
    <row r="5" spans="1:20" x14ac:dyDescent="0.2">
      <c r="S5" t="s">
        <v>64</v>
      </c>
      <c r="T5">
        <v>45</v>
      </c>
    </row>
    <row r="6" spans="1:20" x14ac:dyDescent="0.2">
      <c r="S6" t="s">
        <v>103</v>
      </c>
      <c r="T6">
        <v>40</v>
      </c>
    </row>
    <row r="7" spans="1:20" x14ac:dyDescent="0.2">
      <c r="S7" t="s">
        <v>108</v>
      </c>
      <c r="T7">
        <v>45</v>
      </c>
    </row>
    <row r="9" spans="1:20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2" spans="1:20" x14ac:dyDescent="0.2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75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30</v>
      </c>
      <c r="L12">
        <f>$P12*Pctgs!L12</f>
        <v>75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">
      <c r="A13" s="12"/>
      <c r="B13" s="12"/>
      <c r="C13" s="12"/>
      <c r="D13">
        <f>$P13*Pctgs!D13</f>
        <v>45</v>
      </c>
      <c r="E13">
        <f>$P13*Pctgs!E13</f>
        <v>9</v>
      </c>
      <c r="F13">
        <f>$P13*Pctgs!F13</f>
        <v>22.5</v>
      </c>
      <c r="G13">
        <f>$P13*Pctgs!G13</f>
        <v>18</v>
      </c>
      <c r="H13">
        <f>$P13*Pctgs!H13</f>
        <v>13.5</v>
      </c>
      <c r="I13">
        <f>$P13*Pctgs!I13</f>
        <v>13.5</v>
      </c>
      <c r="J13">
        <f>$P13*Pctgs!J13</f>
        <v>27</v>
      </c>
      <c r="K13">
        <f>$P13*Pctgs!K13</f>
        <v>9</v>
      </c>
      <c r="L13">
        <f>$P13*Pctgs!L13</f>
        <v>22.5</v>
      </c>
      <c r="M13">
        <f>$P13*Pctgs!M13</f>
        <v>0</v>
      </c>
      <c r="N13">
        <f>SUM(D13:M13)</f>
        <v>180</v>
      </c>
      <c r="P13">
        <v>180</v>
      </c>
      <c r="Q13" s="12" t="s">
        <v>133</v>
      </c>
    </row>
    <row r="14" spans="1:20" x14ac:dyDescent="0.2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0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385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150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150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0</v>
      </c>
      <c r="G17">
        <f>$P17*Pctgs!G17</f>
        <v>15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135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110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70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150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15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15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11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11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7</v>
      </c>
      <c r="M24">
        <f>$P24*Pctgs!M24</f>
        <v>0</v>
      </c>
      <c r="N24">
        <f t="shared" si="0"/>
        <v>77</v>
      </c>
      <c r="P24">
        <f>VLOOKUP(B24,$S$1:$T$7,2)</f>
        <v>70</v>
      </c>
      <c r="Q24" s="16" t="s">
        <v>21</v>
      </c>
    </row>
    <row r="25" spans="1:1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102</v>
      </c>
      <c r="G26">
        <f>$P26*Pctgs!G26</f>
        <v>34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">
      <c r="A38" s="14" t="s">
        <v>127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18.75</v>
      </c>
      <c r="G53">
        <f>$P53*Pctgs!G53</f>
        <v>37.5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25</v>
      </c>
      <c r="L53">
        <f>$P53*Pctgs!L53</f>
        <v>18.75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72</v>
      </c>
      <c r="G54">
        <f>$P54*Pctgs!G54</f>
        <v>18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62.999999999999993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60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60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60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60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55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33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">
      <c r="A64" s="17" t="s">
        <v>128</v>
      </c>
      <c r="B64" s="17" t="s">
        <v>90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70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70</v>
      </c>
      <c r="P64">
        <f t="shared" si="6"/>
        <v>70</v>
      </c>
      <c r="Q64" s="17" t="s">
        <v>84</v>
      </c>
    </row>
    <row r="65" spans="1:20" x14ac:dyDescent="0.2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">
      <c r="D74">
        <f>SUM(D12:D72)</f>
        <v>1589</v>
      </c>
      <c r="E74">
        <f t="shared" ref="E74:M74" si="8">SUM(E12:E72)</f>
        <v>614</v>
      </c>
      <c r="F74">
        <f t="shared" si="8"/>
        <v>1888.25</v>
      </c>
      <c r="G74">
        <f t="shared" si="8"/>
        <v>208.5</v>
      </c>
      <c r="H74">
        <f t="shared" si="8"/>
        <v>1163.5</v>
      </c>
      <c r="I74">
        <f t="shared" si="8"/>
        <v>402.5</v>
      </c>
      <c r="J74">
        <f t="shared" si="8"/>
        <v>1182</v>
      </c>
      <c r="K74">
        <f t="shared" si="8"/>
        <v>64</v>
      </c>
      <c r="L74">
        <f t="shared" si="8"/>
        <v>1515.25</v>
      </c>
      <c r="M74">
        <f t="shared" si="8"/>
        <v>0</v>
      </c>
      <c r="N74">
        <f>SUM(N12:N72)</f>
        <v>8627</v>
      </c>
      <c r="P74">
        <f>SUM(D74:M74)</f>
        <v>8627</v>
      </c>
    </row>
    <row r="75" spans="1:20" x14ac:dyDescent="0.2">
      <c r="D75">
        <f t="shared" ref="D75:M75" si="9">D74/$P$74</f>
        <v>0.18418917352497971</v>
      </c>
      <c r="E75">
        <f t="shared" si="9"/>
        <v>7.1171902167613307E-2</v>
      </c>
      <c r="F75">
        <f t="shared" si="9"/>
        <v>0.21887678219543294</v>
      </c>
      <c r="G75">
        <f t="shared" si="9"/>
        <v>2.4168308797959892E-2</v>
      </c>
      <c r="H75">
        <f t="shared" si="9"/>
        <v>0.13486727715312391</v>
      </c>
      <c r="I75">
        <f t="shared" si="9"/>
        <v>4.6655847919323055E-2</v>
      </c>
      <c r="J75">
        <f t="shared" si="9"/>
        <v>0.13701170743016111</v>
      </c>
      <c r="K75">
        <f t="shared" si="9"/>
        <v>7.4185696070476412E-3</v>
      </c>
      <c r="L75">
        <f t="shared" si="9"/>
        <v>0.1756404312043584</v>
      </c>
      <c r="M75">
        <f t="shared" si="9"/>
        <v>0</v>
      </c>
      <c r="N75">
        <f>SUM(D75:M75)</f>
        <v>1</v>
      </c>
      <c r="P75">
        <f>SUM(D75:M75)</f>
        <v>1</v>
      </c>
    </row>
    <row r="76" spans="1:20" x14ac:dyDescent="0.2">
      <c r="R76" t="s">
        <v>10</v>
      </c>
      <c r="S76" t="s">
        <v>10</v>
      </c>
      <c r="T76" t="s">
        <v>10</v>
      </c>
    </row>
    <row r="77" spans="1:20" x14ac:dyDescent="0.2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 t="s">
        <v>135</v>
      </c>
      <c r="M77" s="12"/>
      <c r="N77" s="12" t="s">
        <v>34</v>
      </c>
      <c r="R77" s="12" t="s">
        <v>10</v>
      </c>
      <c r="S77" t="s">
        <v>10</v>
      </c>
    </row>
    <row r="80" spans="1:20" x14ac:dyDescent="0.2">
      <c r="D80" t="s">
        <v>10</v>
      </c>
      <c r="F80" t="s">
        <v>10</v>
      </c>
    </row>
    <row r="83" spans="1:14" x14ac:dyDescent="0.2">
      <c r="A83" s="3" t="s">
        <v>136</v>
      </c>
      <c r="B83" s="3"/>
      <c r="D83" s="3">
        <v>0.184</v>
      </c>
      <c r="E83" s="3">
        <v>7.0000000000000007E-2</v>
      </c>
      <c r="F83" s="3">
        <v>0.218</v>
      </c>
      <c r="G83" s="3">
        <v>2.4E-2</v>
      </c>
      <c r="H83" s="3">
        <v>0.13500000000000001</v>
      </c>
      <c r="I83" s="3">
        <v>4.7E-2</v>
      </c>
      <c r="J83" s="3">
        <v>0.13700000000000001</v>
      </c>
      <c r="K83" s="3">
        <v>0.01</v>
      </c>
      <c r="L83" s="3">
        <v>0.17499999999999999</v>
      </c>
      <c r="N83">
        <f>SUM(D83:M83)</f>
        <v>1</v>
      </c>
    </row>
    <row r="84" spans="1:14" x14ac:dyDescent="0.2">
      <c r="D84" s="12" t="s">
        <v>109</v>
      </c>
      <c r="E84" s="12" t="s">
        <v>110</v>
      </c>
      <c r="F84" s="12" t="s">
        <v>111</v>
      </c>
      <c r="G84" s="12" t="s">
        <v>112</v>
      </c>
      <c r="H84" s="12" t="s">
        <v>80</v>
      </c>
      <c r="I84" s="12" t="s">
        <v>81</v>
      </c>
      <c r="J84" s="12" t="s">
        <v>82</v>
      </c>
      <c r="K84" s="12" t="s">
        <v>134</v>
      </c>
      <c r="L84" s="12" t="s">
        <v>135</v>
      </c>
      <c r="M84" s="12"/>
      <c r="N84" s="12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58" workbookViewId="0">
      <selection activeCell="M59" sqref="M59"/>
    </sheetView>
  </sheetViews>
  <sheetFormatPr defaultRowHeight="12.75" x14ac:dyDescent="0.2"/>
  <sheetData>
    <row r="1" spans="1:28" x14ac:dyDescent="0.2">
      <c r="R1" t="s">
        <v>90</v>
      </c>
      <c r="S1">
        <v>70</v>
      </c>
    </row>
    <row r="2" spans="1:28" x14ac:dyDescent="0.2">
      <c r="R2" t="s">
        <v>89</v>
      </c>
      <c r="S2">
        <v>110</v>
      </c>
    </row>
    <row r="3" spans="1:28" x14ac:dyDescent="0.2">
      <c r="R3" t="s">
        <v>87</v>
      </c>
      <c r="S3">
        <v>180</v>
      </c>
    </row>
    <row r="4" spans="1:28" x14ac:dyDescent="0.2">
      <c r="R4" t="s">
        <v>88</v>
      </c>
      <c r="S4">
        <v>150</v>
      </c>
    </row>
    <row r="5" spans="1:28" x14ac:dyDescent="0.2">
      <c r="R5" t="s">
        <v>64</v>
      </c>
      <c r="S5">
        <v>45</v>
      </c>
    </row>
    <row r="6" spans="1:28" x14ac:dyDescent="0.2">
      <c r="R6" t="s">
        <v>103</v>
      </c>
      <c r="S6">
        <v>40</v>
      </c>
    </row>
    <row r="7" spans="1:28" x14ac:dyDescent="0.2">
      <c r="R7" t="s">
        <v>108</v>
      </c>
      <c r="S7">
        <v>45</v>
      </c>
    </row>
    <row r="9" spans="1:28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1" spans="1:28" x14ac:dyDescent="0.2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113</v>
      </c>
      <c r="Z11" s="13" t="s">
        <v>86</v>
      </c>
      <c r="AA11" s="13"/>
      <c r="AB11" s="13" t="s">
        <v>34</v>
      </c>
    </row>
    <row r="12" spans="1:28" x14ac:dyDescent="0.2">
      <c r="A12" s="12" t="s">
        <v>7</v>
      </c>
      <c r="B12" s="12" t="s">
        <v>113</v>
      </c>
      <c r="C12" s="12">
        <v>1</v>
      </c>
      <c r="D12">
        <v>0.25</v>
      </c>
      <c r="E12">
        <v>0.05</v>
      </c>
      <c r="F12">
        <v>0.125</v>
      </c>
      <c r="G12">
        <v>0.1</v>
      </c>
      <c r="H12">
        <v>7.4999999999999997E-2</v>
      </c>
      <c r="I12">
        <v>7.4999999999999997E-2</v>
      </c>
      <c r="J12">
        <v>0.15</v>
      </c>
      <c r="K12">
        <v>0.05</v>
      </c>
      <c r="L12">
        <v>0.125</v>
      </c>
      <c r="M12">
        <f>Sheet3!J43*$P12</f>
        <v>0</v>
      </c>
      <c r="N12">
        <f>SUM(D12:M12)</f>
        <v>1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">
      <c r="A13" s="12" t="s">
        <v>131</v>
      </c>
      <c r="B13" s="12" t="s">
        <v>87</v>
      </c>
      <c r="C13" s="12">
        <v>2</v>
      </c>
      <c r="D13">
        <v>0.25</v>
      </c>
      <c r="E13">
        <v>0.05</v>
      </c>
      <c r="F13">
        <v>0.125</v>
      </c>
      <c r="G13">
        <v>0.1</v>
      </c>
      <c r="H13">
        <v>7.4999999999999997E-2</v>
      </c>
      <c r="I13">
        <v>7.4999999999999997E-2</v>
      </c>
      <c r="J13">
        <v>0.15</v>
      </c>
      <c r="K13">
        <v>0.05</v>
      </c>
      <c r="L13">
        <v>0.125</v>
      </c>
      <c r="M13">
        <f>Sheet3!J44*$P13</f>
        <v>0</v>
      </c>
      <c r="N13">
        <f>SUM(D13:M13)</f>
        <v>1</v>
      </c>
      <c r="Q13" s="12"/>
      <c r="R13">
        <f>IF($B13="Dir",1,0)</f>
        <v>1</v>
      </c>
      <c r="S13">
        <f>IF($B13="Man",1,0)</f>
        <v>0</v>
      </c>
      <c r="T13">
        <f>IF($B13="Assoc",1,0)</f>
        <v>0</v>
      </c>
      <c r="U13">
        <f>IF($B13="Anal",1,0)</f>
        <v>0</v>
      </c>
      <c r="V13">
        <f>IF($B13="Spec",1,0)</f>
        <v>0</v>
      </c>
      <c r="W13">
        <f>IF($B13="SSpec",1,0)</f>
        <v>0</v>
      </c>
      <c r="X13">
        <f>IF($B13="PT",1,0)</f>
        <v>0</v>
      </c>
      <c r="Y13">
        <f>IF($B13="MD",1,0)</f>
        <v>0</v>
      </c>
      <c r="Z13">
        <f>IF($B13="VP",1,0)</f>
        <v>0</v>
      </c>
      <c r="AB13">
        <f>SUM(R13:Z13)</f>
        <v>1</v>
      </c>
    </row>
    <row r="14" spans="1:28" x14ac:dyDescent="0.2">
      <c r="A14" s="13" t="s">
        <v>9</v>
      </c>
      <c r="B14" s="13" t="s">
        <v>86</v>
      </c>
      <c r="C14" s="13">
        <v>3</v>
      </c>
      <c r="D14">
        <v>0</v>
      </c>
      <c r="E14">
        <f>Sheet3!C45*$P14</f>
        <v>0</v>
      </c>
      <c r="F14">
        <v>0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1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">
      <c r="A15" s="13" t="s">
        <v>11</v>
      </c>
      <c r="B15" s="13" t="s">
        <v>88</v>
      </c>
      <c r="C15" s="13">
        <f t="shared" ref="C15:C20" si="11">C14+1</f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">
      <c r="A16" s="13" t="s">
        <v>91</v>
      </c>
      <c r="B16" s="13" t="s">
        <v>88</v>
      </c>
      <c r="C16" s="13">
        <f t="shared" si="11"/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">
      <c r="A17" s="13" t="s">
        <v>13</v>
      </c>
      <c r="B17" s="13" t="s">
        <v>88</v>
      </c>
      <c r="C17" s="13">
        <f t="shared" si="11"/>
        <v>6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0.9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">
      <c r="A18" s="13" t="s">
        <v>93</v>
      </c>
      <c r="B18" s="13" t="s">
        <v>89</v>
      </c>
      <c r="C18" s="13">
        <f t="shared" si="11"/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">
      <c r="A19" s="13" t="s">
        <v>92</v>
      </c>
      <c r="B19" s="13" t="s">
        <v>90</v>
      </c>
      <c r="C19" s="13">
        <f t="shared" si="11"/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">
      <c r="A20" s="13" t="s">
        <v>91</v>
      </c>
      <c r="B20" s="13" t="s">
        <v>88</v>
      </c>
      <c r="C20" s="13">
        <f t="shared" si="11"/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">
      <c r="A22" s="16" t="s">
        <v>8</v>
      </c>
      <c r="B22" s="16" t="s">
        <v>87</v>
      </c>
      <c r="C22" s="16">
        <v>10</v>
      </c>
      <c r="D22">
        <v>0</v>
      </c>
      <c r="E22">
        <v>0</v>
      </c>
      <c r="F22">
        <v>0.1</v>
      </c>
      <c r="G22">
        <v>0</v>
      </c>
      <c r="H22">
        <v>0</v>
      </c>
      <c r="I22">
        <v>0.8</v>
      </c>
      <c r="J22">
        <v>0</v>
      </c>
      <c r="K22">
        <v>0</v>
      </c>
      <c r="L22">
        <v>0.1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">
      <c r="A23" s="16" t="s">
        <v>102</v>
      </c>
      <c r="B23" s="16" t="s">
        <v>89</v>
      </c>
      <c r="C23" s="16">
        <f>C22+1</f>
        <v>11</v>
      </c>
      <c r="D23">
        <v>0</v>
      </c>
      <c r="E23">
        <v>0</v>
      </c>
      <c r="F23">
        <v>0.1</v>
      </c>
      <c r="G23">
        <v>0</v>
      </c>
      <c r="H23">
        <v>0</v>
      </c>
      <c r="I23">
        <v>0.8</v>
      </c>
      <c r="J23">
        <v>0</v>
      </c>
      <c r="K23">
        <v>0</v>
      </c>
      <c r="L23">
        <v>0.1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">
      <c r="A24" s="16" t="s">
        <v>21</v>
      </c>
      <c r="B24" s="16" t="s">
        <v>90</v>
      </c>
      <c r="C24" s="16">
        <f>C23+1</f>
        <v>12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0.1</v>
      </c>
      <c r="M24">
        <v>0</v>
      </c>
      <c r="N24">
        <f t="shared" si="0"/>
        <v>1.1000000000000001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">
      <c r="A26" s="14" t="s">
        <v>14</v>
      </c>
      <c r="B26" s="14" t="s">
        <v>86</v>
      </c>
      <c r="C26" s="14">
        <v>13</v>
      </c>
      <c r="D26">
        <v>0.6</v>
      </c>
      <c r="E26">
        <v>0</v>
      </c>
      <c r="F26">
        <v>0.3</v>
      </c>
      <c r="G26">
        <v>0.1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0.99999999999999989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">
      <c r="A27" s="14" t="s">
        <v>36</v>
      </c>
      <c r="B27" s="14" t="s">
        <v>87</v>
      </c>
      <c r="C27" s="14">
        <f>C26+1</f>
        <v>14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">
      <c r="A28" s="14" t="s">
        <v>94</v>
      </c>
      <c r="B28" s="14" t="s">
        <v>88</v>
      </c>
      <c r="C28" s="14">
        <f t="shared" ref="C28:C38" si="12">C27+1</f>
        <v>15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">
      <c r="A29" s="14" t="s">
        <v>95</v>
      </c>
      <c r="B29" s="14" t="s">
        <v>88</v>
      </c>
      <c r="C29" s="14">
        <f t="shared" si="12"/>
        <v>16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">
      <c r="A30" s="14" t="s">
        <v>60</v>
      </c>
      <c r="B30" s="14" t="s">
        <v>88</v>
      </c>
      <c r="C30" s="14">
        <f t="shared" si="12"/>
        <v>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">
      <c r="A31" s="14" t="s">
        <v>96</v>
      </c>
      <c r="B31" s="14" t="s">
        <v>88</v>
      </c>
      <c r="C31" s="14">
        <f t="shared" si="12"/>
        <v>18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">
      <c r="A32" s="14" t="s">
        <v>96</v>
      </c>
      <c r="B32" s="14" t="s">
        <v>88</v>
      </c>
      <c r="C32" s="14">
        <f t="shared" si="12"/>
        <v>19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">
      <c r="A33" s="14" t="s">
        <v>37</v>
      </c>
      <c r="B33" s="14" t="s">
        <v>88</v>
      </c>
      <c r="C33" s="14">
        <f t="shared" si="12"/>
        <v>20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">
      <c r="A34" s="14" t="s">
        <v>97</v>
      </c>
      <c r="B34" s="14" t="s">
        <v>64</v>
      </c>
      <c r="C34" s="14">
        <f t="shared" si="12"/>
        <v>21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">
      <c r="A35" s="14" t="s">
        <v>42</v>
      </c>
      <c r="B35" s="14" t="s">
        <v>88</v>
      </c>
      <c r="C35" s="14">
        <f t="shared" si="12"/>
        <v>22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">
      <c r="A36" s="14" t="s">
        <v>96</v>
      </c>
      <c r="B36" s="14" t="s">
        <v>88</v>
      </c>
      <c r="C36" s="14">
        <f t="shared" si="12"/>
        <v>23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">
      <c r="A37" s="14" t="s">
        <v>38</v>
      </c>
      <c r="B37" s="14" t="s">
        <v>88</v>
      </c>
      <c r="C37" s="14">
        <f t="shared" si="12"/>
        <v>24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">
      <c r="A38" s="14" t="s">
        <v>127</v>
      </c>
      <c r="B38" s="14" t="s">
        <v>89</v>
      </c>
      <c r="C38" s="14">
        <f t="shared" si="12"/>
        <v>25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134</v>
      </c>
      <c r="L39" s="12" t="s">
        <v>135</v>
      </c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">
      <c r="A40" s="15" t="s">
        <v>48</v>
      </c>
      <c r="B40" s="15" t="s">
        <v>87</v>
      </c>
      <c r="C40" s="15">
        <v>26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">
      <c r="A41" s="15" t="s">
        <v>96</v>
      </c>
      <c r="B41" s="15" t="s">
        <v>88</v>
      </c>
      <c r="C41" s="15">
        <f>C40+1</f>
        <v>27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">
      <c r="A42" s="15" t="s">
        <v>52</v>
      </c>
      <c r="B42" s="15" t="s">
        <v>103</v>
      </c>
      <c r="C42" s="15">
        <f t="shared" ref="C42:C51" si="13">C41+1</f>
        <v>28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">
      <c r="A43" s="15" t="s">
        <v>54</v>
      </c>
      <c r="B43" s="15" t="s">
        <v>88</v>
      </c>
      <c r="C43" s="15">
        <f t="shared" si="13"/>
        <v>29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">
      <c r="A44" s="15" t="s">
        <v>104</v>
      </c>
      <c r="B44" s="15" t="s">
        <v>88</v>
      </c>
      <c r="C44" s="15">
        <f t="shared" si="13"/>
        <v>30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">
      <c r="A45" s="15" t="s">
        <v>50</v>
      </c>
      <c r="B45" s="15" t="s">
        <v>87</v>
      </c>
      <c r="C45" s="15">
        <f t="shared" si="13"/>
        <v>31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">
      <c r="A46" s="15" t="s">
        <v>105</v>
      </c>
      <c r="B46" s="15" t="s">
        <v>106</v>
      </c>
      <c r="C46" s="15">
        <f t="shared" si="13"/>
        <v>32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">
      <c r="A47" s="15" t="s">
        <v>96</v>
      </c>
      <c r="B47" s="15" t="s">
        <v>88</v>
      </c>
      <c r="C47" s="15">
        <f t="shared" si="13"/>
        <v>33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">
      <c r="A48" s="15" t="s">
        <v>96</v>
      </c>
      <c r="B48" s="15" t="s">
        <v>88</v>
      </c>
      <c r="C48" s="15">
        <f t="shared" si="13"/>
        <v>34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">
      <c r="A49" s="15" t="s">
        <v>107</v>
      </c>
      <c r="B49" s="15" t="s">
        <v>88</v>
      </c>
      <c r="C49" s="15">
        <f t="shared" si="13"/>
        <v>35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">
      <c r="A50" s="15" t="s">
        <v>96</v>
      </c>
      <c r="B50" s="15" t="s">
        <v>88</v>
      </c>
      <c r="C50" s="15">
        <f t="shared" si="13"/>
        <v>36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">
      <c r="A51" s="15" t="s">
        <v>96</v>
      </c>
      <c r="B51" s="15" t="s">
        <v>88</v>
      </c>
      <c r="C51" s="15">
        <f t="shared" si="13"/>
        <v>37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">
      <c r="A53" s="17" t="s">
        <v>52</v>
      </c>
      <c r="B53" s="17" t="s">
        <v>86</v>
      </c>
      <c r="C53" s="17">
        <v>38</v>
      </c>
      <c r="D53">
        <v>0</v>
      </c>
      <c r="E53">
        <v>0</v>
      </c>
      <c r="F53">
        <v>7.4999999999999997E-2</v>
      </c>
      <c r="G53">
        <v>0.15</v>
      </c>
      <c r="H53">
        <v>0</v>
      </c>
      <c r="I53">
        <v>0</v>
      </c>
      <c r="J53">
        <v>0.6</v>
      </c>
      <c r="K53">
        <v>0.1</v>
      </c>
      <c r="L53">
        <v>7.4999999999999997E-2</v>
      </c>
      <c r="M53">
        <v>0</v>
      </c>
      <c r="N53">
        <f t="shared" si="0"/>
        <v>0.99999999999999989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">
      <c r="A54" s="17" t="s">
        <v>58</v>
      </c>
      <c r="B54" s="17" t="s">
        <v>87</v>
      </c>
      <c r="C54" s="17">
        <f>C53+1</f>
        <v>39</v>
      </c>
      <c r="D54">
        <v>0</v>
      </c>
      <c r="E54">
        <v>0.05</v>
      </c>
      <c r="F54">
        <v>0.4</v>
      </c>
      <c r="G54">
        <v>0.1</v>
      </c>
      <c r="H54">
        <v>0</v>
      </c>
      <c r="I54">
        <v>0.05</v>
      </c>
      <c r="J54">
        <v>0.05</v>
      </c>
      <c r="K54">
        <v>0</v>
      </c>
      <c r="L54">
        <v>0.35</v>
      </c>
      <c r="M54">
        <v>0</v>
      </c>
      <c r="N54">
        <f t="shared" si="0"/>
        <v>1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">
      <c r="A55" s="17" t="s">
        <v>57</v>
      </c>
      <c r="B55" s="17" t="s">
        <v>88</v>
      </c>
      <c r="C55" s="17">
        <f t="shared" ref="C55:C65" si="14">C54+1</f>
        <v>40</v>
      </c>
      <c r="D55">
        <v>0</v>
      </c>
      <c r="E55">
        <v>0.05</v>
      </c>
      <c r="F55">
        <v>0.4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0.4</v>
      </c>
      <c r="M55">
        <v>0</v>
      </c>
      <c r="N55">
        <f t="shared" si="0"/>
        <v>1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">
      <c r="A56" s="17" t="s">
        <v>59</v>
      </c>
      <c r="B56" s="17" t="s">
        <v>88</v>
      </c>
      <c r="C56" s="17">
        <f t="shared" si="14"/>
        <v>41</v>
      </c>
      <c r="D56">
        <v>0</v>
      </c>
      <c r="E56">
        <v>0.05</v>
      </c>
      <c r="F56">
        <v>0.4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0.4</v>
      </c>
      <c r="M56">
        <v>0</v>
      </c>
      <c r="N56">
        <f t="shared" si="0"/>
        <v>1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">
      <c r="A57" s="17" t="s">
        <v>85</v>
      </c>
      <c r="B57" s="17" t="s">
        <v>89</v>
      </c>
      <c r="C57" s="17">
        <f t="shared" si="14"/>
        <v>42</v>
      </c>
      <c r="D57">
        <v>0</v>
      </c>
      <c r="E57">
        <v>0.05</v>
      </c>
      <c r="F57">
        <v>0.5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0.3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">
      <c r="A58" s="17" t="s">
        <v>84</v>
      </c>
      <c r="B58" s="17" t="s">
        <v>89</v>
      </c>
      <c r="C58" s="17">
        <f t="shared" si="14"/>
        <v>43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">
      <c r="A59" s="17" t="s">
        <v>53</v>
      </c>
      <c r="B59" s="17" t="s">
        <v>87</v>
      </c>
      <c r="C59" s="17">
        <f t="shared" si="14"/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">
      <c r="A60" s="17" t="s">
        <v>56</v>
      </c>
      <c r="B60" s="17" t="s">
        <v>88</v>
      </c>
      <c r="C60" s="17">
        <f t="shared" si="14"/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">
      <c r="A61" s="17" t="s">
        <v>54</v>
      </c>
      <c r="B61" s="17" t="s">
        <v>89</v>
      </c>
      <c r="C61" s="17">
        <f t="shared" si="14"/>
        <v>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">
      <c r="A62" s="17" t="s">
        <v>55</v>
      </c>
      <c r="B62" s="17" t="s">
        <v>88</v>
      </c>
      <c r="C62" s="17">
        <f t="shared" si="14"/>
        <v>47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">
      <c r="A63" s="17" t="s">
        <v>52</v>
      </c>
      <c r="B63" s="17" t="s">
        <v>90</v>
      </c>
      <c r="C63" s="17">
        <f t="shared" si="14"/>
        <v>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">
      <c r="A64" s="17" t="s">
        <v>129</v>
      </c>
      <c r="B64" s="17" t="s">
        <v>90</v>
      </c>
      <c r="C64" s="17">
        <f t="shared" si="14"/>
        <v>49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">
      <c r="A65" s="17" t="s">
        <v>91</v>
      </c>
      <c r="B65" s="17" t="s">
        <v>88</v>
      </c>
      <c r="C65" s="17">
        <f t="shared" si="14"/>
        <v>50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">
      <c r="A67" s="12" t="s">
        <v>61</v>
      </c>
      <c r="B67" s="12" t="s">
        <v>86</v>
      </c>
      <c r="C67" s="12">
        <v>51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">
      <c r="A68" s="12" t="s">
        <v>62</v>
      </c>
      <c r="B68" s="12" t="s">
        <v>88</v>
      </c>
      <c r="C68" s="12">
        <f>C67+1</f>
        <v>52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">
      <c r="A69" s="12" t="s">
        <v>99</v>
      </c>
      <c r="B69" s="12" t="s">
        <v>88</v>
      </c>
      <c r="C69" s="12">
        <f>C68+1</f>
        <v>53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">
      <c r="A70" s="12" t="s">
        <v>36</v>
      </c>
      <c r="B70" s="12" t="s">
        <v>88</v>
      </c>
      <c r="C70" s="12">
        <f>C69+1</f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">
      <c r="A71" s="12" t="s">
        <v>100</v>
      </c>
      <c r="B71" s="12" t="s">
        <v>64</v>
      </c>
      <c r="C71" s="12">
        <f>C70+1</f>
        <v>55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">
      <c r="A72" s="12" t="s">
        <v>101</v>
      </c>
      <c r="B72" s="12" t="s">
        <v>89</v>
      </c>
      <c r="C72" s="12">
        <f>C71+1</f>
        <v>56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">
      <c r="R76" t="s">
        <v>10</v>
      </c>
      <c r="S76" t="s">
        <v>10</v>
      </c>
    </row>
    <row r="77" spans="1:28" x14ac:dyDescent="0.2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/>
      <c r="M77" s="12"/>
      <c r="N77" s="12" t="s">
        <v>34</v>
      </c>
      <c r="R77">
        <f>SUM(R12:R72)</f>
        <v>7</v>
      </c>
      <c r="S77">
        <f t="shared" ref="S77:Z77" si="15">SUM(S12:S72)</f>
        <v>29</v>
      </c>
      <c r="T77">
        <f t="shared" si="15"/>
        <v>7</v>
      </c>
      <c r="U77">
        <f t="shared" si="15"/>
        <v>4</v>
      </c>
      <c r="V77">
        <f t="shared" si="15"/>
        <v>1</v>
      </c>
      <c r="W77">
        <f t="shared" si="15"/>
        <v>1</v>
      </c>
      <c r="X77">
        <f t="shared" si="15"/>
        <v>2</v>
      </c>
      <c r="Y77">
        <f t="shared" si="15"/>
        <v>1</v>
      </c>
      <c r="Z77">
        <f t="shared" si="15"/>
        <v>4</v>
      </c>
      <c r="AA77">
        <f>SUM(R77:Z77)</f>
        <v>56</v>
      </c>
      <c r="AB77">
        <f>SUM(AB12:AB72)</f>
        <v>56</v>
      </c>
    </row>
    <row r="79" spans="1:28" x14ac:dyDescent="0.2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113</v>
      </c>
      <c r="Z79" s="13" t="s">
        <v>86</v>
      </c>
      <c r="AA79" s="13" t="s">
        <v>34</v>
      </c>
      <c r="AB79" s="13" t="s">
        <v>34</v>
      </c>
    </row>
    <row r="83" spans="16:27" x14ac:dyDescent="0.2">
      <c r="P83" t="s">
        <v>114</v>
      </c>
      <c r="R83">
        <v>70</v>
      </c>
      <c r="S83">
        <v>40</v>
      </c>
      <c r="T83">
        <v>30</v>
      </c>
      <c r="U83">
        <v>20</v>
      </c>
      <c r="V83">
        <v>15</v>
      </c>
      <c r="W83">
        <v>15</v>
      </c>
      <c r="X83">
        <v>5</v>
      </c>
      <c r="Y83">
        <v>200</v>
      </c>
      <c r="Z83">
        <v>150</v>
      </c>
    </row>
    <row r="86" spans="16:27" x14ac:dyDescent="0.2">
      <c r="P86" t="s">
        <v>114</v>
      </c>
      <c r="R86">
        <f>R77*R83</f>
        <v>490</v>
      </c>
      <c r="S86">
        <f t="shared" ref="S86:Z86" si="16">S77*S83</f>
        <v>1160</v>
      </c>
      <c r="T86">
        <f t="shared" si="16"/>
        <v>210</v>
      </c>
      <c r="U86">
        <f t="shared" si="16"/>
        <v>80</v>
      </c>
      <c r="V86">
        <f t="shared" si="16"/>
        <v>15</v>
      </c>
      <c r="W86">
        <f t="shared" si="16"/>
        <v>15</v>
      </c>
      <c r="X86">
        <f t="shared" si="16"/>
        <v>10</v>
      </c>
      <c r="Y86">
        <f t="shared" si="16"/>
        <v>200</v>
      </c>
      <c r="Z86">
        <f t="shared" si="16"/>
        <v>600</v>
      </c>
      <c r="AA86">
        <f>SUM(R86:Z86)</f>
        <v>2780</v>
      </c>
    </row>
    <row r="90" spans="16:27" x14ac:dyDescent="0.2">
      <c r="P90" t="s">
        <v>115</v>
      </c>
      <c r="R90">
        <v>5</v>
      </c>
      <c r="S90">
        <v>4</v>
      </c>
      <c r="T90">
        <v>2</v>
      </c>
      <c r="U90">
        <v>2</v>
      </c>
      <c r="V90">
        <v>2</v>
      </c>
      <c r="W90">
        <v>2</v>
      </c>
      <c r="X90">
        <v>2</v>
      </c>
      <c r="Y90">
        <v>6</v>
      </c>
      <c r="Z90">
        <v>6</v>
      </c>
    </row>
    <row r="91" spans="16:27" x14ac:dyDescent="0.2">
      <c r="R91">
        <f>R90*R77</f>
        <v>35</v>
      </c>
      <c r="S91">
        <f t="shared" ref="S91:Z91" si="17">S90*S77</f>
        <v>116</v>
      </c>
      <c r="T91">
        <f t="shared" si="17"/>
        <v>14</v>
      </c>
      <c r="U91">
        <f t="shared" si="17"/>
        <v>8</v>
      </c>
      <c r="V91">
        <f t="shared" si="17"/>
        <v>2</v>
      </c>
      <c r="W91">
        <f t="shared" si="17"/>
        <v>2</v>
      </c>
      <c r="X91">
        <f t="shared" si="17"/>
        <v>4</v>
      </c>
      <c r="Y91">
        <f t="shared" si="17"/>
        <v>6</v>
      </c>
      <c r="Z91">
        <f t="shared" si="17"/>
        <v>24</v>
      </c>
      <c r="AA91">
        <f>SUM(R91:Z91)</f>
        <v>211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2.75" x14ac:dyDescent="0.2"/>
  <cols>
    <col min="1" max="1" width="13.5703125" customWidth="1"/>
  </cols>
  <sheetData>
    <row r="1" spans="1:10" x14ac:dyDescent="0.2">
      <c r="A1" t="s">
        <v>10</v>
      </c>
      <c r="B1" t="s">
        <v>116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J1" t="s">
        <v>34</v>
      </c>
    </row>
    <row r="3" spans="1:10" x14ac:dyDescent="0.2">
      <c r="A3" t="s">
        <v>117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">
      <c r="A4" t="s">
        <v>118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">
      <c r="A5" t="s">
        <v>119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">
      <c r="A6" t="s">
        <v>120</v>
      </c>
      <c r="B6">
        <v>0</v>
      </c>
      <c r="J6">
        <f>SUM(B6:I6)</f>
        <v>0</v>
      </c>
    </row>
    <row r="7" spans="1:10" x14ac:dyDescent="0.2">
      <c r="A7" t="s">
        <v>132</v>
      </c>
      <c r="B7">
        <v>2</v>
      </c>
      <c r="F7">
        <v>2</v>
      </c>
      <c r="J7">
        <f>SUM(B7:I7)</f>
        <v>4</v>
      </c>
    </row>
    <row r="8" spans="1:10" x14ac:dyDescent="0.2">
      <c r="J8">
        <f>SUM(J3:J7)</f>
        <v>60</v>
      </c>
    </row>
    <row r="9" spans="1:10" x14ac:dyDescent="0.2">
      <c r="A9" t="s">
        <v>34</v>
      </c>
    </row>
    <row r="15" spans="1:10" x14ac:dyDescent="0.2">
      <c r="A15" t="s">
        <v>130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cp:lastPrinted>2000-09-20T16:49:20Z</cp:lastPrinted>
  <dcterms:created xsi:type="dcterms:W3CDTF">2000-04-21T14:44:44Z</dcterms:created>
  <dcterms:modified xsi:type="dcterms:W3CDTF">2023-09-13T16:15:55Z</dcterms:modified>
</cp:coreProperties>
</file>