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7E2FF2-4C95-4952-A8EB-8C0036DF1B30}" xr6:coauthVersionLast="47" xr6:coauthVersionMax="47" xr10:uidLastSave="{00000000-0000-0000-0000-000000000000}"/>
  <bookViews>
    <workbookView xWindow="-120" yWindow="-120" windowWidth="38640" windowHeight="15720" firstSheet="2" activeTab="3"/>
  </bookViews>
  <sheets>
    <sheet name="LNGGroup's Data 8-92_4-98" sheetId="5" state="hidden" r:id="rId1"/>
    <sheet name="LNGGroup's Data 6-91_5-98" sheetId="4" state="hidden" r:id="rId2"/>
    <sheet name="JCC Brent Chart" sheetId="6" r:id="rId3"/>
    <sheet name="Marc's JCC_BRENT" sheetId="3" r:id="rId4"/>
    <sheet name="Marc's JCC reg 2 1stmOut Brt" sheetId="1" r:id="rId5"/>
    <sheet name="Marc's 1stmOut Brt reg 2 JCC" sheetId="2" r:id="rId6"/>
  </sheets>
  <externalReferences>
    <externalReference r:id="rId7"/>
  </externalReferences>
  <definedNames>
    <definedName name="Add_Tax_Distillate">[1]Assumptions!$H$30</definedName>
    <definedName name="Add_Tax_LNG">[1]Assumptions!$H$29</definedName>
    <definedName name="Add_Tax_LSWR">[1]Assumptions!$H$32</definedName>
    <definedName name="Add_Tax_Naphtha">[1]Assumptions!$H$31</definedName>
    <definedName name="Aug_87">[1]Pricing!$A$55</definedName>
    <definedName name="Breakwater">[1]Assumptions!$Q$24</definedName>
    <definedName name="Conversion_Distillate">[1]Crack!$F$10</definedName>
    <definedName name="Conversion_LSWR">[1]Crack!$F$15</definedName>
    <definedName name="Conversion_Naphta">[1]Crack!$F$6</definedName>
    <definedName name="Conversion_Naphtha">[1]Crack!$F$6</definedName>
    <definedName name="CPI">[1]Assumptions!$N$21</definedName>
    <definedName name="Crack_Distillate">[1]Crack!$F$12</definedName>
    <definedName name="Crack_Escalation">[1]Crack!$F$13</definedName>
    <definedName name="Crack_Escalation_Distillate">[1]Crack!$F$13</definedName>
    <definedName name="Crack_Escalation_LSWR">[1]Crack!#REF!</definedName>
    <definedName name="Crack_LSWR">[1]Crack!#REF!</definedName>
    <definedName name="Crack_Naphtha">[1]Crack!$F$4</definedName>
    <definedName name="Date">'[1]Price Comparison'!$F$3</definedName>
    <definedName name="Dec_00">[1]Pricing!$A$215</definedName>
    <definedName name="Discount">[1]Assumptions!$U$21</definedName>
    <definedName name="Dubai">[1]Assumptions!$N$18</definedName>
    <definedName name="Efficiency_DN">[1]Assumptions!$E$23</definedName>
    <definedName name="Efficiency_LNG">[1]Assumptions!$E$22</definedName>
    <definedName name="ELNG_Freight">[1]Assumptions!$G$11</definedName>
    <definedName name="EscFreight_LNG">[1]Assumptions!$E$11</definedName>
    <definedName name="Excise_Distillate">[1]Assumptions!$E$30</definedName>
    <definedName name="Excise_LNG">[1]Assumptions!$E$29</definedName>
    <definedName name="Excise_LSWR">[1]Assumptions!$E$32</definedName>
    <definedName name="Excise_Naphta">[1]Assumptions!$E$31</definedName>
    <definedName name="Excise_Naphtha">[1]Assumptions!$E$31</definedName>
    <definedName name="Exemption">[1]Assumptions!$L$34</definedName>
    <definedName name="FFreight_LNG">[1]Assumptions!$E$11</definedName>
    <definedName name="FixLNG_F">[1]Assumptions!$G$11</definedName>
    <definedName name="FixLNG_Freight">[1]Assumptions!$G$11</definedName>
    <definedName name="FLNG_Freight">[1]Assumptions!$G$11</definedName>
    <definedName name="Freight_">[1]Assumptions!$E$12</definedName>
    <definedName name="Freight_Distillate">[1]Assumptions!$E$13</definedName>
    <definedName name="Freight_LNG">[1]Assumptions!$E$11</definedName>
    <definedName name="Freight_LSWR">[1]Assumptions!$E$14</definedName>
    <definedName name="Freight_Naphtha">[1]Assumptions!$E$12</definedName>
    <definedName name="Heat_Crude">[1]Assumptions!$N$12</definedName>
    <definedName name="Heat_Distillate">[1]Assumptions!$N$11</definedName>
    <definedName name="Heat_LNG">[1]Assumptions!$N$13</definedName>
    <definedName name="Heat_Naphta">[1]Assumptions!$N$10</definedName>
    <definedName name="Heat_Naphtha">[1]Assumptions!$N$10</definedName>
    <definedName name="Import_Distillate">[1]Assumptions!$D$30</definedName>
    <definedName name="Import_LNG">[1]Assumptions!$D$29</definedName>
    <definedName name="Import_LSWR">[1]Assumptions!$D$32</definedName>
    <definedName name="Import_Naphta">[1]Assumptions!$D$31</definedName>
    <definedName name="Import_Naphtha">[1]Assumptions!$D$31</definedName>
    <definedName name="marc">[1]Assumptions!#REF!</definedName>
    <definedName name="Margin">[1]Assumptions!$N$20</definedName>
    <definedName name="Minas">[1]Assumptions!$N$17</definedName>
    <definedName name="Open_Spec">[1]Crack!$F$7</definedName>
    <definedName name="Port_Charge_DN">[1]Assumptions!$E$17</definedName>
    <definedName name="Port_Charge_LNG">[1]Assumptions!$E$16</definedName>
    <definedName name="Port_Charges_DN">[1]Assumptions!$E$17</definedName>
    <definedName name="Port_Charges_LNG">[1]Assumptions!$E$16</definedName>
    <definedName name="Power_Plant">[1]Assumptions!$J$34</definedName>
    <definedName name="Premium">[1]Crack!$F$5</definedName>
    <definedName name="Regas">[1]Assumptions!$Q$23</definedName>
    <definedName name="RVP_10psi">[1]Crack!$F$8</definedName>
    <definedName name="SAD_D">[1]Assumptions!$G$30</definedName>
    <definedName name="SAD_LNG">[1]Assumptions!$G$29</definedName>
    <definedName name="SAD_LSWR">[1]Assumptions!$G$32</definedName>
    <definedName name="SAD_N">[1]Assumptions!$G$31</definedName>
    <definedName name="Shipment_DN">[1]Assumptions!$E$20</definedName>
    <definedName name="Shipment_LNG">[1]Assumptions!$E$19</definedName>
    <definedName name="Special_Distillate">[1]Assumptions!$F$30</definedName>
    <definedName name="Special_LNG">[1]Assumptions!$F$29</definedName>
    <definedName name="Special_LSWR">[1]Assumptions!$F$32</definedName>
    <definedName name="Special_Naphtha">[1]Assumptions!$F$31</definedName>
    <definedName name="Start_Year">[1]Crack!$F$11</definedName>
    <definedName name="Tapis">[1]Assumptions!$N$16</definedName>
    <definedName name="Term_Storage">[1]Assumptions!$Q$25</definedName>
    <definedName name="Transport">[1]Assumptions!$Q$26</definedName>
    <definedName name="Transport_DN">[1]Assumptions!$E$12</definedName>
    <definedName name="Transport_LNG">[1]Assumptions!$E$11</definedName>
  </definedNames>
  <calcPr calcId="0"/>
</workbook>
</file>

<file path=xl/calcChain.xml><?xml version="1.0" encoding="utf-8"?>
<calcChain xmlns="http://schemas.openxmlformats.org/spreadsheetml/2006/main">
  <c r="B1" i="4" l="1"/>
  <c r="E51" i="4"/>
  <c r="G51" i="4"/>
  <c r="H51" i="4"/>
  <c r="E52" i="4"/>
  <c r="G52" i="4"/>
  <c r="H52" i="4"/>
  <c r="E53" i="4"/>
  <c r="G53" i="4"/>
  <c r="H53" i="4"/>
  <c r="E54" i="4"/>
  <c r="G54" i="4"/>
  <c r="H54" i="4"/>
  <c r="E55" i="4"/>
  <c r="G55" i="4"/>
  <c r="H55" i="4"/>
  <c r="E56" i="4"/>
  <c r="G56" i="4"/>
  <c r="H56" i="4"/>
  <c r="E57" i="4"/>
  <c r="G57" i="4"/>
  <c r="H57" i="4"/>
  <c r="E58" i="4"/>
  <c r="G58" i="4"/>
  <c r="H58" i="4"/>
  <c r="E59" i="4"/>
  <c r="G59" i="4"/>
  <c r="H59" i="4"/>
  <c r="E60" i="4"/>
  <c r="G60" i="4"/>
  <c r="H60" i="4"/>
  <c r="E61" i="4"/>
  <c r="G61" i="4"/>
  <c r="H61" i="4"/>
  <c r="E62" i="4"/>
  <c r="G62" i="4"/>
  <c r="H62" i="4"/>
  <c r="J62" i="4"/>
  <c r="K62" i="4"/>
  <c r="L62" i="4"/>
  <c r="N62" i="4"/>
  <c r="O62" i="4"/>
  <c r="E63" i="4"/>
  <c r="G63" i="4"/>
  <c r="H63" i="4"/>
  <c r="J63" i="4"/>
  <c r="K63" i="4"/>
  <c r="L63" i="4"/>
  <c r="N63" i="4"/>
  <c r="O63" i="4"/>
  <c r="E64" i="4"/>
  <c r="G64" i="4"/>
  <c r="H64" i="4"/>
  <c r="J64" i="4"/>
  <c r="K64" i="4"/>
  <c r="L64" i="4"/>
  <c r="N64" i="4"/>
  <c r="O64" i="4"/>
  <c r="E65" i="4"/>
  <c r="G65" i="4"/>
  <c r="H65" i="4"/>
  <c r="J65" i="4"/>
  <c r="K65" i="4"/>
  <c r="L65" i="4"/>
  <c r="N65" i="4"/>
  <c r="O65" i="4"/>
  <c r="E66" i="4"/>
  <c r="G66" i="4"/>
  <c r="H66" i="4"/>
  <c r="J66" i="4"/>
  <c r="K66" i="4"/>
  <c r="L66" i="4"/>
  <c r="N66" i="4"/>
  <c r="O66" i="4"/>
  <c r="E67" i="4"/>
  <c r="G67" i="4"/>
  <c r="H67" i="4"/>
  <c r="J67" i="4"/>
  <c r="K67" i="4"/>
  <c r="L67" i="4"/>
  <c r="N67" i="4"/>
  <c r="O67" i="4"/>
  <c r="E68" i="4"/>
  <c r="G68" i="4"/>
  <c r="H68" i="4"/>
  <c r="J68" i="4"/>
  <c r="K68" i="4"/>
  <c r="L68" i="4"/>
  <c r="N68" i="4"/>
  <c r="O68" i="4"/>
  <c r="E69" i="4"/>
  <c r="G69" i="4"/>
  <c r="H69" i="4"/>
  <c r="J69" i="4"/>
  <c r="K69" i="4"/>
  <c r="L69" i="4"/>
  <c r="N69" i="4"/>
  <c r="O69" i="4"/>
  <c r="E70" i="4"/>
  <c r="G70" i="4"/>
  <c r="H70" i="4"/>
  <c r="J70" i="4"/>
  <c r="K70" i="4"/>
  <c r="L70" i="4"/>
  <c r="N70" i="4"/>
  <c r="O70" i="4"/>
  <c r="E71" i="4"/>
  <c r="G71" i="4"/>
  <c r="H71" i="4"/>
  <c r="J71" i="4"/>
  <c r="K71" i="4"/>
  <c r="L71" i="4"/>
  <c r="N71" i="4"/>
  <c r="O71" i="4"/>
  <c r="E72" i="4"/>
  <c r="G72" i="4"/>
  <c r="H72" i="4"/>
  <c r="J72" i="4"/>
  <c r="K72" i="4"/>
  <c r="L72" i="4"/>
  <c r="N72" i="4"/>
  <c r="O72" i="4"/>
  <c r="E73" i="4"/>
  <c r="G73" i="4"/>
  <c r="H73" i="4"/>
  <c r="J73" i="4"/>
  <c r="K73" i="4"/>
  <c r="L73" i="4"/>
  <c r="N73" i="4"/>
  <c r="O73" i="4"/>
  <c r="E74" i="4"/>
  <c r="G74" i="4"/>
  <c r="H74" i="4"/>
  <c r="J74" i="4"/>
  <c r="K74" i="4"/>
  <c r="L74" i="4"/>
  <c r="N74" i="4"/>
  <c r="O74" i="4"/>
  <c r="E75" i="4"/>
  <c r="G75" i="4"/>
  <c r="H75" i="4"/>
  <c r="J75" i="4"/>
  <c r="K75" i="4"/>
  <c r="L75" i="4"/>
  <c r="N75" i="4"/>
  <c r="O75" i="4"/>
  <c r="E76" i="4"/>
  <c r="G76" i="4"/>
  <c r="H76" i="4"/>
  <c r="J76" i="4"/>
  <c r="K76" i="4"/>
  <c r="L76" i="4"/>
  <c r="N76" i="4"/>
  <c r="O76" i="4"/>
  <c r="E77" i="4"/>
  <c r="G77" i="4"/>
  <c r="H77" i="4"/>
  <c r="J77" i="4"/>
  <c r="K77" i="4"/>
  <c r="L77" i="4"/>
  <c r="N77" i="4"/>
  <c r="O77" i="4"/>
  <c r="E78" i="4"/>
  <c r="G78" i="4"/>
  <c r="H78" i="4"/>
  <c r="J78" i="4"/>
  <c r="K78" i="4"/>
  <c r="L78" i="4"/>
  <c r="N78" i="4"/>
  <c r="O78" i="4"/>
  <c r="E79" i="4"/>
  <c r="G79" i="4"/>
  <c r="H79" i="4"/>
  <c r="J79" i="4"/>
  <c r="K79" i="4"/>
  <c r="L79" i="4"/>
  <c r="N79" i="4"/>
  <c r="O79" i="4"/>
  <c r="E80" i="4"/>
  <c r="G80" i="4"/>
  <c r="H80" i="4"/>
  <c r="J80" i="4"/>
  <c r="K80" i="4"/>
  <c r="L80" i="4"/>
  <c r="N80" i="4"/>
  <c r="O80" i="4"/>
  <c r="E81" i="4"/>
  <c r="G81" i="4"/>
  <c r="H81" i="4"/>
  <c r="J81" i="4"/>
  <c r="K81" i="4"/>
  <c r="L81" i="4"/>
  <c r="N81" i="4"/>
  <c r="O81" i="4"/>
  <c r="E82" i="4"/>
  <c r="G82" i="4"/>
  <c r="H82" i="4"/>
  <c r="J82" i="4"/>
  <c r="K82" i="4"/>
  <c r="L82" i="4"/>
  <c r="N82" i="4"/>
  <c r="O82" i="4"/>
  <c r="E83" i="4"/>
  <c r="G83" i="4"/>
  <c r="H83" i="4"/>
  <c r="J83" i="4"/>
  <c r="K83" i="4"/>
  <c r="L83" i="4"/>
  <c r="N83" i="4"/>
  <c r="O83" i="4"/>
  <c r="E84" i="4"/>
  <c r="G84" i="4"/>
  <c r="H84" i="4"/>
  <c r="J84" i="4"/>
  <c r="K84" i="4"/>
  <c r="L84" i="4"/>
  <c r="N84" i="4"/>
  <c r="O84" i="4"/>
  <c r="E85" i="4"/>
  <c r="G85" i="4"/>
  <c r="H85" i="4"/>
  <c r="J85" i="4"/>
  <c r="K85" i="4"/>
  <c r="L85" i="4"/>
  <c r="N85" i="4"/>
  <c r="O85" i="4"/>
  <c r="E86" i="4"/>
  <c r="G86" i="4"/>
  <c r="H86" i="4"/>
  <c r="J86" i="4"/>
  <c r="K86" i="4"/>
  <c r="L86" i="4"/>
  <c r="N86" i="4"/>
  <c r="O86" i="4"/>
  <c r="E87" i="4"/>
  <c r="G87" i="4"/>
  <c r="H87" i="4"/>
  <c r="J87" i="4"/>
  <c r="K87" i="4"/>
  <c r="L87" i="4"/>
  <c r="N87" i="4"/>
  <c r="O87" i="4"/>
  <c r="E88" i="4"/>
  <c r="G88" i="4"/>
  <c r="H88" i="4"/>
  <c r="J88" i="4"/>
  <c r="K88" i="4"/>
  <c r="L88" i="4"/>
  <c r="N88" i="4"/>
  <c r="O88" i="4"/>
  <c r="E89" i="4"/>
  <c r="G89" i="4"/>
  <c r="H89" i="4"/>
  <c r="J89" i="4"/>
  <c r="K89" i="4"/>
  <c r="L89" i="4"/>
  <c r="N89" i="4"/>
  <c r="O89" i="4"/>
  <c r="E90" i="4"/>
  <c r="G90" i="4"/>
  <c r="H90" i="4"/>
  <c r="J90" i="4"/>
  <c r="K90" i="4"/>
  <c r="L90" i="4"/>
  <c r="N90" i="4"/>
  <c r="O90" i="4"/>
  <c r="E91" i="4"/>
  <c r="G91" i="4"/>
  <c r="H91" i="4"/>
  <c r="J91" i="4"/>
  <c r="K91" i="4"/>
  <c r="L91" i="4"/>
  <c r="N91" i="4"/>
  <c r="O91" i="4"/>
  <c r="E92" i="4"/>
  <c r="G92" i="4"/>
  <c r="H92" i="4"/>
  <c r="J92" i="4"/>
  <c r="K92" i="4"/>
  <c r="L92" i="4"/>
  <c r="N92" i="4"/>
  <c r="O92" i="4"/>
  <c r="E93" i="4"/>
  <c r="G93" i="4"/>
  <c r="H93" i="4"/>
  <c r="J93" i="4"/>
  <c r="K93" i="4"/>
  <c r="L93" i="4"/>
  <c r="N93" i="4"/>
  <c r="O93" i="4"/>
  <c r="E94" i="4"/>
  <c r="G94" i="4"/>
  <c r="H94" i="4"/>
  <c r="J94" i="4"/>
  <c r="K94" i="4"/>
  <c r="L94" i="4"/>
  <c r="N94" i="4"/>
  <c r="O94" i="4"/>
  <c r="E95" i="4"/>
  <c r="G95" i="4"/>
  <c r="H95" i="4"/>
  <c r="J95" i="4"/>
  <c r="K95" i="4"/>
  <c r="L95" i="4"/>
  <c r="N95" i="4"/>
  <c r="O95" i="4"/>
  <c r="E96" i="4"/>
  <c r="G96" i="4"/>
  <c r="H96" i="4"/>
  <c r="J96" i="4"/>
  <c r="K96" i="4"/>
  <c r="L96" i="4"/>
  <c r="N96" i="4"/>
  <c r="O96" i="4"/>
  <c r="E97" i="4"/>
  <c r="G97" i="4"/>
  <c r="H97" i="4"/>
  <c r="J97" i="4"/>
  <c r="K97" i="4"/>
  <c r="L97" i="4"/>
  <c r="N97" i="4"/>
  <c r="O97" i="4"/>
  <c r="E98" i="4"/>
  <c r="G98" i="4"/>
  <c r="H98" i="4"/>
  <c r="J98" i="4"/>
  <c r="K98" i="4"/>
  <c r="L98" i="4"/>
  <c r="N98" i="4"/>
  <c r="O98" i="4"/>
  <c r="E99" i="4"/>
  <c r="G99" i="4"/>
  <c r="H99" i="4"/>
  <c r="J99" i="4"/>
  <c r="K99" i="4"/>
  <c r="L99" i="4"/>
  <c r="N99" i="4"/>
  <c r="O99" i="4"/>
  <c r="E100" i="4"/>
  <c r="G100" i="4"/>
  <c r="H100" i="4"/>
  <c r="J100" i="4"/>
  <c r="K100" i="4"/>
  <c r="L100" i="4"/>
  <c r="N100" i="4"/>
  <c r="O100" i="4"/>
  <c r="E101" i="4"/>
  <c r="G101" i="4"/>
  <c r="H101" i="4"/>
  <c r="J101" i="4"/>
  <c r="K101" i="4"/>
  <c r="L101" i="4"/>
  <c r="N101" i="4"/>
  <c r="O101" i="4"/>
  <c r="E102" i="4"/>
  <c r="G102" i="4"/>
  <c r="H102" i="4"/>
  <c r="J102" i="4"/>
  <c r="K102" i="4"/>
  <c r="L102" i="4"/>
  <c r="N102" i="4"/>
  <c r="O102" i="4"/>
  <c r="E103" i="4"/>
  <c r="G103" i="4"/>
  <c r="H103" i="4"/>
  <c r="J103" i="4"/>
  <c r="K103" i="4"/>
  <c r="L103" i="4"/>
  <c r="N103" i="4"/>
  <c r="O103" i="4"/>
  <c r="E104" i="4"/>
  <c r="G104" i="4"/>
  <c r="H104" i="4"/>
  <c r="J104" i="4"/>
  <c r="K104" i="4"/>
  <c r="L104" i="4"/>
  <c r="N104" i="4"/>
  <c r="O104" i="4"/>
  <c r="E105" i="4"/>
  <c r="G105" i="4"/>
  <c r="H105" i="4"/>
  <c r="J105" i="4"/>
  <c r="K105" i="4"/>
  <c r="L105" i="4"/>
  <c r="N105" i="4"/>
  <c r="O105" i="4"/>
  <c r="E106" i="4"/>
  <c r="G106" i="4"/>
  <c r="H106" i="4"/>
  <c r="J106" i="4"/>
  <c r="K106" i="4"/>
  <c r="L106" i="4"/>
  <c r="N106" i="4"/>
  <c r="O106" i="4"/>
  <c r="E107" i="4"/>
  <c r="G107" i="4"/>
  <c r="H107" i="4"/>
  <c r="J107" i="4"/>
  <c r="K107" i="4"/>
  <c r="L107" i="4"/>
  <c r="N107" i="4"/>
  <c r="O107" i="4"/>
  <c r="E108" i="4"/>
  <c r="G108" i="4"/>
  <c r="H108" i="4"/>
  <c r="J108" i="4"/>
  <c r="K108" i="4"/>
  <c r="L108" i="4"/>
  <c r="N108" i="4"/>
  <c r="O108" i="4"/>
  <c r="E109" i="4"/>
  <c r="G109" i="4"/>
  <c r="H109" i="4"/>
  <c r="J109" i="4"/>
  <c r="K109" i="4"/>
  <c r="L109" i="4"/>
  <c r="N109" i="4"/>
  <c r="O109" i="4"/>
  <c r="E110" i="4"/>
  <c r="G110" i="4"/>
  <c r="H110" i="4"/>
  <c r="J110" i="4"/>
  <c r="K110" i="4"/>
  <c r="L110" i="4"/>
  <c r="N110" i="4"/>
  <c r="O110" i="4"/>
  <c r="E111" i="4"/>
  <c r="G111" i="4"/>
  <c r="H111" i="4"/>
  <c r="J111" i="4"/>
  <c r="K111" i="4"/>
  <c r="L111" i="4"/>
  <c r="N111" i="4"/>
  <c r="O111" i="4"/>
  <c r="E112" i="4"/>
  <c r="G112" i="4"/>
  <c r="H112" i="4"/>
  <c r="J112" i="4"/>
  <c r="K112" i="4"/>
  <c r="L112" i="4"/>
  <c r="N112" i="4"/>
  <c r="O112" i="4"/>
  <c r="E113" i="4"/>
  <c r="G113" i="4"/>
  <c r="H113" i="4"/>
  <c r="J113" i="4"/>
  <c r="K113" i="4"/>
  <c r="L113" i="4"/>
  <c r="N113" i="4"/>
  <c r="O113" i="4"/>
  <c r="E114" i="4"/>
  <c r="G114" i="4"/>
  <c r="H114" i="4"/>
  <c r="J114" i="4"/>
  <c r="K114" i="4"/>
  <c r="L114" i="4"/>
  <c r="N114" i="4"/>
  <c r="O114" i="4"/>
  <c r="E115" i="4"/>
  <c r="G115" i="4"/>
  <c r="H115" i="4"/>
  <c r="J115" i="4"/>
  <c r="K115" i="4"/>
  <c r="L115" i="4"/>
  <c r="N115" i="4"/>
  <c r="O115" i="4"/>
  <c r="E116" i="4"/>
  <c r="G116" i="4"/>
  <c r="H116" i="4"/>
  <c r="J116" i="4"/>
  <c r="K116" i="4"/>
  <c r="L116" i="4"/>
  <c r="N116" i="4"/>
  <c r="O116" i="4"/>
  <c r="E117" i="4"/>
  <c r="G117" i="4"/>
  <c r="H117" i="4"/>
  <c r="J117" i="4"/>
  <c r="K117" i="4"/>
  <c r="L117" i="4"/>
  <c r="N117" i="4"/>
  <c r="O117" i="4"/>
  <c r="E118" i="4"/>
  <c r="G118" i="4"/>
  <c r="H118" i="4"/>
  <c r="J118" i="4"/>
  <c r="K118" i="4"/>
  <c r="L118" i="4"/>
  <c r="N118" i="4"/>
  <c r="O118" i="4"/>
  <c r="E119" i="4"/>
  <c r="G119" i="4"/>
  <c r="H119" i="4"/>
  <c r="J119" i="4"/>
  <c r="K119" i="4"/>
  <c r="L119" i="4"/>
  <c r="N119" i="4"/>
  <c r="O119" i="4"/>
  <c r="E120" i="4"/>
  <c r="G120" i="4"/>
  <c r="H120" i="4"/>
  <c r="J120" i="4"/>
  <c r="K120" i="4"/>
  <c r="L120" i="4"/>
  <c r="N120" i="4"/>
  <c r="O120" i="4"/>
  <c r="E121" i="4"/>
  <c r="G121" i="4"/>
  <c r="H121" i="4"/>
  <c r="J121" i="4"/>
  <c r="K121" i="4"/>
  <c r="L121" i="4"/>
  <c r="N121" i="4"/>
  <c r="O121" i="4"/>
  <c r="E122" i="4"/>
  <c r="G122" i="4"/>
  <c r="H122" i="4"/>
  <c r="J122" i="4"/>
  <c r="K122" i="4"/>
  <c r="L122" i="4"/>
  <c r="N122" i="4"/>
  <c r="O122" i="4"/>
  <c r="E123" i="4"/>
  <c r="G123" i="4"/>
  <c r="H123" i="4"/>
  <c r="J123" i="4"/>
  <c r="K123" i="4"/>
  <c r="L123" i="4"/>
  <c r="N123" i="4"/>
  <c r="O123" i="4"/>
  <c r="E124" i="4"/>
  <c r="G124" i="4"/>
  <c r="H124" i="4"/>
  <c r="J124" i="4"/>
  <c r="K124" i="4"/>
  <c r="L124" i="4"/>
  <c r="N124" i="4"/>
  <c r="O124" i="4"/>
  <c r="E125" i="4"/>
  <c r="G125" i="4"/>
  <c r="H125" i="4"/>
  <c r="J125" i="4"/>
  <c r="K125" i="4"/>
  <c r="L125" i="4"/>
  <c r="N125" i="4"/>
  <c r="O125" i="4"/>
  <c r="E126" i="4"/>
  <c r="G126" i="4"/>
  <c r="H126" i="4"/>
  <c r="J126" i="4"/>
  <c r="K126" i="4"/>
  <c r="L126" i="4"/>
  <c r="N126" i="4"/>
  <c r="O126" i="4"/>
  <c r="E127" i="4"/>
  <c r="G127" i="4"/>
  <c r="H127" i="4"/>
  <c r="J127" i="4"/>
  <c r="K127" i="4"/>
  <c r="L127" i="4"/>
  <c r="N127" i="4"/>
  <c r="O127" i="4"/>
  <c r="E128" i="4"/>
  <c r="G128" i="4"/>
  <c r="H128" i="4"/>
  <c r="J128" i="4"/>
  <c r="K128" i="4"/>
  <c r="L128" i="4"/>
  <c r="N128" i="4"/>
  <c r="O128" i="4"/>
  <c r="E129" i="4"/>
  <c r="G129" i="4"/>
  <c r="H129" i="4"/>
  <c r="J129" i="4"/>
  <c r="K129" i="4"/>
  <c r="L129" i="4"/>
  <c r="N129" i="4"/>
  <c r="O129" i="4"/>
  <c r="E130" i="4"/>
  <c r="G130" i="4"/>
  <c r="H130" i="4"/>
  <c r="J130" i="4"/>
  <c r="K130" i="4"/>
  <c r="L130" i="4"/>
  <c r="N130" i="4"/>
  <c r="O130" i="4"/>
  <c r="E131" i="4"/>
  <c r="G131" i="4"/>
  <c r="H131" i="4"/>
  <c r="J131" i="4"/>
  <c r="K131" i="4"/>
  <c r="L131" i="4"/>
  <c r="N131" i="4"/>
  <c r="O131" i="4"/>
  <c r="E132" i="4"/>
  <c r="G132" i="4"/>
  <c r="H132" i="4"/>
  <c r="J132" i="4"/>
  <c r="K132" i="4"/>
  <c r="L132" i="4"/>
  <c r="N132" i="4"/>
  <c r="O132" i="4"/>
  <c r="E133" i="4"/>
  <c r="G133" i="4"/>
  <c r="H133" i="4"/>
  <c r="J133" i="4"/>
  <c r="K133" i="4"/>
  <c r="L133" i="4"/>
  <c r="N133" i="4"/>
  <c r="O133" i="4"/>
  <c r="E134" i="4"/>
  <c r="G134" i="4"/>
  <c r="H134" i="4"/>
  <c r="J134" i="4"/>
  <c r="K134" i="4"/>
  <c r="L134" i="4"/>
  <c r="N134" i="4"/>
  <c r="O134" i="4"/>
  <c r="AB9" i="5"/>
  <c r="AB9" i="5" a="1"/>
  <c r="AB10" i="5"/>
  <c r="AB11" i="5"/>
  <c r="AB12" i="5"/>
  <c r="AB13" i="5"/>
  <c r="AB14" i="5"/>
  <c r="AB16" i="5"/>
  <c r="AB17" i="5"/>
  <c r="D18" i="5"/>
  <c r="E18" i="5"/>
  <c r="F18" i="5"/>
  <c r="G18" i="5"/>
  <c r="H18" i="5"/>
  <c r="D19" i="5"/>
  <c r="E19" i="5"/>
  <c r="F19" i="5"/>
  <c r="G19" i="5"/>
  <c r="H19" i="5"/>
  <c r="D20" i="5"/>
  <c r="E20" i="5"/>
  <c r="F20" i="5"/>
  <c r="G20" i="5"/>
  <c r="H20" i="5"/>
  <c r="AA20" i="5"/>
  <c r="AB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I23" i="5"/>
  <c r="J23" i="5"/>
  <c r="K23" i="5"/>
  <c r="D24" i="5"/>
  <c r="E24" i="5"/>
  <c r="F24" i="5"/>
  <c r="G24" i="5"/>
  <c r="H24" i="5"/>
  <c r="I24" i="5"/>
  <c r="J24" i="5"/>
  <c r="K24" i="5"/>
  <c r="D25" i="5"/>
  <c r="E25" i="5"/>
  <c r="F25" i="5"/>
  <c r="G25" i="5"/>
  <c r="H25" i="5"/>
  <c r="I25" i="5"/>
  <c r="J25" i="5"/>
  <c r="K25" i="5"/>
  <c r="D26" i="5"/>
  <c r="E26" i="5"/>
  <c r="F26" i="5"/>
  <c r="G26" i="5"/>
  <c r="H26" i="5"/>
  <c r="I26" i="5"/>
  <c r="J26" i="5"/>
  <c r="K26" i="5"/>
  <c r="D27" i="5"/>
  <c r="E27" i="5"/>
  <c r="F27" i="5"/>
  <c r="G27" i="5"/>
  <c r="H27" i="5"/>
  <c r="I27" i="5"/>
  <c r="J27" i="5"/>
  <c r="K27" i="5"/>
  <c r="D28" i="5"/>
  <c r="E28" i="5"/>
  <c r="F28" i="5"/>
  <c r="G28" i="5"/>
  <c r="H28" i="5"/>
  <c r="I28" i="5"/>
  <c r="J28" i="5"/>
  <c r="K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E87" i="5"/>
  <c r="C88" i="5"/>
  <c r="D88" i="5"/>
  <c r="E88" i="5"/>
  <c r="D89" i="5"/>
  <c r="E90" i="5"/>
  <c r="E91" i="5"/>
  <c r="N2" i="3"/>
  <c r="R2" i="3"/>
  <c r="F3" i="3"/>
  <c r="G3" i="3"/>
  <c r="I3" i="3"/>
  <c r="J3" i="3"/>
  <c r="F5" i="3"/>
  <c r="I5" i="3"/>
  <c r="M5" i="3"/>
  <c r="N5" i="3"/>
  <c r="Q5" i="3"/>
  <c r="R5" i="3"/>
  <c r="F6" i="3"/>
  <c r="G6" i="3"/>
  <c r="H6" i="3"/>
  <c r="I6" i="3"/>
  <c r="J6" i="3"/>
  <c r="K6" i="3"/>
  <c r="M6" i="3"/>
  <c r="N6" i="3"/>
  <c r="Q6" i="3"/>
  <c r="R6" i="3"/>
  <c r="F7" i="3"/>
  <c r="G7" i="3"/>
  <c r="H7" i="3"/>
  <c r="I7" i="3"/>
  <c r="J7" i="3"/>
  <c r="K7" i="3"/>
  <c r="M7" i="3"/>
  <c r="N7" i="3"/>
  <c r="Q7" i="3"/>
  <c r="R7" i="3"/>
  <c r="F8" i="3"/>
  <c r="G8" i="3"/>
  <c r="H8" i="3"/>
  <c r="I8" i="3"/>
  <c r="J8" i="3"/>
  <c r="K8" i="3"/>
  <c r="M8" i="3"/>
  <c r="N8" i="3"/>
  <c r="Q8" i="3"/>
  <c r="R8" i="3"/>
  <c r="F9" i="3"/>
  <c r="G9" i="3"/>
  <c r="H9" i="3"/>
  <c r="I9" i="3"/>
  <c r="J9" i="3"/>
  <c r="K9" i="3"/>
  <c r="M9" i="3"/>
  <c r="N9" i="3"/>
  <c r="Q9" i="3"/>
  <c r="R9" i="3"/>
  <c r="F10" i="3"/>
  <c r="G10" i="3"/>
  <c r="H10" i="3"/>
  <c r="I10" i="3"/>
  <c r="J10" i="3"/>
  <c r="K10" i="3"/>
  <c r="M10" i="3"/>
  <c r="N10" i="3"/>
  <c r="Q10" i="3"/>
  <c r="R10" i="3"/>
  <c r="F11" i="3"/>
  <c r="G11" i="3"/>
  <c r="H11" i="3"/>
  <c r="I11" i="3"/>
  <c r="J11" i="3"/>
  <c r="K11" i="3"/>
  <c r="M11" i="3"/>
  <c r="N11" i="3"/>
  <c r="Q11" i="3"/>
  <c r="R11" i="3"/>
  <c r="F12" i="3"/>
  <c r="G12" i="3"/>
  <c r="H12" i="3"/>
  <c r="I12" i="3"/>
  <c r="J12" i="3"/>
  <c r="K12" i="3"/>
  <c r="M12" i="3"/>
  <c r="N12" i="3"/>
  <c r="Q12" i="3"/>
  <c r="R12" i="3"/>
  <c r="F13" i="3"/>
  <c r="G13" i="3"/>
  <c r="H13" i="3"/>
  <c r="I13" i="3"/>
  <c r="J13" i="3"/>
  <c r="K13" i="3"/>
  <c r="M13" i="3"/>
  <c r="N13" i="3"/>
  <c r="Q13" i="3"/>
  <c r="R13" i="3"/>
  <c r="F14" i="3"/>
  <c r="G14" i="3"/>
  <c r="H14" i="3"/>
  <c r="I14" i="3"/>
  <c r="J14" i="3"/>
  <c r="K14" i="3"/>
  <c r="M14" i="3"/>
  <c r="N14" i="3"/>
  <c r="Q14" i="3"/>
  <c r="R14" i="3"/>
  <c r="F15" i="3"/>
  <c r="G15" i="3"/>
  <c r="H15" i="3"/>
  <c r="I15" i="3"/>
  <c r="J15" i="3"/>
  <c r="K15" i="3"/>
  <c r="M15" i="3"/>
  <c r="N15" i="3"/>
  <c r="Q15" i="3"/>
  <c r="R15" i="3"/>
  <c r="F16" i="3"/>
  <c r="G16" i="3"/>
  <c r="H16" i="3"/>
  <c r="I16" i="3"/>
  <c r="J16" i="3"/>
  <c r="K16" i="3"/>
  <c r="M16" i="3"/>
  <c r="N16" i="3"/>
  <c r="Q16" i="3"/>
  <c r="R16" i="3"/>
  <c r="F17" i="3"/>
  <c r="G17" i="3"/>
  <c r="H17" i="3"/>
  <c r="I17" i="3"/>
  <c r="J17" i="3"/>
  <c r="K17" i="3"/>
  <c r="M17" i="3"/>
  <c r="N17" i="3"/>
  <c r="Q17" i="3"/>
  <c r="R17" i="3"/>
  <c r="F18" i="3"/>
  <c r="G18" i="3"/>
  <c r="H18" i="3"/>
  <c r="I18" i="3"/>
  <c r="J18" i="3"/>
  <c r="K18" i="3"/>
  <c r="M18" i="3"/>
  <c r="N18" i="3"/>
  <c r="Q18" i="3"/>
  <c r="R18" i="3"/>
  <c r="F19" i="3"/>
  <c r="G19" i="3"/>
  <c r="H19" i="3"/>
  <c r="I19" i="3"/>
  <c r="J19" i="3"/>
  <c r="K19" i="3"/>
  <c r="M19" i="3"/>
  <c r="N19" i="3"/>
  <c r="Q19" i="3"/>
  <c r="R19" i="3"/>
  <c r="F20" i="3"/>
  <c r="G20" i="3"/>
  <c r="H20" i="3"/>
  <c r="I20" i="3"/>
  <c r="J20" i="3"/>
  <c r="K20" i="3"/>
  <c r="M20" i="3"/>
  <c r="N20" i="3"/>
  <c r="Q20" i="3"/>
  <c r="R20" i="3"/>
  <c r="F21" i="3"/>
  <c r="G21" i="3"/>
  <c r="H21" i="3"/>
  <c r="I21" i="3"/>
  <c r="J21" i="3"/>
  <c r="K21" i="3"/>
  <c r="M21" i="3"/>
  <c r="N21" i="3"/>
  <c r="Q21" i="3"/>
  <c r="R21" i="3"/>
  <c r="F22" i="3"/>
  <c r="G22" i="3"/>
  <c r="H22" i="3"/>
  <c r="I22" i="3"/>
  <c r="J22" i="3"/>
  <c r="K22" i="3"/>
  <c r="M22" i="3"/>
  <c r="N22" i="3"/>
  <c r="Q22" i="3"/>
  <c r="R22" i="3"/>
  <c r="F23" i="3"/>
  <c r="G23" i="3"/>
  <c r="H23" i="3"/>
  <c r="I23" i="3"/>
  <c r="J23" i="3"/>
  <c r="K23" i="3"/>
  <c r="M23" i="3"/>
  <c r="N23" i="3"/>
  <c r="Q23" i="3"/>
  <c r="R23" i="3"/>
  <c r="F24" i="3"/>
  <c r="G24" i="3"/>
  <c r="H24" i="3"/>
  <c r="I24" i="3"/>
  <c r="J24" i="3"/>
  <c r="K24" i="3"/>
  <c r="M24" i="3"/>
  <c r="N24" i="3"/>
  <c r="Q24" i="3"/>
  <c r="R24" i="3"/>
  <c r="F25" i="3"/>
  <c r="G25" i="3"/>
  <c r="H25" i="3"/>
  <c r="I25" i="3"/>
  <c r="J25" i="3"/>
  <c r="K25" i="3"/>
  <c r="M25" i="3"/>
  <c r="N25" i="3"/>
  <c r="Q25" i="3"/>
  <c r="R25" i="3"/>
  <c r="F26" i="3"/>
  <c r="G26" i="3"/>
  <c r="H26" i="3"/>
  <c r="I26" i="3"/>
  <c r="J26" i="3"/>
  <c r="K26" i="3"/>
  <c r="M26" i="3"/>
  <c r="N26" i="3"/>
  <c r="Q26" i="3"/>
  <c r="R26" i="3"/>
  <c r="F27" i="3"/>
  <c r="G27" i="3"/>
  <c r="H27" i="3"/>
  <c r="I27" i="3"/>
  <c r="J27" i="3"/>
  <c r="K27" i="3"/>
  <c r="M27" i="3"/>
  <c r="N27" i="3"/>
  <c r="Q27" i="3"/>
  <c r="R27" i="3"/>
  <c r="F28" i="3"/>
  <c r="G28" i="3"/>
  <c r="H28" i="3"/>
  <c r="I28" i="3"/>
  <c r="J28" i="3"/>
  <c r="K28" i="3"/>
  <c r="M28" i="3"/>
  <c r="N28" i="3"/>
  <c r="Q28" i="3"/>
  <c r="R28" i="3"/>
  <c r="F29" i="3"/>
  <c r="G29" i="3"/>
  <c r="H29" i="3"/>
  <c r="I29" i="3"/>
  <c r="J29" i="3"/>
  <c r="K29" i="3"/>
  <c r="M29" i="3"/>
  <c r="N29" i="3"/>
  <c r="Q29" i="3"/>
  <c r="R29" i="3"/>
  <c r="F30" i="3"/>
  <c r="G30" i="3"/>
  <c r="H30" i="3"/>
  <c r="I30" i="3"/>
  <c r="J30" i="3"/>
  <c r="K30" i="3"/>
  <c r="M30" i="3"/>
  <c r="N30" i="3"/>
  <c r="Q30" i="3"/>
  <c r="R30" i="3"/>
  <c r="F31" i="3"/>
  <c r="G31" i="3"/>
  <c r="H31" i="3"/>
  <c r="I31" i="3"/>
  <c r="J31" i="3"/>
  <c r="K31" i="3"/>
  <c r="M31" i="3"/>
  <c r="N31" i="3"/>
  <c r="Q31" i="3"/>
  <c r="R31" i="3"/>
  <c r="F32" i="3"/>
  <c r="G32" i="3"/>
  <c r="H32" i="3"/>
  <c r="I32" i="3"/>
  <c r="J32" i="3"/>
  <c r="K32" i="3"/>
  <c r="M32" i="3"/>
  <c r="N32" i="3"/>
  <c r="Q32" i="3"/>
  <c r="R32" i="3"/>
  <c r="F33" i="3"/>
  <c r="G33" i="3"/>
  <c r="H33" i="3"/>
  <c r="I33" i="3"/>
  <c r="J33" i="3"/>
  <c r="K33" i="3"/>
  <c r="M33" i="3"/>
  <c r="N33" i="3"/>
  <c r="Q33" i="3"/>
  <c r="R33" i="3"/>
  <c r="F34" i="3"/>
  <c r="G34" i="3"/>
  <c r="H34" i="3"/>
  <c r="I34" i="3"/>
  <c r="J34" i="3"/>
  <c r="K34" i="3"/>
  <c r="M34" i="3"/>
  <c r="N34" i="3"/>
  <c r="Q34" i="3"/>
  <c r="R34" i="3"/>
  <c r="F35" i="3"/>
  <c r="G35" i="3"/>
  <c r="H35" i="3"/>
  <c r="I35" i="3"/>
  <c r="J35" i="3"/>
  <c r="K35" i="3"/>
  <c r="M35" i="3"/>
  <c r="N35" i="3"/>
  <c r="Q35" i="3"/>
  <c r="R35" i="3"/>
  <c r="F36" i="3"/>
  <c r="G36" i="3"/>
  <c r="H36" i="3"/>
  <c r="I36" i="3"/>
  <c r="J36" i="3"/>
  <c r="K36" i="3"/>
  <c r="M36" i="3"/>
  <c r="N36" i="3"/>
  <c r="Q36" i="3"/>
  <c r="R36" i="3"/>
  <c r="F37" i="3"/>
  <c r="G37" i="3"/>
  <c r="H37" i="3"/>
  <c r="I37" i="3"/>
  <c r="J37" i="3"/>
  <c r="K37" i="3"/>
  <c r="M37" i="3"/>
  <c r="N37" i="3"/>
  <c r="Q37" i="3"/>
  <c r="R37" i="3"/>
  <c r="F38" i="3"/>
  <c r="G38" i="3"/>
  <c r="H38" i="3"/>
  <c r="I38" i="3"/>
  <c r="J38" i="3"/>
  <c r="K38" i="3"/>
  <c r="M38" i="3"/>
  <c r="N38" i="3"/>
  <c r="Q38" i="3"/>
  <c r="R38" i="3"/>
  <c r="F39" i="3"/>
  <c r="G39" i="3"/>
  <c r="H39" i="3"/>
  <c r="I39" i="3"/>
  <c r="J39" i="3"/>
  <c r="K39" i="3"/>
  <c r="M39" i="3"/>
  <c r="N39" i="3"/>
  <c r="Q39" i="3"/>
  <c r="R39" i="3"/>
  <c r="F40" i="3"/>
  <c r="G40" i="3"/>
  <c r="H40" i="3"/>
  <c r="I40" i="3"/>
  <c r="J40" i="3"/>
  <c r="K40" i="3"/>
  <c r="M40" i="3"/>
  <c r="N40" i="3"/>
  <c r="Q40" i="3"/>
  <c r="R40" i="3"/>
  <c r="F41" i="3"/>
  <c r="G41" i="3"/>
  <c r="H41" i="3"/>
  <c r="I41" i="3"/>
  <c r="J41" i="3"/>
  <c r="K41" i="3"/>
  <c r="M41" i="3"/>
  <c r="N41" i="3"/>
  <c r="Q41" i="3"/>
  <c r="R41" i="3"/>
  <c r="F42" i="3"/>
  <c r="G42" i="3"/>
  <c r="H42" i="3"/>
  <c r="I42" i="3"/>
  <c r="J42" i="3"/>
  <c r="K42" i="3"/>
  <c r="M42" i="3"/>
  <c r="N42" i="3"/>
  <c r="Q42" i="3"/>
  <c r="R42" i="3"/>
  <c r="F43" i="3"/>
  <c r="G43" i="3"/>
  <c r="H43" i="3"/>
  <c r="I43" i="3"/>
  <c r="J43" i="3"/>
  <c r="K43" i="3"/>
  <c r="M43" i="3"/>
  <c r="N43" i="3"/>
  <c r="Q43" i="3"/>
  <c r="R43" i="3"/>
  <c r="F44" i="3"/>
  <c r="G44" i="3"/>
  <c r="H44" i="3"/>
  <c r="I44" i="3"/>
  <c r="J44" i="3"/>
  <c r="K44" i="3"/>
  <c r="M44" i="3"/>
  <c r="N44" i="3"/>
  <c r="Q44" i="3"/>
  <c r="R44" i="3"/>
  <c r="F45" i="3"/>
  <c r="G45" i="3"/>
  <c r="H45" i="3"/>
  <c r="I45" i="3"/>
  <c r="J45" i="3"/>
  <c r="K45" i="3"/>
  <c r="M45" i="3"/>
  <c r="N45" i="3"/>
  <c r="Q45" i="3"/>
  <c r="R45" i="3"/>
  <c r="F46" i="3"/>
  <c r="G46" i="3"/>
  <c r="H46" i="3"/>
  <c r="I46" i="3"/>
  <c r="J46" i="3"/>
  <c r="K46" i="3"/>
  <c r="M46" i="3"/>
  <c r="N46" i="3"/>
  <c r="Q46" i="3"/>
  <c r="R46" i="3"/>
  <c r="F47" i="3"/>
  <c r="G47" i="3"/>
  <c r="H47" i="3"/>
  <c r="I47" i="3"/>
  <c r="J47" i="3"/>
  <c r="K47" i="3"/>
  <c r="M47" i="3"/>
  <c r="N47" i="3"/>
  <c r="Q47" i="3"/>
  <c r="R47" i="3"/>
  <c r="F48" i="3"/>
  <c r="G48" i="3"/>
  <c r="H48" i="3"/>
  <c r="I48" i="3"/>
  <c r="J48" i="3"/>
  <c r="K48" i="3"/>
  <c r="M48" i="3"/>
  <c r="N48" i="3"/>
  <c r="Q48" i="3"/>
  <c r="R48" i="3"/>
  <c r="F49" i="3"/>
  <c r="G49" i="3"/>
  <c r="H49" i="3"/>
  <c r="I49" i="3"/>
  <c r="J49" i="3"/>
  <c r="K49" i="3"/>
  <c r="M49" i="3"/>
  <c r="N49" i="3"/>
  <c r="Q49" i="3"/>
  <c r="R49" i="3"/>
  <c r="F50" i="3"/>
  <c r="G50" i="3"/>
  <c r="H50" i="3"/>
  <c r="I50" i="3"/>
  <c r="J50" i="3"/>
  <c r="K50" i="3"/>
  <c r="M50" i="3"/>
  <c r="N50" i="3"/>
  <c r="Q50" i="3"/>
  <c r="R50" i="3"/>
  <c r="F51" i="3"/>
  <c r="G51" i="3"/>
  <c r="H51" i="3"/>
  <c r="I51" i="3"/>
  <c r="J51" i="3"/>
  <c r="K51" i="3"/>
  <c r="M51" i="3"/>
  <c r="N51" i="3"/>
  <c r="Q51" i="3"/>
  <c r="R51" i="3"/>
  <c r="F52" i="3"/>
  <c r="G52" i="3"/>
  <c r="H52" i="3"/>
  <c r="I52" i="3"/>
  <c r="J52" i="3"/>
  <c r="K52" i="3"/>
  <c r="M52" i="3"/>
  <c r="N52" i="3"/>
  <c r="Q52" i="3"/>
  <c r="R52" i="3"/>
  <c r="F53" i="3"/>
  <c r="G53" i="3"/>
  <c r="H53" i="3"/>
  <c r="I53" i="3"/>
  <c r="J53" i="3"/>
  <c r="K53" i="3"/>
  <c r="M53" i="3"/>
  <c r="N53" i="3"/>
  <c r="Q53" i="3"/>
  <c r="R53" i="3"/>
  <c r="F54" i="3"/>
  <c r="G54" i="3"/>
  <c r="H54" i="3"/>
  <c r="I54" i="3"/>
  <c r="J54" i="3"/>
  <c r="K54" i="3"/>
  <c r="M54" i="3"/>
  <c r="N54" i="3"/>
  <c r="Q54" i="3"/>
  <c r="R54" i="3"/>
  <c r="F55" i="3"/>
  <c r="G55" i="3"/>
  <c r="H55" i="3"/>
  <c r="I55" i="3"/>
  <c r="J55" i="3"/>
  <c r="K55" i="3"/>
  <c r="M55" i="3"/>
  <c r="N55" i="3"/>
  <c r="Q55" i="3"/>
  <c r="R55" i="3"/>
  <c r="F56" i="3"/>
  <c r="G56" i="3"/>
  <c r="H56" i="3"/>
  <c r="I56" i="3"/>
  <c r="J56" i="3"/>
  <c r="K56" i="3"/>
  <c r="M56" i="3"/>
  <c r="N56" i="3"/>
  <c r="Q56" i="3"/>
  <c r="R56" i="3"/>
  <c r="F57" i="3"/>
  <c r="G57" i="3"/>
  <c r="H57" i="3"/>
  <c r="I57" i="3"/>
  <c r="J57" i="3"/>
  <c r="K57" i="3"/>
  <c r="M57" i="3"/>
  <c r="N57" i="3"/>
  <c r="Q57" i="3"/>
  <c r="R57" i="3"/>
  <c r="F58" i="3"/>
  <c r="G58" i="3"/>
  <c r="H58" i="3"/>
  <c r="I58" i="3"/>
  <c r="J58" i="3"/>
  <c r="K58" i="3"/>
  <c r="M58" i="3"/>
  <c r="N58" i="3"/>
  <c r="Q58" i="3"/>
  <c r="R58" i="3"/>
  <c r="F59" i="3"/>
  <c r="G59" i="3"/>
  <c r="H59" i="3"/>
  <c r="I59" i="3"/>
  <c r="J59" i="3"/>
  <c r="K59" i="3"/>
  <c r="M59" i="3"/>
  <c r="N59" i="3"/>
  <c r="Q59" i="3"/>
  <c r="R59" i="3"/>
  <c r="F60" i="3"/>
  <c r="G60" i="3"/>
  <c r="H60" i="3"/>
  <c r="I60" i="3"/>
  <c r="J60" i="3"/>
  <c r="K60" i="3"/>
  <c r="M60" i="3"/>
  <c r="N60" i="3"/>
  <c r="Q60" i="3"/>
  <c r="R60" i="3"/>
  <c r="F61" i="3"/>
  <c r="G61" i="3"/>
  <c r="H61" i="3"/>
  <c r="I61" i="3"/>
  <c r="J61" i="3"/>
  <c r="K61" i="3"/>
  <c r="M61" i="3"/>
  <c r="N61" i="3"/>
  <c r="Q61" i="3"/>
  <c r="R61" i="3"/>
  <c r="F62" i="3"/>
  <c r="G62" i="3"/>
  <c r="H62" i="3"/>
  <c r="I62" i="3"/>
  <c r="J62" i="3"/>
  <c r="K62" i="3"/>
  <c r="M62" i="3"/>
  <c r="N62" i="3"/>
  <c r="Q62" i="3"/>
  <c r="R62" i="3"/>
  <c r="F63" i="3"/>
  <c r="G63" i="3"/>
  <c r="H63" i="3"/>
  <c r="I63" i="3"/>
  <c r="J63" i="3"/>
  <c r="K63" i="3"/>
  <c r="M63" i="3"/>
  <c r="N63" i="3"/>
  <c r="Q63" i="3"/>
  <c r="R63" i="3"/>
  <c r="F64" i="3"/>
  <c r="G64" i="3"/>
  <c r="H64" i="3"/>
  <c r="I64" i="3"/>
  <c r="J64" i="3"/>
  <c r="K64" i="3"/>
  <c r="M64" i="3"/>
  <c r="N64" i="3"/>
  <c r="Q64" i="3"/>
  <c r="R64" i="3"/>
  <c r="F65" i="3"/>
  <c r="G65" i="3"/>
  <c r="H65" i="3"/>
  <c r="I65" i="3"/>
  <c r="J65" i="3"/>
  <c r="K65" i="3"/>
  <c r="M65" i="3"/>
  <c r="N65" i="3"/>
  <c r="Q65" i="3"/>
  <c r="R65" i="3"/>
  <c r="F66" i="3"/>
  <c r="G66" i="3"/>
  <c r="H66" i="3"/>
  <c r="I66" i="3"/>
  <c r="J66" i="3"/>
  <c r="K66" i="3"/>
  <c r="M66" i="3"/>
  <c r="N66" i="3"/>
  <c r="Q66" i="3"/>
  <c r="R66" i="3"/>
  <c r="F67" i="3"/>
  <c r="G67" i="3"/>
  <c r="H67" i="3"/>
  <c r="I67" i="3"/>
  <c r="J67" i="3"/>
  <c r="K67" i="3"/>
  <c r="M67" i="3"/>
  <c r="N67" i="3"/>
  <c r="Q67" i="3"/>
  <c r="R67" i="3"/>
  <c r="F68" i="3"/>
  <c r="G68" i="3"/>
  <c r="H68" i="3"/>
  <c r="I68" i="3"/>
  <c r="J68" i="3"/>
  <c r="K68" i="3"/>
  <c r="M68" i="3"/>
  <c r="N68" i="3"/>
  <c r="Q68" i="3"/>
  <c r="R68" i="3"/>
  <c r="F69" i="3"/>
  <c r="G69" i="3"/>
  <c r="H69" i="3"/>
  <c r="I69" i="3"/>
  <c r="J69" i="3"/>
  <c r="K69" i="3"/>
  <c r="M69" i="3"/>
  <c r="N69" i="3"/>
  <c r="Q69" i="3"/>
  <c r="R69" i="3"/>
  <c r="F70" i="3"/>
  <c r="G70" i="3"/>
  <c r="H70" i="3"/>
  <c r="I70" i="3"/>
  <c r="J70" i="3"/>
  <c r="K70" i="3"/>
  <c r="M70" i="3"/>
  <c r="N70" i="3"/>
  <c r="Q70" i="3"/>
  <c r="R70" i="3"/>
  <c r="F71" i="3"/>
  <c r="G71" i="3"/>
  <c r="H71" i="3"/>
  <c r="I71" i="3"/>
  <c r="J71" i="3"/>
  <c r="K71" i="3"/>
  <c r="M71" i="3"/>
  <c r="N71" i="3"/>
  <c r="Q71" i="3"/>
  <c r="R71" i="3"/>
  <c r="F72" i="3"/>
  <c r="G72" i="3"/>
  <c r="H72" i="3"/>
  <c r="I72" i="3"/>
  <c r="J72" i="3"/>
  <c r="K72" i="3"/>
  <c r="M72" i="3"/>
  <c r="N72" i="3"/>
  <c r="Q72" i="3"/>
  <c r="R72" i="3"/>
  <c r="F73" i="3"/>
  <c r="G73" i="3"/>
  <c r="H73" i="3"/>
  <c r="I73" i="3"/>
  <c r="J73" i="3"/>
  <c r="K73" i="3"/>
  <c r="M73" i="3"/>
  <c r="N73" i="3"/>
  <c r="Q73" i="3"/>
  <c r="R73" i="3"/>
  <c r="F74" i="3"/>
  <c r="G74" i="3"/>
  <c r="H74" i="3"/>
  <c r="I74" i="3"/>
  <c r="J74" i="3"/>
  <c r="K74" i="3"/>
  <c r="M74" i="3"/>
  <c r="N74" i="3"/>
  <c r="Q74" i="3"/>
  <c r="R74" i="3"/>
  <c r="F75" i="3"/>
  <c r="G75" i="3"/>
  <c r="H75" i="3"/>
  <c r="I75" i="3"/>
  <c r="J75" i="3"/>
  <c r="K75" i="3"/>
  <c r="M75" i="3"/>
  <c r="N75" i="3"/>
  <c r="Q75" i="3"/>
  <c r="R75" i="3"/>
  <c r="F76" i="3"/>
  <c r="G76" i="3"/>
  <c r="H76" i="3"/>
  <c r="I76" i="3"/>
  <c r="J76" i="3"/>
  <c r="K76" i="3"/>
  <c r="M76" i="3"/>
  <c r="N76" i="3"/>
  <c r="Q76" i="3"/>
  <c r="R76" i="3"/>
  <c r="F77" i="3"/>
  <c r="G77" i="3"/>
  <c r="H77" i="3"/>
  <c r="I77" i="3"/>
  <c r="J77" i="3"/>
  <c r="K77" i="3"/>
  <c r="M77" i="3"/>
  <c r="N77" i="3"/>
  <c r="Q77" i="3"/>
  <c r="R77" i="3"/>
  <c r="F78" i="3"/>
  <c r="G78" i="3"/>
  <c r="H78" i="3"/>
  <c r="I78" i="3"/>
  <c r="J78" i="3"/>
  <c r="K78" i="3"/>
  <c r="M78" i="3"/>
  <c r="N78" i="3"/>
  <c r="Q78" i="3"/>
  <c r="R78" i="3"/>
  <c r="F79" i="3"/>
  <c r="G79" i="3"/>
  <c r="H79" i="3"/>
  <c r="I79" i="3"/>
  <c r="J79" i="3"/>
  <c r="K79" i="3"/>
  <c r="M79" i="3"/>
  <c r="N79" i="3"/>
  <c r="Q79" i="3"/>
  <c r="R79" i="3"/>
  <c r="F80" i="3"/>
  <c r="G80" i="3"/>
  <c r="H80" i="3"/>
  <c r="I80" i="3"/>
  <c r="J80" i="3"/>
  <c r="K80" i="3"/>
  <c r="M80" i="3"/>
  <c r="N80" i="3"/>
  <c r="Q80" i="3"/>
  <c r="R80" i="3"/>
  <c r="F81" i="3"/>
  <c r="G81" i="3"/>
  <c r="H81" i="3"/>
  <c r="I81" i="3"/>
  <c r="J81" i="3"/>
  <c r="K81" i="3"/>
  <c r="M81" i="3"/>
  <c r="N81" i="3"/>
  <c r="Q81" i="3"/>
  <c r="R81" i="3"/>
  <c r="F82" i="3"/>
  <c r="G82" i="3"/>
  <c r="H82" i="3"/>
  <c r="I82" i="3"/>
  <c r="J82" i="3"/>
  <c r="K82" i="3"/>
  <c r="M82" i="3"/>
  <c r="N82" i="3"/>
  <c r="Q82" i="3"/>
  <c r="R82" i="3"/>
  <c r="F83" i="3"/>
  <c r="G83" i="3"/>
  <c r="H83" i="3"/>
  <c r="I83" i="3"/>
  <c r="J83" i="3"/>
  <c r="K83" i="3"/>
  <c r="M83" i="3"/>
  <c r="N83" i="3"/>
  <c r="Q83" i="3"/>
  <c r="R83" i="3"/>
  <c r="F84" i="3"/>
  <c r="G84" i="3"/>
  <c r="H84" i="3"/>
  <c r="I84" i="3"/>
  <c r="J84" i="3"/>
  <c r="K84" i="3"/>
  <c r="M84" i="3"/>
  <c r="N84" i="3"/>
  <c r="Q84" i="3"/>
  <c r="R84" i="3"/>
  <c r="F85" i="3"/>
  <c r="G85" i="3"/>
  <c r="H85" i="3"/>
  <c r="I85" i="3"/>
  <c r="J85" i="3"/>
  <c r="K85" i="3"/>
  <c r="M85" i="3"/>
  <c r="N85" i="3"/>
  <c r="Q85" i="3"/>
  <c r="R85" i="3"/>
  <c r="F86" i="3"/>
  <c r="G86" i="3"/>
  <c r="H86" i="3"/>
  <c r="I86" i="3"/>
  <c r="J86" i="3"/>
  <c r="K86" i="3"/>
  <c r="M86" i="3"/>
  <c r="N86" i="3"/>
  <c r="Q86" i="3"/>
  <c r="R86" i="3"/>
  <c r="F87" i="3"/>
  <c r="G87" i="3"/>
  <c r="H87" i="3"/>
  <c r="I87" i="3"/>
  <c r="J87" i="3"/>
  <c r="K87" i="3"/>
  <c r="M87" i="3"/>
  <c r="N87" i="3"/>
  <c r="Q87" i="3"/>
  <c r="R87" i="3"/>
  <c r="F88" i="3"/>
  <c r="G88" i="3"/>
  <c r="H88" i="3"/>
  <c r="I88" i="3"/>
  <c r="J88" i="3"/>
  <c r="K88" i="3"/>
  <c r="M88" i="3"/>
  <c r="N88" i="3"/>
  <c r="Q88" i="3"/>
  <c r="R88" i="3"/>
  <c r="F89" i="3"/>
  <c r="G89" i="3"/>
  <c r="H89" i="3"/>
  <c r="I89" i="3"/>
  <c r="J89" i="3"/>
  <c r="K89" i="3"/>
  <c r="M89" i="3"/>
  <c r="N89" i="3"/>
  <c r="Q89" i="3"/>
  <c r="R89" i="3"/>
  <c r="F90" i="3"/>
  <c r="G90" i="3"/>
  <c r="H90" i="3"/>
  <c r="I90" i="3"/>
  <c r="J90" i="3"/>
  <c r="K90" i="3"/>
  <c r="M90" i="3"/>
  <c r="N90" i="3"/>
  <c r="Q90" i="3"/>
  <c r="R90" i="3"/>
  <c r="F91" i="3"/>
  <c r="G91" i="3"/>
  <c r="H91" i="3"/>
  <c r="I91" i="3"/>
  <c r="J91" i="3"/>
  <c r="K91" i="3"/>
  <c r="M91" i="3"/>
  <c r="N91" i="3"/>
  <c r="Q91" i="3"/>
  <c r="R91" i="3"/>
  <c r="F92" i="3"/>
  <c r="G92" i="3"/>
  <c r="H92" i="3"/>
  <c r="I92" i="3"/>
  <c r="J92" i="3"/>
  <c r="K92" i="3"/>
  <c r="M92" i="3"/>
  <c r="N92" i="3"/>
  <c r="Q92" i="3"/>
  <c r="R92" i="3"/>
  <c r="F93" i="3"/>
  <c r="G93" i="3"/>
  <c r="H93" i="3"/>
  <c r="I93" i="3"/>
  <c r="J93" i="3"/>
  <c r="K93" i="3"/>
  <c r="M93" i="3"/>
  <c r="N93" i="3"/>
  <c r="Q93" i="3"/>
  <c r="R93" i="3"/>
  <c r="F94" i="3"/>
  <c r="G94" i="3"/>
  <c r="H94" i="3"/>
  <c r="I94" i="3"/>
  <c r="J94" i="3"/>
  <c r="K94" i="3"/>
  <c r="M94" i="3"/>
  <c r="N94" i="3"/>
  <c r="Q94" i="3"/>
  <c r="R94" i="3"/>
  <c r="F95" i="3"/>
  <c r="G95" i="3"/>
  <c r="H95" i="3"/>
  <c r="I95" i="3"/>
  <c r="J95" i="3"/>
  <c r="K95" i="3"/>
  <c r="M95" i="3"/>
  <c r="N95" i="3"/>
  <c r="Q95" i="3"/>
  <c r="R95" i="3"/>
  <c r="F96" i="3"/>
  <c r="G96" i="3"/>
  <c r="H96" i="3"/>
  <c r="I96" i="3"/>
  <c r="J96" i="3"/>
  <c r="K96" i="3"/>
  <c r="M96" i="3"/>
  <c r="N96" i="3"/>
  <c r="Q96" i="3"/>
  <c r="R96" i="3"/>
  <c r="F97" i="3"/>
  <c r="G97" i="3"/>
  <c r="H97" i="3"/>
  <c r="I97" i="3"/>
  <c r="J97" i="3"/>
  <c r="K97" i="3"/>
  <c r="M97" i="3"/>
  <c r="N97" i="3"/>
  <c r="Q97" i="3"/>
  <c r="R97" i="3"/>
  <c r="F98" i="3"/>
  <c r="G98" i="3"/>
  <c r="H98" i="3"/>
  <c r="I98" i="3"/>
  <c r="J98" i="3"/>
  <c r="K98" i="3"/>
  <c r="M98" i="3"/>
  <c r="N98" i="3"/>
  <c r="Q98" i="3"/>
  <c r="R98" i="3"/>
  <c r="F99" i="3"/>
  <c r="G99" i="3"/>
  <c r="H99" i="3"/>
  <c r="I99" i="3"/>
  <c r="J99" i="3"/>
  <c r="K99" i="3"/>
  <c r="M99" i="3"/>
  <c r="N99" i="3"/>
  <c r="Q99" i="3"/>
  <c r="R99" i="3"/>
  <c r="F100" i="3"/>
  <c r="G100" i="3"/>
  <c r="H100" i="3"/>
  <c r="I100" i="3"/>
  <c r="J100" i="3"/>
  <c r="K100" i="3"/>
  <c r="M100" i="3"/>
  <c r="N100" i="3"/>
  <c r="Q100" i="3"/>
  <c r="R100" i="3"/>
  <c r="F101" i="3"/>
  <c r="G101" i="3"/>
  <c r="H101" i="3"/>
  <c r="I101" i="3"/>
  <c r="J101" i="3"/>
  <c r="K101" i="3"/>
  <c r="M101" i="3"/>
  <c r="N101" i="3"/>
  <c r="Q101" i="3"/>
  <c r="R101" i="3"/>
  <c r="F102" i="3"/>
  <c r="G102" i="3"/>
  <c r="H102" i="3"/>
  <c r="I102" i="3"/>
  <c r="J102" i="3"/>
  <c r="K102" i="3"/>
  <c r="M102" i="3"/>
  <c r="N102" i="3"/>
  <c r="Q102" i="3"/>
  <c r="R102" i="3"/>
  <c r="F103" i="3"/>
  <c r="G103" i="3"/>
  <c r="H103" i="3"/>
  <c r="I103" i="3"/>
  <c r="J103" i="3"/>
  <c r="K103" i="3"/>
  <c r="M103" i="3"/>
  <c r="N103" i="3"/>
  <c r="Q103" i="3"/>
  <c r="R103" i="3"/>
  <c r="F104" i="3"/>
  <c r="G104" i="3"/>
  <c r="H104" i="3"/>
  <c r="I104" i="3"/>
  <c r="J104" i="3"/>
  <c r="K104" i="3"/>
  <c r="M104" i="3"/>
  <c r="N104" i="3"/>
  <c r="Q104" i="3"/>
  <c r="R104" i="3"/>
  <c r="F105" i="3"/>
  <c r="G105" i="3"/>
  <c r="H105" i="3"/>
  <c r="I105" i="3"/>
  <c r="J105" i="3"/>
  <c r="K105" i="3"/>
  <c r="M105" i="3"/>
  <c r="N105" i="3"/>
  <c r="Q105" i="3"/>
  <c r="R105" i="3"/>
  <c r="F106" i="3"/>
  <c r="G106" i="3"/>
  <c r="H106" i="3"/>
  <c r="I106" i="3"/>
  <c r="J106" i="3"/>
  <c r="K106" i="3"/>
  <c r="M106" i="3"/>
  <c r="N106" i="3"/>
  <c r="Q106" i="3"/>
  <c r="R106" i="3"/>
  <c r="F107" i="3"/>
  <c r="G107" i="3"/>
  <c r="H107" i="3"/>
  <c r="I107" i="3"/>
  <c r="J107" i="3"/>
  <c r="K107" i="3"/>
  <c r="M107" i="3"/>
  <c r="N107" i="3"/>
  <c r="Q107" i="3"/>
  <c r="R107" i="3"/>
  <c r="F108" i="3"/>
  <c r="G108" i="3"/>
  <c r="H108" i="3"/>
  <c r="I108" i="3"/>
  <c r="J108" i="3"/>
  <c r="K108" i="3"/>
  <c r="M108" i="3"/>
  <c r="N108" i="3"/>
  <c r="Q108" i="3"/>
  <c r="R108" i="3"/>
  <c r="F109" i="3"/>
  <c r="G109" i="3"/>
  <c r="H109" i="3"/>
  <c r="I109" i="3"/>
  <c r="J109" i="3"/>
  <c r="K109" i="3"/>
  <c r="M109" i="3"/>
  <c r="N109" i="3"/>
  <c r="Q109" i="3"/>
  <c r="R109" i="3"/>
  <c r="F110" i="3"/>
  <c r="G110" i="3"/>
  <c r="H110" i="3"/>
  <c r="I110" i="3"/>
  <c r="J110" i="3"/>
  <c r="K110" i="3"/>
  <c r="M110" i="3"/>
  <c r="N110" i="3"/>
  <c r="Q110" i="3"/>
  <c r="R110" i="3"/>
  <c r="F111" i="3"/>
  <c r="G111" i="3"/>
  <c r="H111" i="3"/>
  <c r="I111" i="3"/>
  <c r="J111" i="3"/>
  <c r="K111" i="3"/>
  <c r="M111" i="3"/>
  <c r="N111" i="3"/>
  <c r="Q111" i="3"/>
  <c r="R111" i="3"/>
  <c r="F112" i="3"/>
  <c r="G112" i="3"/>
  <c r="H112" i="3"/>
  <c r="I112" i="3"/>
  <c r="J112" i="3"/>
  <c r="K112" i="3"/>
  <c r="M112" i="3"/>
  <c r="N112" i="3"/>
  <c r="Q112" i="3"/>
  <c r="R112" i="3"/>
  <c r="F113" i="3"/>
  <c r="G113" i="3"/>
  <c r="H113" i="3"/>
  <c r="I113" i="3"/>
  <c r="J113" i="3"/>
  <c r="K113" i="3"/>
  <c r="M113" i="3"/>
  <c r="N113" i="3"/>
  <c r="Q113" i="3"/>
  <c r="R113" i="3"/>
  <c r="F114" i="3"/>
  <c r="G114" i="3"/>
  <c r="H114" i="3"/>
  <c r="I114" i="3"/>
  <c r="J114" i="3"/>
  <c r="K114" i="3"/>
  <c r="M114" i="3"/>
  <c r="N114" i="3"/>
  <c r="Q114" i="3"/>
  <c r="R114" i="3"/>
  <c r="F115" i="3"/>
  <c r="G115" i="3"/>
  <c r="H115" i="3"/>
  <c r="I115" i="3"/>
  <c r="J115" i="3"/>
  <c r="K115" i="3"/>
  <c r="M115" i="3"/>
  <c r="N115" i="3"/>
  <c r="Q115" i="3"/>
  <c r="R115" i="3"/>
  <c r="F116" i="3"/>
  <c r="G116" i="3"/>
  <c r="H116" i="3"/>
  <c r="I116" i="3"/>
  <c r="J116" i="3"/>
  <c r="K116" i="3"/>
  <c r="M116" i="3"/>
  <c r="N116" i="3"/>
  <c r="Q116" i="3"/>
  <c r="R116" i="3"/>
  <c r="F117" i="3"/>
  <c r="G117" i="3"/>
  <c r="H117" i="3"/>
  <c r="I117" i="3"/>
  <c r="J117" i="3"/>
  <c r="K117" i="3"/>
  <c r="M117" i="3"/>
  <c r="N117" i="3"/>
  <c r="Q117" i="3"/>
  <c r="R117" i="3"/>
  <c r="F118" i="3"/>
  <c r="G118" i="3"/>
  <c r="H118" i="3"/>
  <c r="I118" i="3"/>
  <c r="J118" i="3"/>
  <c r="K118" i="3"/>
  <c r="M118" i="3"/>
  <c r="N118" i="3"/>
  <c r="Q118" i="3"/>
  <c r="R118" i="3"/>
  <c r="F119" i="3"/>
  <c r="G119" i="3"/>
  <c r="H119" i="3"/>
  <c r="I119" i="3"/>
  <c r="J119" i="3"/>
  <c r="K119" i="3"/>
  <c r="M119" i="3"/>
  <c r="N119" i="3"/>
  <c r="Q119" i="3"/>
  <c r="R119" i="3"/>
  <c r="F120" i="3"/>
  <c r="G120" i="3"/>
  <c r="H120" i="3"/>
  <c r="I120" i="3"/>
  <c r="J120" i="3"/>
  <c r="K120" i="3"/>
  <c r="M120" i="3"/>
  <c r="N120" i="3"/>
  <c r="Q120" i="3"/>
  <c r="R120" i="3"/>
  <c r="F121" i="3"/>
  <c r="G121" i="3"/>
  <c r="H121" i="3"/>
  <c r="I121" i="3"/>
  <c r="J121" i="3"/>
  <c r="K121" i="3"/>
  <c r="M121" i="3"/>
  <c r="N121" i="3"/>
  <c r="Q121" i="3"/>
  <c r="R121" i="3"/>
  <c r="F122" i="3"/>
  <c r="G122" i="3"/>
  <c r="H122" i="3"/>
  <c r="I122" i="3"/>
  <c r="J122" i="3"/>
  <c r="K122" i="3"/>
  <c r="M122" i="3"/>
  <c r="N122" i="3"/>
  <c r="Q122" i="3"/>
  <c r="R122" i="3"/>
  <c r="F123" i="3"/>
  <c r="G123" i="3"/>
  <c r="H123" i="3"/>
  <c r="I123" i="3"/>
  <c r="J123" i="3"/>
  <c r="K123" i="3"/>
  <c r="M123" i="3"/>
  <c r="N123" i="3"/>
  <c r="Q123" i="3"/>
  <c r="R123" i="3"/>
  <c r="F124" i="3"/>
  <c r="G124" i="3"/>
  <c r="H124" i="3"/>
  <c r="I124" i="3"/>
  <c r="J124" i="3"/>
  <c r="K124" i="3"/>
  <c r="M124" i="3"/>
  <c r="N124" i="3"/>
  <c r="Q124" i="3"/>
  <c r="R124" i="3"/>
  <c r="F125" i="3"/>
  <c r="G125" i="3"/>
  <c r="H125" i="3"/>
  <c r="I125" i="3"/>
  <c r="J125" i="3"/>
  <c r="K125" i="3"/>
  <c r="M125" i="3"/>
  <c r="N125" i="3"/>
  <c r="Q125" i="3"/>
  <c r="R125" i="3"/>
  <c r="F126" i="3"/>
  <c r="G126" i="3"/>
  <c r="H126" i="3"/>
  <c r="I126" i="3"/>
  <c r="J126" i="3"/>
  <c r="K126" i="3"/>
  <c r="M126" i="3"/>
  <c r="N126" i="3"/>
  <c r="Q126" i="3"/>
  <c r="R126" i="3"/>
  <c r="F127" i="3"/>
  <c r="G127" i="3"/>
  <c r="H127" i="3"/>
  <c r="I127" i="3"/>
  <c r="J127" i="3"/>
  <c r="K127" i="3"/>
  <c r="M127" i="3"/>
  <c r="N127" i="3"/>
  <c r="Q127" i="3"/>
  <c r="R127" i="3"/>
  <c r="F128" i="3"/>
  <c r="G128" i="3"/>
  <c r="H128" i="3"/>
  <c r="I128" i="3"/>
  <c r="J128" i="3"/>
  <c r="K128" i="3"/>
  <c r="M128" i="3"/>
  <c r="N128" i="3"/>
  <c r="Q128" i="3"/>
  <c r="R128" i="3"/>
  <c r="F129" i="3"/>
  <c r="G129" i="3"/>
  <c r="H129" i="3"/>
  <c r="I129" i="3"/>
  <c r="J129" i="3"/>
  <c r="K129" i="3"/>
  <c r="M129" i="3"/>
  <c r="N129" i="3"/>
  <c r="Q129" i="3"/>
  <c r="R129" i="3"/>
  <c r="F130" i="3"/>
  <c r="G130" i="3"/>
  <c r="H130" i="3"/>
  <c r="I130" i="3"/>
  <c r="J130" i="3"/>
  <c r="K130" i="3"/>
  <c r="M130" i="3"/>
  <c r="N130" i="3"/>
  <c r="Q130" i="3"/>
  <c r="R130" i="3"/>
  <c r="F131" i="3"/>
  <c r="G131" i="3"/>
  <c r="H131" i="3"/>
  <c r="I131" i="3"/>
  <c r="J131" i="3"/>
  <c r="K131" i="3"/>
  <c r="M131" i="3"/>
  <c r="N131" i="3"/>
  <c r="Q131" i="3"/>
  <c r="R131" i="3"/>
  <c r="F132" i="3"/>
  <c r="G132" i="3"/>
  <c r="H132" i="3"/>
  <c r="I132" i="3"/>
  <c r="J132" i="3"/>
  <c r="K132" i="3"/>
  <c r="M132" i="3"/>
  <c r="N132" i="3"/>
  <c r="Q132" i="3"/>
  <c r="R132" i="3"/>
  <c r="F133" i="3"/>
  <c r="G133" i="3"/>
  <c r="H133" i="3"/>
  <c r="I133" i="3"/>
  <c r="J133" i="3"/>
  <c r="K133" i="3"/>
  <c r="M133" i="3"/>
  <c r="N133" i="3"/>
  <c r="Q133" i="3"/>
  <c r="R133" i="3"/>
  <c r="F134" i="3"/>
  <c r="G134" i="3"/>
  <c r="H134" i="3"/>
  <c r="I134" i="3"/>
  <c r="J134" i="3"/>
  <c r="K134" i="3"/>
  <c r="M134" i="3"/>
  <c r="N134" i="3"/>
  <c r="Q134" i="3"/>
  <c r="R134" i="3"/>
  <c r="F135" i="3"/>
  <c r="G135" i="3"/>
  <c r="H135" i="3"/>
  <c r="I135" i="3"/>
  <c r="J135" i="3"/>
  <c r="K135" i="3"/>
  <c r="M135" i="3"/>
  <c r="N135" i="3"/>
  <c r="Q135" i="3"/>
  <c r="R135" i="3"/>
  <c r="F136" i="3"/>
  <c r="G136" i="3"/>
  <c r="H136" i="3"/>
  <c r="I136" i="3"/>
  <c r="J136" i="3"/>
  <c r="K136" i="3"/>
  <c r="M136" i="3"/>
  <c r="N136" i="3"/>
  <c r="Q136" i="3"/>
  <c r="R136" i="3"/>
  <c r="F137" i="3"/>
  <c r="G137" i="3"/>
  <c r="H137" i="3"/>
  <c r="I137" i="3"/>
  <c r="J137" i="3"/>
  <c r="K137" i="3"/>
  <c r="M137" i="3"/>
  <c r="N137" i="3"/>
  <c r="Q137" i="3"/>
  <c r="R137" i="3"/>
  <c r="F138" i="3"/>
  <c r="G138" i="3"/>
  <c r="H138" i="3"/>
  <c r="I138" i="3"/>
  <c r="J138" i="3"/>
  <c r="K138" i="3"/>
  <c r="M138" i="3"/>
  <c r="N138" i="3"/>
  <c r="Q138" i="3"/>
  <c r="R138" i="3"/>
  <c r="F139" i="3"/>
  <c r="G139" i="3"/>
  <c r="H139" i="3"/>
  <c r="I139" i="3"/>
  <c r="J139" i="3"/>
  <c r="K139" i="3"/>
  <c r="M139" i="3"/>
  <c r="N139" i="3"/>
  <c r="Q139" i="3"/>
  <c r="R139" i="3"/>
  <c r="F140" i="3"/>
  <c r="G140" i="3"/>
  <c r="H140" i="3"/>
  <c r="I140" i="3"/>
  <c r="J140" i="3"/>
  <c r="K140" i="3"/>
  <c r="M140" i="3"/>
  <c r="N140" i="3"/>
  <c r="Q140" i="3"/>
  <c r="R140" i="3"/>
  <c r="F141" i="3"/>
  <c r="G141" i="3"/>
  <c r="H141" i="3"/>
  <c r="I141" i="3"/>
  <c r="J141" i="3"/>
  <c r="K141" i="3"/>
  <c r="M141" i="3"/>
  <c r="N141" i="3"/>
  <c r="Q141" i="3"/>
  <c r="R141" i="3"/>
  <c r="F142" i="3"/>
  <c r="G142" i="3"/>
  <c r="H142" i="3"/>
  <c r="I142" i="3"/>
  <c r="J142" i="3"/>
  <c r="K142" i="3"/>
  <c r="M142" i="3"/>
  <c r="N142" i="3"/>
  <c r="Q142" i="3"/>
  <c r="R142" i="3"/>
  <c r="F143" i="3"/>
  <c r="G143" i="3"/>
  <c r="H143" i="3"/>
  <c r="I143" i="3"/>
  <c r="J143" i="3"/>
  <c r="K143" i="3"/>
  <c r="M143" i="3"/>
  <c r="N143" i="3"/>
  <c r="Q143" i="3"/>
  <c r="R143" i="3"/>
  <c r="F144" i="3"/>
  <c r="G144" i="3"/>
  <c r="H144" i="3"/>
  <c r="I144" i="3"/>
  <c r="J144" i="3"/>
  <c r="K144" i="3"/>
  <c r="M144" i="3"/>
  <c r="N144" i="3"/>
  <c r="Q144" i="3"/>
  <c r="R144" i="3"/>
  <c r="G145" i="3"/>
  <c r="H145" i="3"/>
  <c r="J145" i="3"/>
  <c r="K145" i="3"/>
  <c r="M145" i="3"/>
  <c r="N145" i="3"/>
  <c r="Q145" i="3"/>
  <c r="R145" i="3"/>
  <c r="M148" i="3"/>
  <c r="N148" i="3"/>
  <c r="B159" i="3"/>
  <c r="C159" i="3"/>
  <c r="D159" i="3"/>
  <c r="F159" i="3"/>
  <c r="G159" i="3"/>
  <c r="H159" i="3"/>
  <c r="I159" i="3"/>
  <c r="J159" i="3"/>
  <c r="K159" i="3"/>
  <c r="M159" i="3"/>
  <c r="N159" i="3"/>
  <c r="Q159" i="3"/>
  <c r="R159" i="3"/>
  <c r="B160" i="3"/>
  <c r="C160" i="3"/>
  <c r="D160" i="3"/>
  <c r="F160" i="3"/>
  <c r="G160" i="3"/>
  <c r="H160" i="3"/>
  <c r="I160" i="3"/>
  <c r="J160" i="3"/>
  <c r="K160" i="3"/>
  <c r="M160" i="3"/>
  <c r="N160" i="3"/>
  <c r="Q160" i="3"/>
  <c r="R160" i="3"/>
  <c r="C162" i="3"/>
  <c r="C163" i="3"/>
  <c r="C164" i="3"/>
  <c r="C165" i="3"/>
  <c r="C166" i="3"/>
  <c r="C167" i="3"/>
  <c r="C168" i="3"/>
</calcChain>
</file>

<file path=xl/sharedStrings.xml><?xml version="1.0" encoding="utf-8"?>
<sst xmlns="http://schemas.openxmlformats.org/spreadsheetml/2006/main" count="191" uniqueCount="86">
  <si>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</si>
  <si>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</si>
  <si>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</si>
  <si>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</si>
  <si>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</si>
  <si>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</si>
  <si>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</si>
  <si>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</si>
  <si>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</si>
  <si>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</si>
  <si>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</si>
  <si>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</si>
  <si>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</si>
  <si>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</si>
  <si>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</si>
  <si>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</si>
  <si>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</si>
  <si>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</si>
  <si>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</si>
  <si>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</si>
  <si>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</si>
  <si>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</si>
  <si>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</si>
  <si>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Intercept</t>
  </si>
  <si>
    <t>Prompt
Brent</t>
  </si>
  <si>
    <t>RESIDUAL OUTPUT</t>
  </si>
  <si>
    <t>PROBABILITY OUTPUT</t>
  </si>
  <si>
    <t>Observation</t>
  </si>
  <si>
    <t>Predicted JCC Imports</t>
  </si>
  <si>
    <t>Residuals</t>
  </si>
  <si>
    <t>Standard Residuals</t>
  </si>
  <si>
    <t>Percentile</t>
  </si>
  <si>
    <t>JCC Imports</t>
  </si>
  <si>
    <t>Month</t>
  </si>
  <si>
    <t>Spread</t>
  </si>
  <si>
    <t>Log JCC</t>
  </si>
  <si>
    <t>Log Brent</t>
  </si>
  <si>
    <t>Correlation of
JCC to Brent
Prices:</t>
  </si>
  <si>
    <t>Correlation of
Lognormal sets
of JCC &amp; Brent
Prices:</t>
  </si>
  <si>
    <t>Dated
Brent</t>
  </si>
  <si>
    <t>DATED BRENT</t>
  </si>
  <si>
    <t>PROMPT BRENT</t>
  </si>
  <si>
    <t>0.15*JCC = 0.1523*Brent</t>
  </si>
  <si>
    <t>0.15*JCC = 0.1537*Brent</t>
  </si>
  <si>
    <t>Predicted Prompt
Brent</t>
  </si>
  <si>
    <t>Mean</t>
  </si>
  <si>
    <t>Std Dev</t>
  </si>
  <si>
    <t>JCC to Brent
Correlation:</t>
  </si>
  <si>
    <t>This eliminates the reporting delay.</t>
  </si>
  <si>
    <t>12 mo. Moving Average</t>
  </si>
  <si>
    <t>Brent</t>
  </si>
  <si>
    <t>1.015281*Brent</t>
  </si>
  <si>
    <t>LNG( =0.15 * 1.015281 * Brent)</t>
  </si>
  <si>
    <t>LNG( =0.15 * JCC)</t>
  </si>
  <si>
    <t>Regression from June-91 - May-98</t>
  </si>
  <si>
    <t>Lower 95.0%</t>
  </si>
  <si>
    <t>Upper 95.0%</t>
  </si>
  <si>
    <t xml:space="preserve"> Monthly </t>
  </si>
  <si>
    <t>Monthly LNG prices</t>
  </si>
  <si>
    <t>6 Month Moving Average</t>
  </si>
  <si>
    <t>12 Month Moving Average</t>
  </si>
  <si>
    <t>Date</t>
  </si>
  <si>
    <t>JCC Imports Predicted (Brent*1.024934)</t>
  </si>
  <si>
    <t>Error (Predicted JCC- Actual JCC</t>
  </si>
  <si>
    <r>
      <t xml:space="preserve">LNG </t>
    </r>
    <r>
      <rPr>
        <sz val="12"/>
        <rFont val="Times New Roman"/>
        <family val="1"/>
      </rPr>
      <t>( = 0.15*Brent*1.024934 )</t>
    </r>
  </si>
  <si>
    <r>
      <t>LNG</t>
    </r>
    <r>
      <rPr>
        <sz val="12"/>
        <rFont val="Times New Roman"/>
        <family val="1"/>
      </rPr>
      <t xml:space="preserve"> ( = 0.15*JCC)</t>
    </r>
  </si>
  <si>
    <t>Cumulative Error</t>
  </si>
  <si>
    <t xml:space="preserve">Brent </t>
  </si>
  <si>
    <t xml:space="preserve">JCC Imports </t>
  </si>
  <si>
    <t xml:space="preserve">Predicted JCC Imports (Brent*1.024934)  </t>
  </si>
  <si>
    <r>
      <t xml:space="preserve">LNG </t>
    </r>
    <r>
      <rPr>
        <sz val="12"/>
        <rFont val="Times New Roman"/>
        <family val="1"/>
      </rPr>
      <t>( = 0.15*Brent*1.024934)</t>
    </r>
  </si>
  <si>
    <t>b</t>
  </si>
  <si>
    <t>Stdev</t>
  </si>
  <si>
    <r>
      <t>R</t>
    </r>
    <r>
      <rPr>
        <b/>
        <vertAlign val="superscript"/>
        <sz val="12"/>
        <rFont val="Times New Roman"/>
        <family val="1"/>
      </rPr>
      <t>2</t>
    </r>
  </si>
  <si>
    <t>t statistic</t>
  </si>
  <si>
    <t>Min</t>
  </si>
  <si>
    <t>Max</t>
  </si>
  <si>
    <t>Actual Average</t>
  </si>
  <si>
    <t>Predicted</t>
  </si>
  <si>
    <t>April '95 - March '99</t>
  </si>
  <si>
    <t>April '97 - March '99</t>
  </si>
  <si>
    <t>April '91 - March '99</t>
  </si>
  <si>
    <t>Aug '87 - March '99</t>
  </si>
  <si>
    <t>April '98 - March '99</t>
  </si>
  <si>
    <t>August '92 - April '98</t>
  </si>
  <si>
    <t>May '91 - April '98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</si>
</sst>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/yy"/>
    <numFmt numFmtId="165" formatCode="_(* #,##0.000_);_(* \(#,##0.000\);_(* &quot;-&quot;??_);_(@_)"/>
    <numFmt numFmtId="166" formatCode="_(* #,##0.0000_);_(* \(#,##0.0000\);_(* &quot;-&quot;??_);_(@_)"/>
    <numFmt numFmtId="209" formatCode="_(* #,##0.00000000000000000_);_(* \(#,##0.00000000000000000\);_(* &quot;-&quot;??_);_(@_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48"/>
      <name val="Helv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Times New Roman"/>
      <family val="1"/>
    </font>
    <font>
      <b/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Helv"/>
    </font>
    <font>
      <sz val="12"/>
      <name val="Times New Roman"/>
    </font>
    <font>
      <b/>
      <vertAlign val="superscript"/>
      <sz val="12"/>
      <name val="Times New Roman"/>
      <family val="1"/>
    </font>
    <font>
      <i/>
      <sz val="12"/>
      <name val="Times New Roman"/>
      <family val="1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0">
    <xf numFmtId="0" fontId="0" fillId="0" borderId="0" xfId="0"/>
    <xf numFmtId="0" fontId="2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10" fontId="5" fillId="0" borderId="4" xfId="3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43" fontId="1" fillId="0" borderId="6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7" fontId="7" fillId="0" borderId="7" xfId="0" applyNumberFormat="1" applyFont="1" applyBorder="1"/>
    <xf numFmtId="2" fontId="0" fillId="0" borderId="8" xfId="0" applyNumberFormat="1" applyBorder="1" applyAlignment="1">
      <alignment horizontal="center"/>
    </xf>
    <xf numFmtId="43" fontId="3" fillId="0" borderId="3" xfId="1" applyBorder="1"/>
    <xf numFmtId="165" fontId="0" fillId="0" borderId="0" xfId="0" applyNumberFormat="1"/>
    <xf numFmtId="43" fontId="0" fillId="0" borderId="0" xfId="0" applyNumberFormat="1"/>
    <xf numFmtId="166" fontId="3" fillId="0" borderId="0" xfId="1" applyNumberFormat="1"/>
    <xf numFmtId="17" fontId="7" fillId="0" borderId="0" xfId="0" applyNumberFormat="1" applyFont="1" applyBorder="1"/>
    <xf numFmtId="43" fontId="3" fillId="0" borderId="0" xfId="1" applyBorder="1"/>
    <xf numFmtId="43" fontId="3" fillId="0" borderId="0" xfId="1"/>
    <xf numFmtId="43" fontId="8" fillId="0" borderId="9" xfId="1" applyFont="1" applyBorder="1"/>
    <xf numFmtId="0" fontId="8" fillId="0" borderId="0" xfId="0" quotePrefix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43" fontId="0" fillId="0" borderId="0" xfId="1" applyFont="1"/>
    <xf numFmtId="209" fontId="0" fillId="0" borderId="0" xfId="1" applyNumberFormat="1" applyFont="1"/>
    <xf numFmtId="166" fontId="0" fillId="0" borderId="0" xfId="0" applyNumberFormat="1"/>
    <xf numFmtId="0" fontId="9" fillId="0" borderId="0" xfId="0" applyFont="1" applyAlignment="1">
      <alignment horizontal="center" wrapText="1"/>
    </xf>
    <xf numFmtId="10" fontId="9" fillId="0" borderId="0" xfId="3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17" fontId="11" fillId="0" borderId="0" xfId="0" applyNumberFormat="1" applyFont="1" applyBorder="1" applyAlignment="1">
      <alignment horizontal="center" wrapText="1"/>
    </xf>
    <xf numFmtId="43" fontId="9" fillId="0" borderId="0" xfId="1" applyFont="1" applyBorder="1" applyAlignment="1">
      <alignment horizontal="center" wrapText="1"/>
    </xf>
    <xf numFmtId="17" fontId="12" fillId="0" borderId="0" xfId="0" applyNumberFormat="1" applyFont="1" applyBorder="1"/>
    <xf numFmtId="43" fontId="10" fillId="0" borderId="0" xfId="1" applyFont="1" applyBorder="1"/>
    <xf numFmtId="2" fontId="13" fillId="0" borderId="0" xfId="2" applyNumberFormat="1" applyFont="1" applyBorder="1" applyAlignment="1">
      <alignment horizontal="center"/>
    </xf>
    <xf numFmtId="165" fontId="14" fillId="0" borderId="0" xfId="1" applyNumberFormat="1" applyFo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43" fontId="15" fillId="0" borderId="0" xfId="1" applyFont="1" applyFill="1" applyBorder="1"/>
    <xf numFmtId="165" fontId="15" fillId="0" borderId="0" xfId="1" applyNumberFormat="1" applyFont="1" applyFill="1"/>
    <xf numFmtId="17" fontId="15" fillId="0" borderId="0" xfId="0" applyNumberFormat="1" applyFont="1" applyFill="1" applyBorder="1"/>
    <xf numFmtId="165" fontId="10" fillId="0" borderId="0" xfId="1" applyNumberFormat="1" applyFont="1"/>
    <xf numFmtId="17" fontId="12" fillId="2" borderId="0" xfId="0" applyNumberFormat="1" applyFont="1" applyFill="1" applyBorder="1"/>
    <xf numFmtId="0" fontId="16" fillId="0" borderId="0" xfId="0" applyFont="1" applyBorder="1"/>
    <xf numFmtId="0" fontId="17" fillId="3" borderId="2" xfId="0" applyFont="1" applyFill="1" applyBorder="1" applyAlignment="1"/>
    <xf numFmtId="17" fontId="10" fillId="0" borderId="0" xfId="0" applyNumberFormat="1" applyFont="1" applyBorder="1"/>
    <xf numFmtId="17" fontId="10" fillId="0" borderId="0" xfId="0" applyNumberFormat="1" applyFont="1"/>
    <xf numFmtId="0" fontId="18" fillId="4" borderId="0" xfId="0" applyFont="1" applyFill="1" applyAlignment="1"/>
    <xf numFmtId="0" fontId="0" fillId="4" borderId="0" xfId="0" applyFill="1"/>
    <xf numFmtId="0" fontId="18" fillId="4" borderId="0" xfId="0" applyFont="1" applyFill="1"/>
    <xf numFmtId="0" fontId="19" fillId="4" borderId="0" xfId="0" applyFont="1" applyFill="1"/>
    <xf numFmtId="0" fontId="20" fillId="0" borderId="0" xfId="0" applyFont="1"/>
    <xf numFmtId="0" fontId="20" fillId="0" borderId="0" xfId="0" applyFont="1" applyBorder="1"/>
    <xf numFmtId="43" fontId="5" fillId="0" borderId="0" xfId="1" applyFont="1" applyBorder="1" applyAlignment="1">
      <alignment horizontal="center" wrapText="1"/>
    </xf>
    <xf numFmtId="0" fontId="19" fillId="0" borderId="0" xfId="0" applyFont="1" applyAlignment="1">
      <alignment wrapText="1"/>
    </xf>
    <xf numFmtId="164" fontId="3" fillId="0" borderId="0" xfId="2" applyNumberFormat="1" applyBorder="1"/>
    <xf numFmtId="2" fontId="22" fillId="0" borderId="0" xfId="2" applyNumberFormat="1" applyFont="1" applyBorder="1" applyAlignment="1">
      <alignment horizontal="center"/>
    </xf>
    <xf numFmtId="43" fontId="23" fillId="0" borderId="0" xfId="0" applyNumberFormat="1" applyFont="1" applyFill="1"/>
    <xf numFmtId="0" fontId="19" fillId="0" borderId="0" xfId="0" applyFont="1"/>
    <xf numFmtId="43" fontId="19" fillId="0" borderId="0" xfId="0" applyNumberFormat="1" applyFont="1" applyFill="1"/>
    <xf numFmtId="0" fontId="25" fillId="0" borderId="0" xfId="0" applyFont="1"/>
    <xf numFmtId="43" fontId="20" fillId="0" borderId="0" xfId="0" applyNumberFormat="1" applyFont="1"/>
    <xf numFmtId="43" fontId="21" fillId="0" borderId="0" xfId="0" applyNumberFormat="1" applyFont="1" applyFill="1"/>
    <xf numFmtId="2" fontId="21" fillId="0" borderId="0" xfId="0" applyNumberFormat="1" applyFont="1"/>
    <xf numFmtId="2" fontId="0" fillId="0" borderId="0" xfId="0" applyNumberFormat="1"/>
    <xf numFmtId="2" fontId="20" fillId="0" borderId="0" xfId="0" applyNumberFormat="1" applyFont="1"/>
    <xf numFmtId="10" fontId="0" fillId="0" borderId="0" xfId="3" applyNumberFormat="1" applyFont="1"/>
    <xf numFmtId="10" fontId="0" fillId="0" borderId="0" xfId="0" applyNumberFormat="1"/>
    <xf numFmtId="43" fontId="0" fillId="0" borderId="0" xfId="1" applyFont="1" applyAlignment="1">
      <alignment horizontal="right"/>
    </xf>
    <xf numFmtId="0" fontId="18" fillId="4" borderId="0" xfId="0" applyFont="1" applyFill="1" applyAlignment="1"/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10" fontId="5" fillId="0" borderId="2" xfId="3" applyNumberFormat="1" applyFont="1" applyBorder="1" applyAlignment="1">
      <alignment horizontal="center"/>
    </xf>
    <xf numFmtId="10" fontId="5" fillId="0" borderId="13" xfId="3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Normal_Sheet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 - Brent Pricing</a:t>
            </a:r>
          </a:p>
        </c:rich>
      </c:tx>
      <c:layout>
        <c:manualLayout>
          <c:xMode val="edge"/>
          <c:yMode val="edge"/>
          <c:x val="0.4150943396226415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2071778140293637"/>
          <c:w val="0.88568257491675917"/>
          <c:h val="0.73246329526916798"/>
        </c:manualLayout>
      </c:layout>
      <c:lineChart>
        <c:grouping val="standard"/>
        <c:varyColors val="0"/>
        <c:ser>
          <c:idx val="0"/>
          <c:order val="0"/>
          <c:tx>
            <c:strRef>
              <c:f>'Marc''s JCC_BRENT'!$B$4</c:f>
              <c:strCache>
                <c:ptCount val="1"/>
                <c:pt idx="0">
                  <c:v>Prompt
Brent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ysDash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'Marc''s JCC_BRENT'!$A$5:$A$150</c:f>
              <c:numCache>
                <c:formatCode>mmm\-yy</c:formatCode>
                <c:ptCount val="146"/>
                <c:pt idx="0">
                  <c:v>31959</c:v>
                </c:pt>
                <c:pt idx="1">
                  <c:v>31990</c:v>
                </c:pt>
                <c:pt idx="2">
                  <c:v>32021</c:v>
                </c:pt>
                <c:pt idx="3">
                  <c:v>32051</c:v>
                </c:pt>
                <c:pt idx="4">
                  <c:v>32082</c:v>
                </c:pt>
                <c:pt idx="5">
                  <c:v>32112</c:v>
                </c:pt>
                <c:pt idx="6">
                  <c:v>32143</c:v>
                </c:pt>
                <c:pt idx="7">
                  <c:v>32174</c:v>
                </c:pt>
                <c:pt idx="8">
                  <c:v>32203</c:v>
                </c:pt>
                <c:pt idx="9">
                  <c:v>32234</c:v>
                </c:pt>
                <c:pt idx="10">
                  <c:v>32264</c:v>
                </c:pt>
                <c:pt idx="11">
                  <c:v>32295</c:v>
                </c:pt>
                <c:pt idx="12">
                  <c:v>32325</c:v>
                </c:pt>
                <c:pt idx="13">
                  <c:v>32356</c:v>
                </c:pt>
                <c:pt idx="14">
                  <c:v>32387</c:v>
                </c:pt>
                <c:pt idx="15">
                  <c:v>32417</c:v>
                </c:pt>
                <c:pt idx="16">
                  <c:v>32448</c:v>
                </c:pt>
                <c:pt idx="17">
                  <c:v>32478</c:v>
                </c:pt>
                <c:pt idx="18">
                  <c:v>32509</c:v>
                </c:pt>
                <c:pt idx="19">
                  <c:v>32540</c:v>
                </c:pt>
                <c:pt idx="20">
                  <c:v>32568</c:v>
                </c:pt>
                <c:pt idx="21">
                  <c:v>32599</c:v>
                </c:pt>
                <c:pt idx="22">
                  <c:v>32629</c:v>
                </c:pt>
                <c:pt idx="23">
                  <c:v>32660</c:v>
                </c:pt>
                <c:pt idx="24">
                  <c:v>32690</c:v>
                </c:pt>
                <c:pt idx="25">
                  <c:v>32721</c:v>
                </c:pt>
                <c:pt idx="26">
                  <c:v>32752</c:v>
                </c:pt>
                <c:pt idx="27">
                  <c:v>32782</c:v>
                </c:pt>
                <c:pt idx="28">
                  <c:v>32813</c:v>
                </c:pt>
                <c:pt idx="29">
                  <c:v>32843</c:v>
                </c:pt>
                <c:pt idx="30">
                  <c:v>32874</c:v>
                </c:pt>
                <c:pt idx="31">
                  <c:v>32905</c:v>
                </c:pt>
                <c:pt idx="32">
                  <c:v>32933</c:v>
                </c:pt>
                <c:pt idx="33">
                  <c:v>32964</c:v>
                </c:pt>
                <c:pt idx="34">
                  <c:v>32994</c:v>
                </c:pt>
                <c:pt idx="35">
                  <c:v>33025</c:v>
                </c:pt>
                <c:pt idx="36">
                  <c:v>33055</c:v>
                </c:pt>
                <c:pt idx="37">
                  <c:v>33086</c:v>
                </c:pt>
                <c:pt idx="38">
                  <c:v>33117</c:v>
                </c:pt>
                <c:pt idx="39">
                  <c:v>33147</c:v>
                </c:pt>
                <c:pt idx="40">
                  <c:v>33178</c:v>
                </c:pt>
                <c:pt idx="41">
                  <c:v>33208</c:v>
                </c:pt>
                <c:pt idx="42">
                  <c:v>33239</c:v>
                </c:pt>
                <c:pt idx="43">
                  <c:v>33270</c:v>
                </c:pt>
                <c:pt idx="44">
                  <c:v>33298</c:v>
                </c:pt>
                <c:pt idx="45">
                  <c:v>33329</c:v>
                </c:pt>
                <c:pt idx="46">
                  <c:v>33359</c:v>
                </c:pt>
                <c:pt idx="47">
                  <c:v>33390</c:v>
                </c:pt>
                <c:pt idx="48">
                  <c:v>33420</c:v>
                </c:pt>
                <c:pt idx="49">
                  <c:v>33451</c:v>
                </c:pt>
                <c:pt idx="50">
                  <c:v>33482</c:v>
                </c:pt>
                <c:pt idx="51">
                  <c:v>33512</c:v>
                </c:pt>
                <c:pt idx="52">
                  <c:v>33543</c:v>
                </c:pt>
                <c:pt idx="53">
                  <c:v>33573</c:v>
                </c:pt>
                <c:pt idx="54">
                  <c:v>33604</c:v>
                </c:pt>
                <c:pt idx="55">
                  <c:v>33635</c:v>
                </c:pt>
                <c:pt idx="56">
                  <c:v>33664</c:v>
                </c:pt>
                <c:pt idx="57">
                  <c:v>33695</c:v>
                </c:pt>
                <c:pt idx="58">
                  <c:v>33725</c:v>
                </c:pt>
                <c:pt idx="59">
                  <c:v>33756</c:v>
                </c:pt>
                <c:pt idx="60">
                  <c:v>33786</c:v>
                </c:pt>
                <c:pt idx="61">
                  <c:v>33817</c:v>
                </c:pt>
                <c:pt idx="62">
                  <c:v>33848</c:v>
                </c:pt>
                <c:pt idx="63">
                  <c:v>33878</c:v>
                </c:pt>
                <c:pt idx="64">
                  <c:v>33909</c:v>
                </c:pt>
                <c:pt idx="65">
                  <c:v>33939</c:v>
                </c:pt>
                <c:pt idx="66">
                  <c:v>33970</c:v>
                </c:pt>
                <c:pt idx="67">
                  <c:v>34001</c:v>
                </c:pt>
                <c:pt idx="68">
                  <c:v>34029</c:v>
                </c:pt>
                <c:pt idx="69">
                  <c:v>34060</c:v>
                </c:pt>
                <c:pt idx="70">
                  <c:v>34090</c:v>
                </c:pt>
                <c:pt idx="71">
                  <c:v>34121</c:v>
                </c:pt>
                <c:pt idx="72">
                  <c:v>34151</c:v>
                </c:pt>
                <c:pt idx="73">
                  <c:v>34182</c:v>
                </c:pt>
                <c:pt idx="74">
                  <c:v>34213</c:v>
                </c:pt>
                <c:pt idx="75">
                  <c:v>34243</c:v>
                </c:pt>
                <c:pt idx="76">
                  <c:v>34274</c:v>
                </c:pt>
                <c:pt idx="77">
                  <c:v>34304</c:v>
                </c:pt>
                <c:pt idx="78">
                  <c:v>34335</c:v>
                </c:pt>
                <c:pt idx="79">
                  <c:v>34366</c:v>
                </c:pt>
                <c:pt idx="80">
                  <c:v>34394</c:v>
                </c:pt>
                <c:pt idx="81">
                  <c:v>34425</c:v>
                </c:pt>
                <c:pt idx="82">
                  <c:v>34455</c:v>
                </c:pt>
                <c:pt idx="83">
                  <c:v>34486</c:v>
                </c:pt>
                <c:pt idx="84">
                  <c:v>34516</c:v>
                </c:pt>
                <c:pt idx="85">
                  <c:v>34547</c:v>
                </c:pt>
                <c:pt idx="86">
                  <c:v>34578</c:v>
                </c:pt>
                <c:pt idx="87">
                  <c:v>34608</c:v>
                </c:pt>
                <c:pt idx="88">
                  <c:v>34639</c:v>
                </c:pt>
                <c:pt idx="89">
                  <c:v>34669</c:v>
                </c:pt>
                <c:pt idx="90">
                  <c:v>34700</c:v>
                </c:pt>
                <c:pt idx="91">
                  <c:v>34731</c:v>
                </c:pt>
                <c:pt idx="92">
                  <c:v>34759</c:v>
                </c:pt>
                <c:pt idx="93">
                  <c:v>34790</c:v>
                </c:pt>
                <c:pt idx="94">
                  <c:v>34820</c:v>
                </c:pt>
                <c:pt idx="95">
                  <c:v>34851</c:v>
                </c:pt>
                <c:pt idx="96">
                  <c:v>34881</c:v>
                </c:pt>
                <c:pt idx="97">
                  <c:v>34912</c:v>
                </c:pt>
                <c:pt idx="98">
                  <c:v>34943</c:v>
                </c:pt>
                <c:pt idx="99">
                  <c:v>34973</c:v>
                </c:pt>
                <c:pt idx="100">
                  <c:v>35004</c:v>
                </c:pt>
                <c:pt idx="101">
                  <c:v>35034</c:v>
                </c:pt>
                <c:pt idx="102">
                  <c:v>35065</c:v>
                </c:pt>
                <c:pt idx="103">
                  <c:v>35096</c:v>
                </c:pt>
                <c:pt idx="104">
                  <c:v>35125</c:v>
                </c:pt>
                <c:pt idx="105">
                  <c:v>35156</c:v>
                </c:pt>
                <c:pt idx="106">
                  <c:v>35186</c:v>
                </c:pt>
                <c:pt idx="107">
                  <c:v>35217</c:v>
                </c:pt>
                <c:pt idx="108">
                  <c:v>35247</c:v>
                </c:pt>
                <c:pt idx="109">
                  <c:v>35278</c:v>
                </c:pt>
                <c:pt idx="110">
                  <c:v>35309</c:v>
                </c:pt>
                <c:pt idx="111">
                  <c:v>35339</c:v>
                </c:pt>
                <c:pt idx="112">
                  <c:v>35370</c:v>
                </c:pt>
                <c:pt idx="113">
                  <c:v>35400</c:v>
                </c:pt>
                <c:pt idx="114">
                  <c:v>35431</c:v>
                </c:pt>
                <c:pt idx="115">
                  <c:v>35462</c:v>
                </c:pt>
                <c:pt idx="116">
                  <c:v>35490</c:v>
                </c:pt>
                <c:pt idx="117">
                  <c:v>35521</c:v>
                </c:pt>
                <c:pt idx="118">
                  <c:v>35551</c:v>
                </c:pt>
                <c:pt idx="119">
                  <c:v>35582</c:v>
                </c:pt>
                <c:pt idx="120">
                  <c:v>35612</c:v>
                </c:pt>
                <c:pt idx="121">
                  <c:v>35643</c:v>
                </c:pt>
                <c:pt idx="122">
                  <c:v>35674</c:v>
                </c:pt>
                <c:pt idx="123">
                  <c:v>35704</c:v>
                </c:pt>
                <c:pt idx="124">
                  <c:v>35735</c:v>
                </c:pt>
                <c:pt idx="125">
                  <c:v>35765</c:v>
                </c:pt>
                <c:pt idx="126">
                  <c:v>35796</c:v>
                </c:pt>
                <c:pt idx="127">
                  <c:v>35827</c:v>
                </c:pt>
                <c:pt idx="128">
                  <c:v>35855</c:v>
                </c:pt>
                <c:pt idx="129">
                  <c:v>35886</c:v>
                </c:pt>
                <c:pt idx="130">
                  <c:v>35916</c:v>
                </c:pt>
                <c:pt idx="131">
                  <c:v>35947</c:v>
                </c:pt>
                <c:pt idx="132">
                  <c:v>35977</c:v>
                </c:pt>
                <c:pt idx="133">
                  <c:v>36008</c:v>
                </c:pt>
                <c:pt idx="134">
                  <c:v>36039</c:v>
                </c:pt>
                <c:pt idx="135">
                  <c:v>36069</c:v>
                </c:pt>
                <c:pt idx="136">
                  <c:v>36100</c:v>
                </c:pt>
                <c:pt idx="137">
                  <c:v>36130</c:v>
                </c:pt>
                <c:pt idx="138">
                  <c:v>36161</c:v>
                </c:pt>
                <c:pt idx="139">
                  <c:v>36192</c:v>
                </c:pt>
                <c:pt idx="140">
                  <c:v>36220</c:v>
                </c:pt>
                <c:pt idx="141">
                  <c:v>36251</c:v>
                </c:pt>
                <c:pt idx="142">
                  <c:v>36281</c:v>
                </c:pt>
                <c:pt idx="143">
                  <c:v>36312</c:v>
                </c:pt>
                <c:pt idx="144">
                  <c:v>36342</c:v>
                </c:pt>
                <c:pt idx="145">
                  <c:v>36373</c:v>
                </c:pt>
              </c:numCache>
            </c:numRef>
          </c:cat>
          <c:val>
            <c:numRef>
              <c:f>'Marc''s JCC_BRENT'!$B$5:$B$150</c:f>
              <c:numCache>
                <c:formatCode>0.00</c:formatCode>
                <c:ptCount val="146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  <c:pt idx="142">
                  <c:v>15.810499999999999</c:v>
                </c:pt>
                <c:pt idx="143">
                  <c:v>16.132000000000001</c:v>
                </c:pt>
                <c:pt idx="144">
                  <c:v>19.0655</c:v>
                </c:pt>
                <c:pt idx="145">
                  <c:v>20.617699999999999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5-495F-8337-E9E43D4005A6}"/>
            </c:ext>
          </c:extLst>
        </c:ser>
        <c:ser>
          <c:idx val="1"/>
          <c:order val="1"/>
          <c:tx>
            <c:strRef>
              <c:f>'Marc''s JCC_BRENT'!$C$4</c:f>
              <c:strCache>
                <c:ptCount val="1"/>
                <c:pt idx="0">
                  <c:v> JCC Imports 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'Marc''s JCC_BRENT'!$A$5:$A$150</c:f>
              <c:numCache>
                <c:formatCode>mmm\-yy</c:formatCode>
                <c:ptCount val="146"/>
                <c:pt idx="0">
                  <c:v>31959</c:v>
                </c:pt>
                <c:pt idx="1">
                  <c:v>31990</c:v>
                </c:pt>
                <c:pt idx="2">
                  <c:v>32021</c:v>
                </c:pt>
                <c:pt idx="3">
                  <c:v>32051</c:v>
                </c:pt>
                <c:pt idx="4">
                  <c:v>32082</c:v>
                </c:pt>
                <c:pt idx="5">
                  <c:v>32112</c:v>
                </c:pt>
                <c:pt idx="6">
                  <c:v>32143</c:v>
                </c:pt>
                <c:pt idx="7">
                  <c:v>32174</c:v>
                </c:pt>
                <c:pt idx="8">
                  <c:v>32203</c:v>
                </c:pt>
                <c:pt idx="9">
                  <c:v>32234</c:v>
                </c:pt>
                <c:pt idx="10">
                  <c:v>32264</c:v>
                </c:pt>
                <c:pt idx="11">
                  <c:v>32295</c:v>
                </c:pt>
                <c:pt idx="12">
                  <c:v>32325</c:v>
                </c:pt>
                <c:pt idx="13">
                  <c:v>32356</c:v>
                </c:pt>
                <c:pt idx="14">
                  <c:v>32387</c:v>
                </c:pt>
                <c:pt idx="15">
                  <c:v>32417</c:v>
                </c:pt>
                <c:pt idx="16">
                  <c:v>32448</c:v>
                </c:pt>
                <c:pt idx="17">
                  <c:v>32478</c:v>
                </c:pt>
                <c:pt idx="18">
                  <c:v>32509</c:v>
                </c:pt>
                <c:pt idx="19">
                  <c:v>32540</c:v>
                </c:pt>
                <c:pt idx="20">
                  <c:v>32568</c:v>
                </c:pt>
                <c:pt idx="21">
                  <c:v>32599</c:v>
                </c:pt>
                <c:pt idx="22">
                  <c:v>32629</c:v>
                </c:pt>
                <c:pt idx="23">
                  <c:v>32660</c:v>
                </c:pt>
                <c:pt idx="24">
                  <c:v>32690</c:v>
                </c:pt>
                <c:pt idx="25">
                  <c:v>32721</c:v>
                </c:pt>
                <c:pt idx="26">
                  <c:v>32752</c:v>
                </c:pt>
                <c:pt idx="27">
                  <c:v>32782</c:v>
                </c:pt>
                <c:pt idx="28">
                  <c:v>32813</c:v>
                </c:pt>
                <c:pt idx="29">
                  <c:v>32843</c:v>
                </c:pt>
                <c:pt idx="30">
                  <c:v>32874</c:v>
                </c:pt>
                <c:pt idx="31">
                  <c:v>32905</c:v>
                </c:pt>
                <c:pt idx="32">
                  <c:v>32933</c:v>
                </c:pt>
                <c:pt idx="33">
                  <c:v>32964</c:v>
                </c:pt>
                <c:pt idx="34">
                  <c:v>32994</c:v>
                </c:pt>
                <c:pt idx="35">
                  <c:v>33025</c:v>
                </c:pt>
                <c:pt idx="36">
                  <c:v>33055</c:v>
                </c:pt>
                <c:pt idx="37">
                  <c:v>33086</c:v>
                </c:pt>
                <c:pt idx="38">
                  <c:v>33117</c:v>
                </c:pt>
                <c:pt idx="39">
                  <c:v>33147</c:v>
                </c:pt>
                <c:pt idx="40">
                  <c:v>33178</c:v>
                </c:pt>
                <c:pt idx="41">
                  <c:v>33208</c:v>
                </c:pt>
                <c:pt idx="42">
                  <c:v>33239</c:v>
                </c:pt>
                <c:pt idx="43">
                  <c:v>33270</c:v>
                </c:pt>
                <c:pt idx="44">
                  <c:v>33298</c:v>
                </c:pt>
                <c:pt idx="45">
                  <c:v>33329</c:v>
                </c:pt>
                <c:pt idx="46">
                  <c:v>33359</c:v>
                </c:pt>
                <c:pt idx="47">
                  <c:v>33390</c:v>
                </c:pt>
                <c:pt idx="48">
                  <c:v>33420</c:v>
                </c:pt>
                <c:pt idx="49">
                  <c:v>33451</c:v>
                </c:pt>
                <c:pt idx="50">
                  <c:v>33482</c:v>
                </c:pt>
                <c:pt idx="51">
                  <c:v>33512</c:v>
                </c:pt>
                <c:pt idx="52">
                  <c:v>33543</c:v>
                </c:pt>
                <c:pt idx="53">
                  <c:v>33573</c:v>
                </c:pt>
                <c:pt idx="54">
                  <c:v>33604</c:v>
                </c:pt>
                <c:pt idx="55">
                  <c:v>33635</c:v>
                </c:pt>
                <c:pt idx="56">
                  <c:v>33664</c:v>
                </c:pt>
                <c:pt idx="57">
                  <c:v>33695</c:v>
                </c:pt>
                <c:pt idx="58">
                  <c:v>33725</c:v>
                </c:pt>
                <c:pt idx="59">
                  <c:v>33756</c:v>
                </c:pt>
                <c:pt idx="60">
                  <c:v>33786</c:v>
                </c:pt>
                <c:pt idx="61">
                  <c:v>33817</c:v>
                </c:pt>
                <c:pt idx="62">
                  <c:v>33848</c:v>
                </c:pt>
                <c:pt idx="63">
                  <c:v>33878</c:v>
                </c:pt>
                <c:pt idx="64">
                  <c:v>33909</c:v>
                </c:pt>
                <c:pt idx="65">
                  <c:v>33939</c:v>
                </c:pt>
                <c:pt idx="66">
                  <c:v>33970</c:v>
                </c:pt>
                <c:pt idx="67">
                  <c:v>34001</c:v>
                </c:pt>
                <c:pt idx="68">
                  <c:v>34029</c:v>
                </c:pt>
                <c:pt idx="69">
                  <c:v>34060</c:v>
                </c:pt>
                <c:pt idx="70">
                  <c:v>34090</c:v>
                </c:pt>
                <c:pt idx="71">
                  <c:v>34121</c:v>
                </c:pt>
                <c:pt idx="72">
                  <c:v>34151</c:v>
                </c:pt>
                <c:pt idx="73">
                  <c:v>34182</c:v>
                </c:pt>
                <c:pt idx="74">
                  <c:v>34213</c:v>
                </c:pt>
                <c:pt idx="75">
                  <c:v>34243</c:v>
                </c:pt>
                <c:pt idx="76">
                  <c:v>34274</c:v>
                </c:pt>
                <c:pt idx="77">
                  <c:v>34304</c:v>
                </c:pt>
                <c:pt idx="78">
                  <c:v>34335</c:v>
                </c:pt>
                <c:pt idx="79">
                  <c:v>34366</c:v>
                </c:pt>
                <c:pt idx="80">
                  <c:v>34394</c:v>
                </c:pt>
                <c:pt idx="81">
                  <c:v>34425</c:v>
                </c:pt>
                <c:pt idx="82">
                  <c:v>34455</c:v>
                </c:pt>
                <c:pt idx="83">
                  <c:v>34486</c:v>
                </c:pt>
                <c:pt idx="84">
                  <c:v>34516</c:v>
                </c:pt>
                <c:pt idx="85">
                  <c:v>34547</c:v>
                </c:pt>
                <c:pt idx="86">
                  <c:v>34578</c:v>
                </c:pt>
                <c:pt idx="87">
                  <c:v>34608</c:v>
                </c:pt>
                <c:pt idx="88">
                  <c:v>34639</c:v>
                </c:pt>
                <c:pt idx="89">
                  <c:v>34669</c:v>
                </c:pt>
                <c:pt idx="90">
                  <c:v>34700</c:v>
                </c:pt>
                <c:pt idx="91">
                  <c:v>34731</c:v>
                </c:pt>
                <c:pt idx="92">
                  <c:v>34759</c:v>
                </c:pt>
                <c:pt idx="93">
                  <c:v>34790</c:v>
                </c:pt>
                <c:pt idx="94">
                  <c:v>34820</c:v>
                </c:pt>
                <c:pt idx="95">
                  <c:v>34851</c:v>
                </c:pt>
                <c:pt idx="96">
                  <c:v>34881</c:v>
                </c:pt>
                <c:pt idx="97">
                  <c:v>34912</c:v>
                </c:pt>
                <c:pt idx="98">
                  <c:v>34943</c:v>
                </c:pt>
                <c:pt idx="99">
                  <c:v>34973</c:v>
                </c:pt>
                <c:pt idx="100">
                  <c:v>35004</c:v>
                </c:pt>
                <c:pt idx="101">
                  <c:v>35034</c:v>
                </c:pt>
                <c:pt idx="102">
                  <c:v>35065</c:v>
                </c:pt>
                <c:pt idx="103">
                  <c:v>35096</c:v>
                </c:pt>
                <c:pt idx="104">
                  <c:v>35125</c:v>
                </c:pt>
                <c:pt idx="105">
                  <c:v>35156</c:v>
                </c:pt>
                <c:pt idx="106">
                  <c:v>35186</c:v>
                </c:pt>
                <c:pt idx="107">
                  <c:v>35217</c:v>
                </c:pt>
                <c:pt idx="108">
                  <c:v>35247</c:v>
                </c:pt>
                <c:pt idx="109">
                  <c:v>35278</c:v>
                </c:pt>
                <c:pt idx="110">
                  <c:v>35309</c:v>
                </c:pt>
                <c:pt idx="111">
                  <c:v>35339</c:v>
                </c:pt>
                <c:pt idx="112">
                  <c:v>35370</c:v>
                </c:pt>
                <c:pt idx="113">
                  <c:v>35400</c:v>
                </c:pt>
                <c:pt idx="114">
                  <c:v>35431</c:v>
                </c:pt>
                <c:pt idx="115">
                  <c:v>35462</c:v>
                </c:pt>
                <c:pt idx="116">
                  <c:v>35490</c:v>
                </c:pt>
                <c:pt idx="117">
                  <c:v>35521</c:v>
                </c:pt>
                <c:pt idx="118">
                  <c:v>35551</c:v>
                </c:pt>
                <c:pt idx="119">
                  <c:v>35582</c:v>
                </c:pt>
                <c:pt idx="120">
                  <c:v>35612</c:v>
                </c:pt>
                <c:pt idx="121">
                  <c:v>35643</c:v>
                </c:pt>
                <c:pt idx="122">
                  <c:v>35674</c:v>
                </c:pt>
                <c:pt idx="123">
                  <c:v>35704</c:v>
                </c:pt>
                <c:pt idx="124">
                  <c:v>35735</c:v>
                </c:pt>
                <c:pt idx="125">
                  <c:v>35765</c:v>
                </c:pt>
                <c:pt idx="126">
                  <c:v>35796</c:v>
                </c:pt>
                <c:pt idx="127">
                  <c:v>35827</c:v>
                </c:pt>
                <c:pt idx="128">
                  <c:v>35855</c:v>
                </c:pt>
                <c:pt idx="129">
                  <c:v>35886</c:v>
                </c:pt>
                <c:pt idx="130">
                  <c:v>35916</c:v>
                </c:pt>
                <c:pt idx="131">
                  <c:v>35947</c:v>
                </c:pt>
                <c:pt idx="132">
                  <c:v>35977</c:v>
                </c:pt>
                <c:pt idx="133">
                  <c:v>36008</c:v>
                </c:pt>
                <c:pt idx="134">
                  <c:v>36039</c:v>
                </c:pt>
                <c:pt idx="135">
                  <c:v>36069</c:v>
                </c:pt>
                <c:pt idx="136">
                  <c:v>36100</c:v>
                </c:pt>
                <c:pt idx="137">
                  <c:v>36130</c:v>
                </c:pt>
                <c:pt idx="138">
                  <c:v>36161</c:v>
                </c:pt>
                <c:pt idx="139">
                  <c:v>36192</c:v>
                </c:pt>
                <c:pt idx="140">
                  <c:v>36220</c:v>
                </c:pt>
                <c:pt idx="141">
                  <c:v>36251</c:v>
                </c:pt>
                <c:pt idx="142">
                  <c:v>36281</c:v>
                </c:pt>
                <c:pt idx="143">
                  <c:v>36312</c:v>
                </c:pt>
                <c:pt idx="144">
                  <c:v>36342</c:v>
                </c:pt>
                <c:pt idx="145">
                  <c:v>36373</c:v>
                </c:pt>
              </c:numCache>
            </c:numRef>
          </c:cat>
          <c:val>
            <c:numRef>
              <c:f>'Marc''s JCC_BRENT'!$C$5:$C$150</c:f>
              <c:numCache>
                <c:formatCode>_(* #,##0.00_);_(* \(#,##0.00\);_(* "-"??_);_(@_)</c:formatCode>
                <c:ptCount val="146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 formatCode="General">
                  <c:v>20.46</c:v>
                </c:pt>
                <c:pt idx="126" formatCode="General">
                  <c:v>18.309999999999999</c:v>
                </c:pt>
                <c:pt idx="127" formatCode="General">
                  <c:v>15.5</c:v>
                </c:pt>
                <c:pt idx="128" formatCode="General">
                  <c:v>13.86</c:v>
                </c:pt>
                <c:pt idx="129" formatCode="General">
                  <c:v>12.74</c:v>
                </c:pt>
                <c:pt idx="130" formatCode="General">
                  <c:v>13.23</c:v>
                </c:pt>
                <c:pt idx="131" formatCode="General">
                  <c:v>13.55</c:v>
                </c:pt>
                <c:pt idx="132" formatCode="General">
                  <c:v>13.08</c:v>
                </c:pt>
                <c:pt idx="133" formatCode="General">
                  <c:v>13.11</c:v>
                </c:pt>
                <c:pt idx="134" formatCode="General">
                  <c:v>12.75</c:v>
                </c:pt>
                <c:pt idx="135" formatCode="General">
                  <c:v>13.85</c:v>
                </c:pt>
                <c:pt idx="136" formatCode="General">
                  <c:v>13.74</c:v>
                </c:pt>
                <c:pt idx="137" formatCode="General">
                  <c:v>12.87</c:v>
                </c:pt>
                <c:pt idx="138" formatCode="General">
                  <c:v>11.35</c:v>
                </c:pt>
                <c:pt idx="139" formatCode="General">
                  <c:v>11.48</c:v>
                </c:pt>
                <c:pt idx="140" formatCode="General">
                  <c:v>11.23</c:v>
                </c:pt>
                <c:pt idx="141" formatCode="General">
                  <c:v>11.79</c:v>
                </c:pt>
                <c:pt idx="142">
                  <c:v>15.520083247032678</c:v>
                </c:pt>
                <c:pt idx="143">
                  <c:v>16.336755158474698</c:v>
                </c:pt>
                <c:pt idx="144">
                  <c:v>16.669341762171115</c:v>
                </c:pt>
                <c:pt idx="145">
                  <c:v>18.508693269194438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5-495F-8337-E9E43D4005A6}"/>
            </c:ext>
          </c:extLst>
        </c:ser>
        <c:ser>
          <c:idx val="2"/>
          <c:order val="2"/>
          <c:tx>
            <c:strRef>
              <c:f>'Marc''s JCC_BRENT'!$D$4</c:f>
              <c:strCache>
                <c:ptCount val="1"/>
                <c:pt idx="0">
                  <c:v>Dated
Brent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'Marc''s JCC_BRENT'!$A$5:$A$150</c:f>
              <c:numCache>
                <c:formatCode>mmm\-yy</c:formatCode>
                <c:ptCount val="146"/>
                <c:pt idx="0">
                  <c:v>31959</c:v>
                </c:pt>
                <c:pt idx="1">
                  <c:v>31990</c:v>
                </c:pt>
                <c:pt idx="2">
                  <c:v>32021</c:v>
                </c:pt>
                <c:pt idx="3">
                  <c:v>32051</c:v>
                </c:pt>
                <c:pt idx="4">
                  <c:v>32082</c:v>
                </c:pt>
                <c:pt idx="5">
                  <c:v>32112</c:v>
                </c:pt>
                <c:pt idx="6">
                  <c:v>32143</c:v>
                </c:pt>
                <c:pt idx="7">
                  <c:v>32174</c:v>
                </c:pt>
                <c:pt idx="8">
                  <c:v>32203</c:v>
                </c:pt>
                <c:pt idx="9">
                  <c:v>32234</c:v>
                </c:pt>
                <c:pt idx="10">
                  <c:v>32264</c:v>
                </c:pt>
                <c:pt idx="11">
                  <c:v>32295</c:v>
                </c:pt>
                <c:pt idx="12">
                  <c:v>32325</c:v>
                </c:pt>
                <c:pt idx="13">
                  <c:v>32356</c:v>
                </c:pt>
                <c:pt idx="14">
                  <c:v>32387</c:v>
                </c:pt>
                <c:pt idx="15">
                  <c:v>32417</c:v>
                </c:pt>
                <c:pt idx="16">
                  <c:v>32448</c:v>
                </c:pt>
                <c:pt idx="17">
                  <c:v>32478</c:v>
                </c:pt>
                <c:pt idx="18">
                  <c:v>32509</c:v>
                </c:pt>
                <c:pt idx="19">
                  <c:v>32540</c:v>
                </c:pt>
                <c:pt idx="20">
                  <c:v>32568</c:v>
                </c:pt>
                <c:pt idx="21">
                  <c:v>32599</c:v>
                </c:pt>
                <c:pt idx="22">
                  <c:v>32629</c:v>
                </c:pt>
                <c:pt idx="23">
                  <c:v>32660</c:v>
                </c:pt>
                <c:pt idx="24">
                  <c:v>32690</c:v>
                </c:pt>
                <c:pt idx="25">
                  <c:v>32721</c:v>
                </c:pt>
                <c:pt idx="26">
                  <c:v>32752</c:v>
                </c:pt>
                <c:pt idx="27">
                  <c:v>32782</c:v>
                </c:pt>
                <c:pt idx="28">
                  <c:v>32813</c:v>
                </c:pt>
                <c:pt idx="29">
                  <c:v>32843</c:v>
                </c:pt>
                <c:pt idx="30">
                  <c:v>32874</c:v>
                </c:pt>
                <c:pt idx="31">
                  <c:v>32905</c:v>
                </c:pt>
                <c:pt idx="32">
                  <c:v>32933</c:v>
                </c:pt>
                <c:pt idx="33">
                  <c:v>32964</c:v>
                </c:pt>
                <c:pt idx="34">
                  <c:v>32994</c:v>
                </c:pt>
                <c:pt idx="35">
                  <c:v>33025</c:v>
                </c:pt>
                <c:pt idx="36">
                  <c:v>33055</c:v>
                </c:pt>
                <c:pt idx="37">
                  <c:v>33086</c:v>
                </c:pt>
                <c:pt idx="38">
                  <c:v>33117</c:v>
                </c:pt>
                <c:pt idx="39">
                  <c:v>33147</c:v>
                </c:pt>
                <c:pt idx="40">
                  <c:v>33178</c:v>
                </c:pt>
                <c:pt idx="41">
                  <c:v>33208</c:v>
                </c:pt>
                <c:pt idx="42">
                  <c:v>33239</c:v>
                </c:pt>
                <c:pt idx="43">
                  <c:v>33270</c:v>
                </c:pt>
                <c:pt idx="44">
                  <c:v>33298</c:v>
                </c:pt>
                <c:pt idx="45">
                  <c:v>33329</c:v>
                </c:pt>
                <c:pt idx="46">
                  <c:v>33359</c:v>
                </c:pt>
                <c:pt idx="47">
                  <c:v>33390</c:v>
                </c:pt>
                <c:pt idx="48">
                  <c:v>33420</c:v>
                </c:pt>
                <c:pt idx="49">
                  <c:v>33451</c:v>
                </c:pt>
                <c:pt idx="50">
                  <c:v>33482</c:v>
                </c:pt>
                <c:pt idx="51">
                  <c:v>33512</c:v>
                </c:pt>
                <c:pt idx="52">
                  <c:v>33543</c:v>
                </c:pt>
                <c:pt idx="53">
                  <c:v>33573</c:v>
                </c:pt>
                <c:pt idx="54">
                  <c:v>33604</c:v>
                </c:pt>
                <c:pt idx="55">
                  <c:v>33635</c:v>
                </c:pt>
                <c:pt idx="56">
                  <c:v>33664</c:v>
                </c:pt>
                <c:pt idx="57">
                  <c:v>33695</c:v>
                </c:pt>
                <c:pt idx="58">
                  <c:v>33725</c:v>
                </c:pt>
                <c:pt idx="59">
                  <c:v>33756</c:v>
                </c:pt>
                <c:pt idx="60">
                  <c:v>33786</c:v>
                </c:pt>
                <c:pt idx="61">
                  <c:v>33817</c:v>
                </c:pt>
                <c:pt idx="62">
                  <c:v>33848</c:v>
                </c:pt>
                <c:pt idx="63">
                  <c:v>33878</c:v>
                </c:pt>
                <c:pt idx="64">
                  <c:v>33909</c:v>
                </c:pt>
                <c:pt idx="65">
                  <c:v>33939</c:v>
                </c:pt>
                <c:pt idx="66">
                  <c:v>33970</c:v>
                </c:pt>
                <c:pt idx="67">
                  <c:v>34001</c:v>
                </c:pt>
                <c:pt idx="68">
                  <c:v>34029</c:v>
                </c:pt>
                <c:pt idx="69">
                  <c:v>34060</c:v>
                </c:pt>
                <c:pt idx="70">
                  <c:v>34090</c:v>
                </c:pt>
                <c:pt idx="71">
                  <c:v>34121</c:v>
                </c:pt>
                <c:pt idx="72">
                  <c:v>34151</c:v>
                </c:pt>
                <c:pt idx="73">
                  <c:v>34182</c:v>
                </c:pt>
                <c:pt idx="74">
                  <c:v>34213</c:v>
                </c:pt>
                <c:pt idx="75">
                  <c:v>34243</c:v>
                </c:pt>
                <c:pt idx="76">
                  <c:v>34274</c:v>
                </c:pt>
                <c:pt idx="77">
                  <c:v>34304</c:v>
                </c:pt>
                <c:pt idx="78">
                  <c:v>34335</c:v>
                </c:pt>
                <c:pt idx="79">
                  <c:v>34366</c:v>
                </c:pt>
                <c:pt idx="80">
                  <c:v>34394</c:v>
                </c:pt>
                <c:pt idx="81">
                  <c:v>34425</c:v>
                </c:pt>
                <c:pt idx="82">
                  <c:v>34455</c:v>
                </c:pt>
                <c:pt idx="83">
                  <c:v>34486</c:v>
                </c:pt>
                <c:pt idx="84">
                  <c:v>34516</c:v>
                </c:pt>
                <c:pt idx="85">
                  <c:v>34547</c:v>
                </c:pt>
                <c:pt idx="86">
                  <c:v>34578</c:v>
                </c:pt>
                <c:pt idx="87">
                  <c:v>34608</c:v>
                </c:pt>
                <c:pt idx="88">
                  <c:v>34639</c:v>
                </c:pt>
                <c:pt idx="89">
                  <c:v>34669</c:v>
                </c:pt>
                <c:pt idx="90">
                  <c:v>34700</c:v>
                </c:pt>
                <c:pt idx="91">
                  <c:v>34731</c:v>
                </c:pt>
                <c:pt idx="92">
                  <c:v>34759</c:v>
                </c:pt>
                <c:pt idx="93">
                  <c:v>34790</c:v>
                </c:pt>
                <c:pt idx="94">
                  <c:v>34820</c:v>
                </c:pt>
                <c:pt idx="95">
                  <c:v>34851</c:v>
                </c:pt>
                <c:pt idx="96">
                  <c:v>34881</c:v>
                </c:pt>
                <c:pt idx="97">
                  <c:v>34912</c:v>
                </c:pt>
                <c:pt idx="98">
                  <c:v>34943</c:v>
                </c:pt>
                <c:pt idx="99">
                  <c:v>34973</c:v>
                </c:pt>
                <c:pt idx="100">
                  <c:v>35004</c:v>
                </c:pt>
                <c:pt idx="101">
                  <c:v>35034</c:v>
                </c:pt>
                <c:pt idx="102">
                  <c:v>35065</c:v>
                </c:pt>
                <c:pt idx="103">
                  <c:v>35096</c:v>
                </c:pt>
                <c:pt idx="104">
                  <c:v>35125</c:v>
                </c:pt>
                <c:pt idx="105">
                  <c:v>35156</c:v>
                </c:pt>
                <c:pt idx="106">
                  <c:v>35186</c:v>
                </c:pt>
                <c:pt idx="107">
                  <c:v>35217</c:v>
                </c:pt>
                <c:pt idx="108">
                  <c:v>35247</c:v>
                </c:pt>
                <c:pt idx="109">
                  <c:v>35278</c:v>
                </c:pt>
                <c:pt idx="110">
                  <c:v>35309</c:v>
                </c:pt>
                <c:pt idx="111">
                  <c:v>35339</c:v>
                </c:pt>
                <c:pt idx="112">
                  <c:v>35370</c:v>
                </c:pt>
                <c:pt idx="113">
                  <c:v>35400</c:v>
                </c:pt>
                <c:pt idx="114">
                  <c:v>35431</c:v>
                </c:pt>
                <c:pt idx="115">
                  <c:v>35462</c:v>
                </c:pt>
                <c:pt idx="116">
                  <c:v>35490</c:v>
                </c:pt>
                <c:pt idx="117">
                  <c:v>35521</c:v>
                </c:pt>
                <c:pt idx="118">
                  <c:v>35551</c:v>
                </c:pt>
                <c:pt idx="119">
                  <c:v>35582</c:v>
                </c:pt>
                <c:pt idx="120">
                  <c:v>35612</c:v>
                </c:pt>
                <c:pt idx="121">
                  <c:v>35643</c:v>
                </c:pt>
                <c:pt idx="122">
                  <c:v>35674</c:v>
                </c:pt>
                <c:pt idx="123">
                  <c:v>35704</c:v>
                </c:pt>
                <c:pt idx="124">
                  <c:v>35735</c:v>
                </c:pt>
                <c:pt idx="125">
                  <c:v>35765</c:v>
                </c:pt>
                <c:pt idx="126">
                  <c:v>35796</c:v>
                </c:pt>
                <c:pt idx="127">
                  <c:v>35827</c:v>
                </c:pt>
                <c:pt idx="128">
                  <c:v>35855</c:v>
                </c:pt>
                <c:pt idx="129">
                  <c:v>35886</c:v>
                </c:pt>
                <c:pt idx="130">
                  <c:v>35916</c:v>
                </c:pt>
                <c:pt idx="131">
                  <c:v>35947</c:v>
                </c:pt>
                <c:pt idx="132">
                  <c:v>35977</c:v>
                </c:pt>
                <c:pt idx="133">
                  <c:v>36008</c:v>
                </c:pt>
                <c:pt idx="134">
                  <c:v>36039</c:v>
                </c:pt>
                <c:pt idx="135">
                  <c:v>36069</c:v>
                </c:pt>
                <c:pt idx="136">
                  <c:v>36100</c:v>
                </c:pt>
                <c:pt idx="137">
                  <c:v>36130</c:v>
                </c:pt>
                <c:pt idx="138">
                  <c:v>36161</c:v>
                </c:pt>
                <c:pt idx="139">
                  <c:v>36192</c:v>
                </c:pt>
                <c:pt idx="140">
                  <c:v>36220</c:v>
                </c:pt>
                <c:pt idx="141">
                  <c:v>36251</c:v>
                </c:pt>
                <c:pt idx="142">
                  <c:v>36281</c:v>
                </c:pt>
                <c:pt idx="143">
                  <c:v>36312</c:v>
                </c:pt>
                <c:pt idx="144">
                  <c:v>36342</c:v>
                </c:pt>
                <c:pt idx="145">
                  <c:v>36373</c:v>
                </c:pt>
              </c:numCache>
            </c:numRef>
          </c:cat>
          <c:val>
            <c:numRef>
              <c:f>'Marc''s JCC_BRENT'!$D$5:$D$150</c:f>
              <c:numCache>
                <c:formatCode>0.00</c:formatCode>
                <c:ptCount val="146"/>
                <c:pt idx="0">
                  <c:v>20.009699999999999</c:v>
                </c:pt>
                <c:pt idx="1">
                  <c:v>18.959499999999998</c:v>
                </c:pt>
                <c:pt idx="2">
                  <c:v>18.322700000000001</c:v>
                </c:pt>
                <c:pt idx="3">
                  <c:v>18.7682</c:v>
                </c:pt>
                <c:pt idx="4">
                  <c:v>17.7821</c:v>
                </c:pt>
                <c:pt idx="5">
                  <c:v>17.108699999999999</c:v>
                </c:pt>
                <c:pt idx="6">
                  <c:v>16.843800000000002</c:v>
                </c:pt>
                <c:pt idx="7">
                  <c:v>15.669</c:v>
                </c:pt>
                <c:pt idx="8">
                  <c:v>14.751099999999999</c:v>
                </c:pt>
                <c:pt idx="9">
                  <c:v>16.530999999999999</c:v>
                </c:pt>
                <c:pt idx="10">
                  <c:v>16.319299999999998</c:v>
                </c:pt>
                <c:pt idx="11">
                  <c:v>15.5284</c:v>
                </c:pt>
                <c:pt idx="12">
                  <c:v>14.901199999999999</c:v>
                </c:pt>
                <c:pt idx="13">
                  <c:v>14.8848</c:v>
                </c:pt>
                <c:pt idx="14">
                  <c:v>13.157999999999999</c:v>
                </c:pt>
                <c:pt idx="15">
                  <c:v>12.4214</c:v>
                </c:pt>
                <c:pt idx="16">
                  <c:v>12.9466</c:v>
                </c:pt>
                <c:pt idx="17">
                  <c:v>15.3262</c:v>
                </c:pt>
                <c:pt idx="18">
                  <c:v>17.111899999999999</c:v>
                </c:pt>
                <c:pt idx="19">
                  <c:v>16.918800000000001</c:v>
                </c:pt>
                <c:pt idx="20">
                  <c:v>18.743200000000002</c:v>
                </c:pt>
                <c:pt idx="21">
                  <c:v>20.218699999999998</c:v>
                </c:pt>
                <c:pt idx="22">
                  <c:v>18.681799999999999</c:v>
                </c:pt>
                <c:pt idx="23">
                  <c:v>17.600000000000001</c:v>
                </c:pt>
                <c:pt idx="24">
                  <c:v>17.543299999999999</c:v>
                </c:pt>
                <c:pt idx="25">
                  <c:v>16.753299999999999</c:v>
                </c:pt>
                <c:pt idx="26">
                  <c:v>17.796399999999998</c:v>
                </c:pt>
                <c:pt idx="27">
                  <c:v>18.9057</c:v>
                </c:pt>
                <c:pt idx="28">
                  <c:v>18.702300000000001</c:v>
                </c:pt>
                <c:pt idx="29">
                  <c:v>19.920000000000002</c:v>
                </c:pt>
                <c:pt idx="30">
                  <c:v>21.299800000000001</c:v>
                </c:pt>
                <c:pt idx="31">
                  <c:v>19.776700000000002</c:v>
                </c:pt>
                <c:pt idx="32">
                  <c:v>18.330200000000001</c:v>
                </c:pt>
                <c:pt idx="33">
                  <c:v>16.419</c:v>
                </c:pt>
                <c:pt idx="34">
                  <c:v>16.334800000000001</c:v>
                </c:pt>
                <c:pt idx="35">
                  <c:v>15.0779</c:v>
                </c:pt>
                <c:pt idx="36">
                  <c:v>17.2225</c:v>
                </c:pt>
                <c:pt idx="37">
                  <c:v>27.4404</c:v>
                </c:pt>
                <c:pt idx="38">
                  <c:v>35.183</c:v>
                </c:pt>
                <c:pt idx="39">
                  <c:v>35.950899999999997</c:v>
                </c:pt>
                <c:pt idx="40">
                  <c:v>33.049999999999997</c:v>
                </c:pt>
                <c:pt idx="41">
                  <c:v>28.125299999999999</c:v>
                </c:pt>
                <c:pt idx="42">
                  <c:v>23.468599999999999</c:v>
                </c:pt>
                <c:pt idx="43">
                  <c:v>19.454999999999998</c:v>
                </c:pt>
                <c:pt idx="44">
                  <c:v>19.0017</c:v>
                </c:pt>
                <c:pt idx="45">
                  <c:v>19.143899999999999</c:v>
                </c:pt>
                <c:pt idx="46">
                  <c:v>19.128900000000002</c:v>
                </c:pt>
                <c:pt idx="47">
                  <c:v>18.129000000000001</c:v>
                </c:pt>
                <c:pt idx="48">
                  <c:v>19.409300000000002</c:v>
                </c:pt>
                <c:pt idx="49">
                  <c:v>19.77</c:v>
                </c:pt>
                <c:pt idx="50">
                  <c:v>20.5486</c:v>
                </c:pt>
                <c:pt idx="51">
                  <c:v>22.242599999999999</c:v>
                </c:pt>
                <c:pt idx="52">
                  <c:v>21.032599999999999</c:v>
                </c:pt>
                <c:pt idx="53">
                  <c:v>18.289000000000001</c:v>
                </c:pt>
                <c:pt idx="54">
                  <c:v>18.195900000000002</c:v>
                </c:pt>
                <c:pt idx="55">
                  <c:v>18.095199999999998</c:v>
                </c:pt>
                <c:pt idx="56">
                  <c:v>17.573599999999999</c:v>
                </c:pt>
                <c:pt idx="57">
                  <c:v>18.989799999999999</c:v>
                </c:pt>
                <c:pt idx="58">
                  <c:v>19.904800000000002</c:v>
                </c:pt>
                <c:pt idx="59">
                  <c:v>21.136099999999999</c:v>
                </c:pt>
                <c:pt idx="60">
                  <c:v>20.2561</c:v>
                </c:pt>
                <c:pt idx="61">
                  <c:v>19.730699999999999</c:v>
                </c:pt>
                <c:pt idx="62">
                  <c:v>20.249300000000002</c:v>
                </c:pt>
                <c:pt idx="63">
                  <c:v>20.246400000000001</c:v>
                </c:pt>
                <c:pt idx="64">
                  <c:v>19.189800000000002</c:v>
                </c:pt>
                <c:pt idx="65">
                  <c:v>18.1248</c:v>
                </c:pt>
                <c:pt idx="66">
                  <c:v>17.3673</c:v>
                </c:pt>
                <c:pt idx="67">
                  <c:v>18.4892</c:v>
                </c:pt>
                <c:pt idx="68">
                  <c:v>18.728300000000001</c:v>
                </c:pt>
                <c:pt idx="69">
                  <c:v>18.6386</c:v>
                </c:pt>
                <c:pt idx="70">
                  <c:v>18.460799999999999</c:v>
                </c:pt>
                <c:pt idx="71">
                  <c:v>17.592500000000001</c:v>
                </c:pt>
                <c:pt idx="72">
                  <c:v>16.783899999999999</c:v>
                </c:pt>
                <c:pt idx="73">
                  <c:v>16.714099999999998</c:v>
                </c:pt>
                <c:pt idx="74">
                  <c:v>16.0061</c:v>
                </c:pt>
                <c:pt idx="75">
                  <c:v>16.529299999999999</c:v>
                </c:pt>
                <c:pt idx="76">
                  <c:v>15.0998</c:v>
                </c:pt>
                <c:pt idx="77">
                  <c:v>13.535</c:v>
                </c:pt>
                <c:pt idx="78">
                  <c:v>14.2736</c:v>
                </c:pt>
                <c:pt idx="79">
                  <c:v>13.691800000000001</c:v>
                </c:pt>
                <c:pt idx="80">
                  <c:v>13.9009</c:v>
                </c:pt>
                <c:pt idx="81">
                  <c:v>15.2012</c:v>
                </c:pt>
                <c:pt idx="82">
                  <c:v>16.161899999999999</c:v>
                </c:pt>
                <c:pt idx="83">
                  <c:v>16.7502</c:v>
                </c:pt>
                <c:pt idx="84">
                  <c:v>17.5717</c:v>
                </c:pt>
                <c:pt idx="85">
                  <c:v>16.686299999999999</c:v>
                </c:pt>
                <c:pt idx="86">
                  <c:v>15.849500000000001</c:v>
                </c:pt>
                <c:pt idx="87">
                  <c:v>16.470700000000001</c:v>
                </c:pt>
                <c:pt idx="88">
                  <c:v>17.2684</c:v>
                </c:pt>
                <c:pt idx="89">
                  <c:v>15.839499999999999</c:v>
                </c:pt>
                <c:pt idx="90">
                  <c:v>16.585699999999999</c:v>
                </c:pt>
                <c:pt idx="91">
                  <c:v>17.145</c:v>
                </c:pt>
                <c:pt idx="92">
                  <c:v>16.9815</c:v>
                </c:pt>
                <c:pt idx="93">
                  <c:v>18.6389</c:v>
                </c:pt>
                <c:pt idx="94">
                  <c:v>18.336600000000001</c:v>
                </c:pt>
                <c:pt idx="95">
                  <c:v>17.339500000000001</c:v>
                </c:pt>
                <c:pt idx="96">
                  <c:v>15.794499999999999</c:v>
                </c:pt>
                <c:pt idx="97">
                  <c:v>16.0413</c:v>
                </c:pt>
                <c:pt idx="98">
                  <c:v>16.6967</c:v>
                </c:pt>
                <c:pt idx="99">
                  <c:v>16.0943</c:v>
                </c:pt>
                <c:pt idx="100">
                  <c:v>16.820900000000002</c:v>
                </c:pt>
                <c:pt idx="101">
                  <c:v>18.004000000000001</c:v>
                </c:pt>
                <c:pt idx="102">
                  <c:v>17.925000000000001</c:v>
                </c:pt>
                <c:pt idx="103">
                  <c:v>17.9788</c:v>
                </c:pt>
                <c:pt idx="104">
                  <c:v>19.946400000000001</c:v>
                </c:pt>
                <c:pt idx="105">
                  <c:v>20.931899999999999</c:v>
                </c:pt>
                <c:pt idx="106">
                  <c:v>19.102499999999999</c:v>
                </c:pt>
                <c:pt idx="107">
                  <c:v>18.425000000000001</c:v>
                </c:pt>
                <c:pt idx="108">
                  <c:v>19.636700000000001</c:v>
                </c:pt>
                <c:pt idx="109">
                  <c:v>20.557700000000001</c:v>
                </c:pt>
                <c:pt idx="110">
                  <c:v>22.636700000000001</c:v>
                </c:pt>
                <c:pt idx="111">
                  <c:v>24.163900000000002</c:v>
                </c:pt>
                <c:pt idx="112">
                  <c:v>22.693100000000001</c:v>
                </c:pt>
                <c:pt idx="113">
                  <c:v>23.8931</c:v>
                </c:pt>
                <c:pt idx="114">
                  <c:v>23.448899999999998</c:v>
                </c:pt>
                <c:pt idx="115">
                  <c:v>20.823</c:v>
                </c:pt>
                <c:pt idx="116">
                  <c:v>19.057500000000001</c:v>
                </c:pt>
                <c:pt idx="117">
                  <c:v>17.452999999999999</c:v>
                </c:pt>
                <c:pt idx="118">
                  <c:v>19.0688</c:v>
                </c:pt>
                <c:pt idx="119">
                  <c:v>17.577400000000001</c:v>
                </c:pt>
                <c:pt idx="120">
                  <c:v>18.519100000000002</c:v>
                </c:pt>
                <c:pt idx="121">
                  <c:v>18.6374</c:v>
                </c:pt>
                <c:pt idx="122">
                  <c:v>18.444299999999998</c:v>
                </c:pt>
                <c:pt idx="123">
                  <c:v>19.885000000000002</c:v>
                </c:pt>
                <c:pt idx="124">
                  <c:v>19.152999999999999</c:v>
                </c:pt>
                <c:pt idx="125">
                  <c:v>17.102699999999999</c:v>
                </c:pt>
                <c:pt idx="126">
                  <c:v>15.115500000000001</c:v>
                </c:pt>
                <c:pt idx="127">
                  <c:v>13.952500000000001</c:v>
                </c:pt>
                <c:pt idx="128">
                  <c:v>13.056100000000001</c:v>
                </c:pt>
                <c:pt idx="129">
                  <c:v>13.4312</c:v>
                </c:pt>
                <c:pt idx="130">
                  <c:v>14.4383</c:v>
                </c:pt>
                <c:pt idx="131">
                  <c:v>12.053599999999999</c:v>
                </c:pt>
                <c:pt idx="132">
                  <c:v>12.0443</c:v>
                </c:pt>
                <c:pt idx="133">
                  <c:v>11.954499999999999</c:v>
                </c:pt>
                <c:pt idx="134">
                  <c:v>13.39</c:v>
                </c:pt>
                <c:pt idx="135">
                  <c:v>12.640700000000001</c:v>
                </c:pt>
                <c:pt idx="136">
                  <c:v>10.962899999999999</c:v>
                </c:pt>
                <c:pt idx="137">
                  <c:v>9.8751999999999995</c:v>
                </c:pt>
                <c:pt idx="138">
                  <c:v>11.1153</c:v>
                </c:pt>
                <c:pt idx="139">
                  <c:v>10.226699999999999</c:v>
                </c:pt>
                <c:pt idx="140">
                  <c:v>12.5017</c:v>
                </c:pt>
                <c:pt idx="141">
                  <c:v>15.327400000000001</c:v>
                </c:pt>
                <c:pt idx="142">
                  <c:v>15.3048</c:v>
                </c:pt>
                <c:pt idx="143">
                  <c:v>15.8186</c:v>
                </c:pt>
                <c:pt idx="144">
                  <c:v>19.033000000000001</c:v>
                </c:pt>
                <c:pt idx="145">
                  <c:v>20.311800000000002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5-495F-8337-E9E43D400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695423"/>
        <c:axId val="1"/>
      </c:lineChart>
      <c:dateAx>
        <c:axId val="1143695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610432852386233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9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  <c:max val="37"/>
          <c:min val="9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$/BBL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53507340946166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69542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6503884572697002"/>
          <c:y val="0.20880913539967375"/>
          <c:w val="0.13651498335183129"/>
          <c:h val="0.182707993474714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 Imports  Residual Plot</a:t>
            </a:r>
          </a:p>
        </c:rich>
      </c:tx>
      <c:layout>
        <c:manualLayout>
          <c:xMode val="edge"/>
          <c:yMode val="edge"/>
          <c:x val="0.22656307617969812"/>
          <c:y val="4.62427745664739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68795697010542"/>
          <c:y val="0.3583815028901734"/>
          <c:w val="0.76041860051117072"/>
          <c:h val="0.358381502890173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xVal>
          <c:yVal>
            <c:numRef>
              <c:f>'Marc''s JCC reg 2 1stmOut Brt'!$C$25:$C$166</c:f>
              <c:numCache>
                <c:formatCode>General</c:formatCode>
                <c:ptCount val="142"/>
                <c:pt idx="0">
                  <c:v>1.7109507067217358</c:v>
                </c:pt>
                <c:pt idx="1">
                  <c:v>0.86424867521051496</c:v>
                </c:pt>
                <c:pt idx="2">
                  <c:v>7.8566958811496335E-2</c:v>
                </c:pt>
                <c:pt idx="3">
                  <c:v>0.56266695881149786</c:v>
                </c:pt>
                <c:pt idx="4">
                  <c:v>-0.43353100967728153</c:v>
                </c:pt>
                <c:pt idx="5">
                  <c:v>-0.83457999392167181</c:v>
                </c:pt>
                <c:pt idx="6">
                  <c:v>-1.1596513247894826</c:v>
                </c:pt>
                <c:pt idx="7">
                  <c:v>-1.878191955013893</c:v>
                </c:pt>
                <c:pt idx="8">
                  <c:v>-2.6679183646597568</c:v>
                </c:pt>
                <c:pt idx="9">
                  <c:v>-0.16279149906368673</c:v>
                </c:pt>
                <c:pt idx="10">
                  <c:v>-0.22330165661978896</c:v>
                </c:pt>
                <c:pt idx="11">
                  <c:v>-0.68309127108858725</c:v>
                </c:pt>
                <c:pt idx="12">
                  <c:v>-0.9757298698017749</c:v>
                </c:pt>
                <c:pt idx="13">
                  <c:v>-0.16540909873936904</c:v>
                </c:pt>
                <c:pt idx="14">
                  <c:v>-1.3858007447193845</c:v>
                </c:pt>
                <c:pt idx="15">
                  <c:v>-1.5572718476120979</c:v>
                </c:pt>
                <c:pt idx="16">
                  <c:v>0.40492883631320709</c:v>
                </c:pt>
                <c:pt idx="17">
                  <c:v>3.1578270327770888</c:v>
                </c:pt>
                <c:pt idx="18">
                  <c:v>3.7103489234503098</c:v>
                </c:pt>
                <c:pt idx="19">
                  <c:v>1.7341256649264789</c:v>
                </c:pt>
                <c:pt idx="20">
                  <c:v>2.5195475555997007</c:v>
                </c:pt>
                <c:pt idx="21">
                  <c:v>2.9286656112255827</c:v>
                </c:pt>
                <c:pt idx="22">
                  <c:v>0.3889303916095308</c:v>
                </c:pt>
                <c:pt idx="23">
                  <c:v>-0.40017163990168925</c:v>
                </c:pt>
                <c:pt idx="24">
                  <c:v>0.32782655656219362</c:v>
                </c:pt>
                <c:pt idx="25">
                  <c:v>-1.3054931861724128E-2</c:v>
                </c:pt>
                <c:pt idx="26">
                  <c:v>1.0634085009363119</c:v>
                </c:pt>
                <c:pt idx="27">
                  <c:v>2.1790696742480229</c:v>
                </c:pt>
                <c:pt idx="28">
                  <c:v>1.8322184305173117</c:v>
                </c:pt>
                <c:pt idx="29">
                  <c:v>2.400832651095854</c:v>
                </c:pt>
                <c:pt idx="30">
                  <c:v>2.5879791478788192</c:v>
                </c:pt>
                <c:pt idx="31">
                  <c:v>1.6246139115446674</c:v>
                </c:pt>
                <c:pt idx="32">
                  <c:v>-0.63745381225090725</c:v>
                </c:pt>
                <c:pt idx="33">
                  <c:v>-1.5212942145002124</c:v>
                </c:pt>
                <c:pt idx="34">
                  <c:v>1.1155453669481119E-2</c:v>
                </c:pt>
                <c:pt idx="35">
                  <c:v>-0.44240549166713095</c:v>
                </c:pt>
                <c:pt idx="36">
                  <c:v>2.2281662951508885</c:v>
                </c:pt>
                <c:pt idx="37">
                  <c:v>11.047514823445074</c:v>
                </c:pt>
                <c:pt idx="38">
                  <c:v>12.751479355589225</c:v>
                </c:pt>
                <c:pt idx="39">
                  <c:v>5.8162818025212637</c:v>
                </c:pt>
                <c:pt idx="40">
                  <c:v>-1.0584301788356427</c:v>
                </c:pt>
                <c:pt idx="41">
                  <c:v>-4.692821368865463</c:v>
                </c:pt>
                <c:pt idx="42">
                  <c:v>-4.9945949389549078</c:v>
                </c:pt>
                <c:pt idx="43">
                  <c:v>-5.3348890521316505</c:v>
                </c:pt>
                <c:pt idx="44">
                  <c:v>0.32974212472664988</c:v>
                </c:pt>
                <c:pt idx="45">
                  <c:v>1.9203265565621948</c:v>
                </c:pt>
                <c:pt idx="46">
                  <c:v>1.8775245250509762</c:v>
                </c:pt>
                <c:pt idx="47">
                  <c:v>0.3286753128314821</c:v>
                </c:pt>
                <c:pt idx="48">
                  <c:v>1.5139814073651436</c:v>
                </c:pt>
                <c:pt idx="49">
                  <c:v>1.332732195145649</c:v>
                </c:pt>
                <c:pt idx="50">
                  <c:v>1.6221299356593306</c:v>
                </c:pt>
                <c:pt idx="51">
                  <c:v>2.55675408581887</c:v>
                </c:pt>
                <c:pt idx="52">
                  <c:v>0.36016785044720834</c:v>
                </c:pt>
                <c:pt idx="53">
                  <c:v>-2.828593550839603</c:v>
                </c:pt>
                <c:pt idx="54">
                  <c:v>-0.76386803282945337</c:v>
                </c:pt>
                <c:pt idx="55">
                  <c:v>0.14103242312075182</c:v>
                </c:pt>
                <c:pt idx="56">
                  <c:v>4.8548903185615444E-2</c:v>
                </c:pt>
                <c:pt idx="57">
                  <c:v>1.1553732813202622</c:v>
                </c:pt>
                <c:pt idx="58">
                  <c:v>1.6689200060783271</c:v>
                </c:pt>
                <c:pt idx="59">
                  <c:v>2.0366053295495838</c:v>
                </c:pt>
                <c:pt idx="60">
                  <c:v>-0.15255855919865269</c:v>
                </c:pt>
                <c:pt idx="61">
                  <c:v>-0.96967910228595855</c:v>
                </c:pt>
                <c:pt idx="62">
                  <c:v>4.966604691109211E-2</c:v>
                </c:pt>
                <c:pt idx="63">
                  <c:v>0.1627558893549903</c:v>
                </c:pt>
                <c:pt idx="64">
                  <c:v>-0.99218903186696039</c:v>
                </c:pt>
                <c:pt idx="65">
                  <c:v>-1.1650192765601624</c:v>
                </c:pt>
                <c:pt idx="66">
                  <c:v>-1.0028596788094681</c:v>
                </c:pt>
                <c:pt idx="67">
                  <c:v>0.79940398196366758</c:v>
                </c:pt>
                <c:pt idx="68">
                  <c:v>0.87623039160953198</c:v>
                </c:pt>
                <c:pt idx="69">
                  <c:v>0.39757711636760007</c:v>
                </c:pt>
                <c:pt idx="70">
                  <c:v>-0.18263123765238376</c:v>
                </c:pt>
                <c:pt idx="71">
                  <c:v>-0.94645155276458937</c:v>
                </c:pt>
                <c:pt idx="72">
                  <c:v>-1.252555387811924</c:v>
                </c:pt>
                <c:pt idx="73">
                  <c:v>-0.18846305790660267</c:v>
                </c:pt>
                <c:pt idx="74">
                  <c:v>-0.59619149906368563</c:v>
                </c:pt>
                <c:pt idx="75">
                  <c:v>0.1787820912904472</c:v>
                </c:pt>
                <c:pt idx="76">
                  <c:v>-1.3781486093529587</c:v>
                </c:pt>
                <c:pt idx="77">
                  <c:v>-2.5847524444002996</c:v>
                </c:pt>
                <c:pt idx="78">
                  <c:v>-0.23497004407597721</c:v>
                </c:pt>
                <c:pt idx="79">
                  <c:v>-1.003343634430113</c:v>
                </c:pt>
                <c:pt idx="80">
                  <c:v>-1.0677375398964521</c:v>
                </c:pt>
                <c:pt idx="81">
                  <c:v>0.70262995592402255</c:v>
                </c:pt>
                <c:pt idx="82">
                  <c:v>1.0378132478840563</c:v>
                </c:pt>
                <c:pt idx="83">
                  <c:v>0.84825771315580312</c:v>
                </c:pt>
                <c:pt idx="84">
                  <c:v>1.0243920208714492</c:v>
                </c:pt>
                <c:pt idx="85">
                  <c:v>-1.235294214500211</c:v>
                </c:pt>
                <c:pt idx="86">
                  <c:v>-2.1191921829889928</c:v>
                </c:pt>
                <c:pt idx="87">
                  <c:v>-0.95105922285926425</c:v>
                </c:pt>
                <c:pt idx="88">
                  <c:v>0.19651233598364826</c:v>
                </c:pt>
                <c:pt idx="89">
                  <c:v>-1.7076389077470573</c:v>
                </c:pt>
                <c:pt idx="90">
                  <c:v>-0.88855719134804545</c:v>
                </c:pt>
                <c:pt idx="91">
                  <c:v>-0.58322265565729481</c:v>
                </c:pt>
                <c:pt idx="92">
                  <c:v>-1.2518147575875176</c:v>
                </c:pt>
                <c:pt idx="93">
                  <c:v>0.22175047874663534</c:v>
                </c:pt>
                <c:pt idx="94">
                  <c:v>-0.49708654440553346</c:v>
                </c:pt>
                <c:pt idx="95">
                  <c:v>-2.0278702923157716</c:v>
                </c:pt>
                <c:pt idx="96">
                  <c:v>-2.3082759308992316</c:v>
                </c:pt>
                <c:pt idx="97">
                  <c:v>-1.0589346167495215</c:v>
                </c:pt>
                <c:pt idx="98">
                  <c:v>-0.43550188459489547</c:v>
                </c:pt>
                <c:pt idx="99">
                  <c:v>-1.1322815694826893</c:v>
                </c:pt>
                <c:pt idx="100">
                  <c:v>-0.10366305790660491</c:v>
                </c:pt>
                <c:pt idx="101">
                  <c:v>0.7730326510958534</c:v>
                </c:pt>
                <c:pt idx="102">
                  <c:v>-0.72143326916360451</c:v>
                </c:pt>
                <c:pt idx="103">
                  <c:v>-1.143908891028957</c:v>
                </c:pt>
                <c:pt idx="104">
                  <c:v>1.1667014945022451</c:v>
                </c:pt>
                <c:pt idx="105">
                  <c:v>1.8471114240832449</c:v>
                </c:pt>
                <c:pt idx="106">
                  <c:v>-0.47223169360258765</c:v>
                </c:pt>
                <c:pt idx="107">
                  <c:v>-1.0099540402260097</c:v>
                </c:pt>
                <c:pt idx="108">
                  <c:v>0.29438681797349986</c:v>
                </c:pt>
                <c:pt idx="109">
                  <c:v>0.67928658999839442</c:v>
                </c:pt>
                <c:pt idx="110">
                  <c:v>2.4113066771354994</c:v>
                </c:pt>
                <c:pt idx="111">
                  <c:v>2.5076245047862784</c:v>
                </c:pt>
                <c:pt idx="112">
                  <c:v>-0.13907617913902826</c:v>
                </c:pt>
                <c:pt idx="113">
                  <c:v>0.73353397841707846</c:v>
                </c:pt>
                <c:pt idx="114">
                  <c:v>-0.34370710775753466</c:v>
                </c:pt>
                <c:pt idx="115">
                  <c:v>-3.1007499974682631</c:v>
                </c:pt>
                <c:pt idx="116">
                  <c:v>-2.5099450225454163</c:v>
                </c:pt>
                <c:pt idx="117">
                  <c:v>-2.7985484016425524</c:v>
                </c:pt>
                <c:pt idx="118">
                  <c:v>-0.19670787213268071</c:v>
                </c:pt>
                <c:pt idx="119">
                  <c:v>-2.1125698122736267</c:v>
                </c:pt>
                <c:pt idx="120">
                  <c:v>-0.70730494238914687</c:v>
                </c:pt>
                <c:pt idx="121">
                  <c:v>8.9086765400914203E-2</c:v>
                </c:pt>
                <c:pt idx="122">
                  <c:v>-0.51015178073969025</c:v>
                </c:pt>
                <c:pt idx="123">
                  <c:v>0.72867869192861789</c:v>
                </c:pt>
                <c:pt idx="124">
                  <c:v>-0.7305502051786732</c:v>
                </c:pt>
                <c:pt idx="125">
                  <c:v>-2.9208217640215857</c:v>
                </c:pt>
                <c:pt idx="126">
                  <c:v>-2.7398901514777716</c:v>
                </c:pt>
                <c:pt idx="127">
                  <c:v>-1.0481255788042318</c:v>
                </c:pt>
                <c:pt idx="128">
                  <c:v>-0.33129216272429929</c:v>
                </c:pt>
                <c:pt idx="129">
                  <c:v>1.1187940726473595</c:v>
                </c:pt>
                <c:pt idx="130">
                  <c:v>1.4004938446722601</c:v>
                </c:pt>
                <c:pt idx="131">
                  <c:v>-0.47907365114821587</c:v>
                </c:pt>
                <c:pt idx="132">
                  <c:v>-0.45757139166189376</c:v>
                </c:pt>
                <c:pt idx="133">
                  <c:v>-0.84021834439506371</c:v>
                </c:pt>
                <c:pt idx="134">
                  <c:v>0.93804508840297096</c:v>
                </c:pt>
                <c:pt idx="135">
                  <c:v>-0.85844317847991114</c:v>
                </c:pt>
                <c:pt idx="136">
                  <c:v>-2.1909043517916231</c:v>
                </c:pt>
                <c:pt idx="137">
                  <c:v>-2.6077427225297072</c:v>
                </c:pt>
                <c:pt idx="138">
                  <c:v>-6.6297117382454473E-2</c:v>
                </c:pt>
                <c:pt idx="139">
                  <c:v>-0.9899339125595219</c:v>
                </c:pt>
                <c:pt idx="140">
                  <c:v>1.6992906935502248</c:v>
                </c:pt>
                <c:pt idx="141">
                  <c:v>3.8411475758643938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D-4C88-AEDD-E9C387C1E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889807"/>
        <c:axId val="1"/>
      </c:scatterChart>
      <c:valAx>
        <c:axId val="114388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0.4557303256488181"/>
              <c:y val="0.780346820809248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352601156069364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88980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 Imports Line Fit  Plot</a:t>
            </a:r>
          </a:p>
        </c:rich>
      </c:tx>
      <c:layout>
        <c:manualLayout>
          <c:xMode val="edge"/>
          <c:yMode val="edge"/>
          <c:x val="0.39290834567312954"/>
          <c:y val="2.75650842266462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84416811304315"/>
          <c:y val="0.11485451761102604"/>
          <c:w val="0.83546215018582415"/>
          <c:h val="0.77947932618683002"/>
        </c:manualLayout>
      </c:layout>
      <c:scatterChart>
        <c:scatterStyle val="lineMarker"/>
        <c:varyColors val="0"/>
        <c:ser>
          <c:idx val="0"/>
          <c:order val="0"/>
          <c:tx>
            <c:v>Prompt
Brent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xVal>
          <c:y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40-4A53-BE6B-ABDE99439C9D}"/>
            </c:ext>
          </c:extLst>
        </c:ser>
        <c:ser>
          <c:idx val="1"/>
          <c:order val="1"/>
          <c:tx>
            <c:v>Predicted Prompt
Brent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xVal>
          <c:yVal>
            <c:numRef>
              <c:f>'Marc''s JCC reg 2 1stmOut Brt'!$B$25:$B$166</c:f>
              <c:numCache>
                <c:formatCode>General</c:formatCode>
                <c:ptCount val="142"/>
                <c:pt idx="0">
                  <c:v>18.127049293278265</c:v>
                </c:pt>
                <c:pt idx="1">
                  <c:v>18.107151324789484</c:v>
                </c:pt>
                <c:pt idx="2">
                  <c:v>18.286233041188503</c:v>
                </c:pt>
                <c:pt idx="3">
                  <c:v>18.286233041188503</c:v>
                </c:pt>
                <c:pt idx="4">
                  <c:v>18.30613100967728</c:v>
                </c:pt>
                <c:pt idx="5">
                  <c:v>18.316079993921672</c:v>
                </c:pt>
                <c:pt idx="6">
                  <c:v>18.107151324789484</c:v>
                </c:pt>
                <c:pt idx="7">
                  <c:v>17.709191955013893</c:v>
                </c:pt>
                <c:pt idx="8">
                  <c:v>17.450518364659757</c:v>
                </c:pt>
                <c:pt idx="9">
                  <c:v>16.734191499063687</c:v>
                </c:pt>
                <c:pt idx="10">
                  <c:v>16.634701656619789</c:v>
                </c:pt>
                <c:pt idx="11">
                  <c:v>16.246691271088586</c:v>
                </c:pt>
                <c:pt idx="12">
                  <c:v>15.868629869801774</c:v>
                </c:pt>
                <c:pt idx="13">
                  <c:v>15.092609098739368</c:v>
                </c:pt>
                <c:pt idx="14">
                  <c:v>14.684700744719384</c:v>
                </c:pt>
                <c:pt idx="15">
                  <c:v>13.988271847612097</c:v>
                </c:pt>
                <c:pt idx="16">
                  <c:v>12.525771163686793</c:v>
                </c:pt>
                <c:pt idx="17">
                  <c:v>12.018372967222911</c:v>
                </c:pt>
                <c:pt idx="18">
                  <c:v>13.212251076549689</c:v>
                </c:pt>
                <c:pt idx="19">
                  <c:v>14.94337433507352</c:v>
                </c:pt>
                <c:pt idx="20">
                  <c:v>16.1372524444003</c:v>
                </c:pt>
                <c:pt idx="21">
                  <c:v>16.803834388774419</c:v>
                </c:pt>
                <c:pt idx="22">
                  <c:v>17.928069608390469</c:v>
                </c:pt>
                <c:pt idx="23">
                  <c:v>17.908171639901688</c:v>
                </c:pt>
                <c:pt idx="24">
                  <c:v>17.400773443437807</c:v>
                </c:pt>
                <c:pt idx="25">
                  <c:v>17.092354931861724</c:v>
                </c:pt>
                <c:pt idx="26">
                  <c:v>16.734191499063687</c:v>
                </c:pt>
                <c:pt idx="27">
                  <c:v>16.843630325751977</c:v>
                </c:pt>
                <c:pt idx="28">
                  <c:v>17.32118156948269</c:v>
                </c:pt>
                <c:pt idx="29">
                  <c:v>17.460467348904146</c:v>
                </c:pt>
                <c:pt idx="30">
                  <c:v>18.405620852121181</c:v>
                </c:pt>
                <c:pt idx="31">
                  <c:v>18.256386088455333</c:v>
                </c:pt>
                <c:pt idx="32">
                  <c:v>19.062253812250908</c:v>
                </c:pt>
                <c:pt idx="33">
                  <c:v>18.176794214500212</c:v>
                </c:pt>
                <c:pt idx="34">
                  <c:v>16.704344546330518</c:v>
                </c:pt>
                <c:pt idx="35">
                  <c:v>16.10740549166713</c:v>
                </c:pt>
                <c:pt idx="36">
                  <c:v>15.341333704849113</c:v>
                </c:pt>
                <c:pt idx="37">
                  <c:v>16.306385176554926</c:v>
                </c:pt>
                <c:pt idx="38">
                  <c:v>22.325520644410773</c:v>
                </c:pt>
                <c:pt idx="39">
                  <c:v>30.185218197478736</c:v>
                </c:pt>
                <c:pt idx="40">
                  <c:v>33.985730178835645</c:v>
                </c:pt>
                <c:pt idx="41">
                  <c:v>32.602821368865463</c:v>
                </c:pt>
                <c:pt idx="42">
                  <c:v>28.454094938954906</c:v>
                </c:pt>
                <c:pt idx="43">
                  <c:v>24.593889052131651</c:v>
                </c:pt>
                <c:pt idx="44">
                  <c:v>19.02245787527335</c:v>
                </c:pt>
                <c:pt idx="45">
                  <c:v>17.400773443437807</c:v>
                </c:pt>
                <c:pt idx="46">
                  <c:v>17.380875474949026</c:v>
                </c:pt>
                <c:pt idx="47">
                  <c:v>17.878324687168519</c:v>
                </c:pt>
                <c:pt idx="48">
                  <c:v>17.938018592634858</c:v>
                </c:pt>
                <c:pt idx="49">
                  <c:v>18.435467804854351</c:v>
                </c:pt>
                <c:pt idx="50">
                  <c:v>18.903070064340671</c:v>
                </c:pt>
                <c:pt idx="51">
                  <c:v>19.62934591418113</c:v>
                </c:pt>
                <c:pt idx="52">
                  <c:v>20.743632149552791</c:v>
                </c:pt>
                <c:pt idx="53">
                  <c:v>21.121693550839602</c:v>
                </c:pt>
                <c:pt idx="54">
                  <c:v>18.922968032829452</c:v>
                </c:pt>
                <c:pt idx="55">
                  <c:v>17.947967576879247</c:v>
                </c:pt>
                <c:pt idx="56">
                  <c:v>17.619651096814383</c:v>
                </c:pt>
                <c:pt idx="57">
                  <c:v>17.858426718679738</c:v>
                </c:pt>
                <c:pt idx="58">
                  <c:v>18.316079993921672</c:v>
                </c:pt>
                <c:pt idx="59">
                  <c:v>19.151794670450418</c:v>
                </c:pt>
                <c:pt idx="60">
                  <c:v>20.484958559198652</c:v>
                </c:pt>
                <c:pt idx="61">
                  <c:v>20.773479102285958</c:v>
                </c:pt>
                <c:pt idx="62">
                  <c:v>20.236233953088909</c:v>
                </c:pt>
                <c:pt idx="63">
                  <c:v>20.136744110645008</c:v>
                </c:pt>
                <c:pt idx="64">
                  <c:v>20.186489031866959</c:v>
                </c:pt>
                <c:pt idx="65">
                  <c:v>19.400519276560161</c:v>
                </c:pt>
                <c:pt idx="66">
                  <c:v>18.515059678809468</c:v>
                </c:pt>
                <c:pt idx="67">
                  <c:v>17.669396018036334</c:v>
                </c:pt>
                <c:pt idx="68">
                  <c:v>17.928069608390469</c:v>
                </c:pt>
                <c:pt idx="69">
                  <c:v>18.3857228836324</c:v>
                </c:pt>
                <c:pt idx="70">
                  <c:v>18.793631237652384</c:v>
                </c:pt>
                <c:pt idx="71">
                  <c:v>18.594651552764589</c:v>
                </c:pt>
                <c:pt idx="72">
                  <c:v>18.067355387811926</c:v>
                </c:pt>
                <c:pt idx="73">
                  <c:v>17.012763057906604</c:v>
                </c:pt>
                <c:pt idx="74">
                  <c:v>16.734191499063687</c:v>
                </c:pt>
                <c:pt idx="75">
                  <c:v>16.475517908709552</c:v>
                </c:pt>
                <c:pt idx="76">
                  <c:v>16.664548609352959</c:v>
                </c:pt>
                <c:pt idx="77">
                  <c:v>16.1372524444003</c:v>
                </c:pt>
                <c:pt idx="78">
                  <c:v>14.495670044075977</c:v>
                </c:pt>
                <c:pt idx="79">
                  <c:v>14.754343634430112</c:v>
                </c:pt>
                <c:pt idx="80">
                  <c:v>14.814037539896452</c:v>
                </c:pt>
                <c:pt idx="81">
                  <c:v>14.495670044075977</c:v>
                </c:pt>
                <c:pt idx="82">
                  <c:v>15.311486752115943</c:v>
                </c:pt>
                <c:pt idx="83">
                  <c:v>16.236742286844198</c:v>
                </c:pt>
                <c:pt idx="84">
                  <c:v>17.062507979128551</c:v>
                </c:pt>
                <c:pt idx="85">
                  <c:v>18.176794214500212</c:v>
                </c:pt>
                <c:pt idx="86">
                  <c:v>18.196692182988993</c:v>
                </c:pt>
                <c:pt idx="87">
                  <c:v>17.540059222859263</c:v>
                </c:pt>
                <c:pt idx="88">
                  <c:v>17.26148766401635</c:v>
                </c:pt>
                <c:pt idx="89">
                  <c:v>17.739038907747059</c:v>
                </c:pt>
                <c:pt idx="90">
                  <c:v>17.559957191348044</c:v>
                </c:pt>
                <c:pt idx="91">
                  <c:v>17.898222655657296</c:v>
                </c:pt>
                <c:pt idx="92">
                  <c:v>18.465314757587517</c:v>
                </c:pt>
                <c:pt idx="93">
                  <c:v>18.614549521253366</c:v>
                </c:pt>
                <c:pt idx="94">
                  <c:v>19.231386544405535</c:v>
                </c:pt>
                <c:pt idx="95">
                  <c:v>19.390570292315772</c:v>
                </c:pt>
                <c:pt idx="96">
                  <c:v>18.355875930899231</c:v>
                </c:pt>
                <c:pt idx="97">
                  <c:v>17.29133461674952</c:v>
                </c:pt>
                <c:pt idx="98">
                  <c:v>17.122201884594894</c:v>
                </c:pt>
                <c:pt idx="99">
                  <c:v>17.32118156948269</c:v>
                </c:pt>
                <c:pt idx="100">
                  <c:v>17.012763057906604</c:v>
                </c:pt>
                <c:pt idx="101">
                  <c:v>17.460467348904146</c:v>
                </c:pt>
                <c:pt idx="102">
                  <c:v>18.773733269163603</c:v>
                </c:pt>
                <c:pt idx="103">
                  <c:v>19.012508891028958</c:v>
                </c:pt>
                <c:pt idx="104">
                  <c:v>18.624498505497755</c:v>
                </c:pt>
                <c:pt idx="105">
                  <c:v>19.211488575916754</c:v>
                </c:pt>
                <c:pt idx="106">
                  <c:v>19.768631693602586</c:v>
                </c:pt>
                <c:pt idx="107">
                  <c:v>19.549754040226009</c:v>
                </c:pt>
                <c:pt idx="108">
                  <c:v>19.4602131820265</c:v>
                </c:pt>
                <c:pt idx="109">
                  <c:v>19.947713410001604</c:v>
                </c:pt>
                <c:pt idx="110">
                  <c:v>20.634193322864501</c:v>
                </c:pt>
                <c:pt idx="111">
                  <c:v>21.788275495213721</c:v>
                </c:pt>
                <c:pt idx="112">
                  <c:v>23.250776179139027</c:v>
                </c:pt>
                <c:pt idx="113">
                  <c:v>23.350266021582922</c:v>
                </c:pt>
                <c:pt idx="114">
                  <c:v>23.927307107757535</c:v>
                </c:pt>
                <c:pt idx="115">
                  <c:v>23.996949997468263</c:v>
                </c:pt>
                <c:pt idx="116">
                  <c:v>22.086745022545415</c:v>
                </c:pt>
                <c:pt idx="117">
                  <c:v>20.584448401642554</c:v>
                </c:pt>
                <c:pt idx="118">
                  <c:v>19.401007872132681</c:v>
                </c:pt>
                <c:pt idx="119">
                  <c:v>19.950869812273627</c:v>
                </c:pt>
                <c:pt idx="120">
                  <c:v>19.260304942389148</c:v>
                </c:pt>
                <c:pt idx="121">
                  <c:v>18.699013234599086</c:v>
                </c:pt>
                <c:pt idx="122">
                  <c:v>19.082151780739689</c:v>
                </c:pt>
                <c:pt idx="123">
                  <c:v>19.380621308071383</c:v>
                </c:pt>
                <c:pt idx="124">
                  <c:v>20.077050205178672</c:v>
                </c:pt>
                <c:pt idx="125">
                  <c:v>20.355621764021585</c:v>
                </c:pt>
                <c:pt idx="126">
                  <c:v>18.216590151477771</c:v>
                </c:pt>
                <c:pt idx="127">
                  <c:v>15.420925578804232</c:v>
                </c:pt>
                <c:pt idx="128">
                  <c:v>13.789292162724299</c:v>
                </c:pt>
                <c:pt idx="129">
                  <c:v>12.67500592735264</c:v>
                </c:pt>
                <c:pt idx="130">
                  <c:v>13.16250615532774</c:v>
                </c:pt>
                <c:pt idx="131">
                  <c:v>13.480873651148215</c:v>
                </c:pt>
                <c:pt idx="132">
                  <c:v>13.013271391661894</c:v>
                </c:pt>
                <c:pt idx="133">
                  <c:v>13.043118344395063</c:v>
                </c:pt>
                <c:pt idx="134">
                  <c:v>12.684954911597028</c:v>
                </c:pt>
                <c:pt idx="135">
                  <c:v>13.779343178479911</c:v>
                </c:pt>
                <c:pt idx="136">
                  <c:v>13.669904351791622</c:v>
                </c:pt>
                <c:pt idx="137">
                  <c:v>12.804342722529707</c:v>
                </c:pt>
                <c:pt idx="138">
                  <c:v>11.292097117382454</c:v>
                </c:pt>
                <c:pt idx="139">
                  <c:v>11.421433912559522</c:v>
                </c:pt>
                <c:pt idx="140">
                  <c:v>11.172709306449775</c:v>
                </c:pt>
                <c:pt idx="141">
                  <c:v>11.729852424135606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40-4A53-BE6B-ABDE99439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891247"/>
        <c:axId val="1"/>
      </c:scatterChart>
      <c:valAx>
        <c:axId val="1143891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0.50638368016356405"/>
              <c:y val="0.941807044410413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2.2695066898086903E-2"/>
              <c:y val="0.46860643185298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89124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9503614671452062"/>
          <c:y val="0.71669218989280248"/>
          <c:w val="0.25531950260347769"/>
          <c:h val="0.171516079632465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56256755210254"/>
          <c:y val="4.62427745664739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54220973258903"/>
          <c:y val="0.3583815028901734"/>
          <c:w val="0.71875182788042169"/>
          <c:h val="0.2427745664739884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'Marc''s JCC reg 2 1stmOut Brt'!$F$25:$F$166</c:f>
              <c:numCache>
                <c:formatCode>General</c:formatCode>
                <c:ptCount val="142"/>
                <c:pt idx="0">
                  <c:v>0.352112676056338</c:v>
                </c:pt>
                <c:pt idx="1">
                  <c:v>1.056338028169014</c:v>
                </c:pt>
                <c:pt idx="2">
                  <c:v>1.76056338028169</c:v>
                </c:pt>
                <c:pt idx="3">
                  <c:v>2.464788732394366</c:v>
                </c:pt>
                <c:pt idx="4">
                  <c:v>3.169014084507042</c:v>
                </c:pt>
                <c:pt idx="5">
                  <c:v>3.873239436619718</c:v>
                </c:pt>
                <c:pt idx="6">
                  <c:v>4.577464788732394</c:v>
                </c:pt>
                <c:pt idx="7">
                  <c:v>5.28169014084507</c:v>
                </c:pt>
                <c:pt idx="8">
                  <c:v>5.9859154929577461</c:v>
                </c:pt>
                <c:pt idx="9">
                  <c:v>6.6901408450704221</c:v>
                </c:pt>
                <c:pt idx="10">
                  <c:v>7.3943661971830981</c:v>
                </c:pt>
                <c:pt idx="11">
                  <c:v>8.0985915492957741</c:v>
                </c:pt>
                <c:pt idx="12">
                  <c:v>8.8028169014084501</c:v>
                </c:pt>
                <c:pt idx="13">
                  <c:v>9.5070422535211261</c:v>
                </c:pt>
                <c:pt idx="14">
                  <c:v>10.211267605633802</c:v>
                </c:pt>
                <c:pt idx="15">
                  <c:v>10.915492957746478</c:v>
                </c:pt>
                <c:pt idx="16">
                  <c:v>11.619718309859154</c:v>
                </c:pt>
                <c:pt idx="17">
                  <c:v>12.32394366197183</c:v>
                </c:pt>
                <c:pt idx="18">
                  <c:v>13.028169014084506</c:v>
                </c:pt>
                <c:pt idx="19">
                  <c:v>13.732394366197182</c:v>
                </c:pt>
                <c:pt idx="20">
                  <c:v>14.436619718309858</c:v>
                </c:pt>
                <c:pt idx="21">
                  <c:v>15.140845070422534</c:v>
                </c:pt>
                <c:pt idx="22">
                  <c:v>15.84507042253521</c:v>
                </c:pt>
                <c:pt idx="23">
                  <c:v>16.549295774647888</c:v>
                </c:pt>
                <c:pt idx="24">
                  <c:v>17.25352112676056</c:v>
                </c:pt>
                <c:pt idx="25">
                  <c:v>17.95774647887324</c:v>
                </c:pt>
                <c:pt idx="26">
                  <c:v>18.661971830985912</c:v>
                </c:pt>
                <c:pt idx="27">
                  <c:v>19.366197183098592</c:v>
                </c:pt>
                <c:pt idx="28">
                  <c:v>20.070422535211264</c:v>
                </c:pt>
                <c:pt idx="29">
                  <c:v>20.774647887323944</c:v>
                </c:pt>
                <c:pt idx="30">
                  <c:v>21.478873239436616</c:v>
                </c:pt>
                <c:pt idx="31">
                  <c:v>22.183098591549296</c:v>
                </c:pt>
                <c:pt idx="32">
                  <c:v>22.887323943661968</c:v>
                </c:pt>
                <c:pt idx="33">
                  <c:v>23.591549295774648</c:v>
                </c:pt>
                <c:pt idx="34">
                  <c:v>24.29577464788732</c:v>
                </c:pt>
                <c:pt idx="35">
                  <c:v>25</c:v>
                </c:pt>
                <c:pt idx="36">
                  <c:v>25.704225352112672</c:v>
                </c:pt>
                <c:pt idx="37">
                  <c:v>26.408450704225352</c:v>
                </c:pt>
                <c:pt idx="38">
                  <c:v>27.112676056338024</c:v>
                </c:pt>
                <c:pt idx="39">
                  <c:v>27.816901408450704</c:v>
                </c:pt>
                <c:pt idx="40">
                  <c:v>28.521126760563376</c:v>
                </c:pt>
                <c:pt idx="41">
                  <c:v>29.225352112676056</c:v>
                </c:pt>
                <c:pt idx="42">
                  <c:v>29.929577464788728</c:v>
                </c:pt>
                <c:pt idx="43">
                  <c:v>30.633802816901408</c:v>
                </c:pt>
                <c:pt idx="44">
                  <c:v>31.338028169014081</c:v>
                </c:pt>
                <c:pt idx="45">
                  <c:v>32.04225352112676</c:v>
                </c:pt>
                <c:pt idx="46">
                  <c:v>32.746478873239433</c:v>
                </c:pt>
                <c:pt idx="47">
                  <c:v>33.450704225352112</c:v>
                </c:pt>
                <c:pt idx="48">
                  <c:v>34.154929577464785</c:v>
                </c:pt>
                <c:pt idx="49">
                  <c:v>34.859154929577457</c:v>
                </c:pt>
                <c:pt idx="50">
                  <c:v>35.563380281690137</c:v>
                </c:pt>
                <c:pt idx="51">
                  <c:v>36.267605633802816</c:v>
                </c:pt>
                <c:pt idx="52">
                  <c:v>36.971830985915489</c:v>
                </c:pt>
                <c:pt idx="53">
                  <c:v>37.676056338028161</c:v>
                </c:pt>
                <c:pt idx="54">
                  <c:v>38.380281690140841</c:v>
                </c:pt>
                <c:pt idx="55">
                  <c:v>39.08450704225352</c:v>
                </c:pt>
                <c:pt idx="56">
                  <c:v>39.788732394366193</c:v>
                </c:pt>
                <c:pt idx="57">
                  <c:v>40.492957746478865</c:v>
                </c:pt>
                <c:pt idx="58">
                  <c:v>41.197183098591545</c:v>
                </c:pt>
                <c:pt idx="59">
                  <c:v>41.901408450704224</c:v>
                </c:pt>
                <c:pt idx="60">
                  <c:v>42.605633802816897</c:v>
                </c:pt>
                <c:pt idx="61">
                  <c:v>43.309859154929569</c:v>
                </c:pt>
                <c:pt idx="62">
                  <c:v>44.014084507042249</c:v>
                </c:pt>
                <c:pt idx="63">
                  <c:v>44.718309859154928</c:v>
                </c:pt>
                <c:pt idx="64">
                  <c:v>45.422535211267601</c:v>
                </c:pt>
                <c:pt idx="65">
                  <c:v>46.126760563380273</c:v>
                </c:pt>
                <c:pt idx="66">
                  <c:v>46.830985915492953</c:v>
                </c:pt>
                <c:pt idx="67">
                  <c:v>47.535211267605632</c:v>
                </c:pt>
                <c:pt idx="68">
                  <c:v>48.239436619718305</c:v>
                </c:pt>
                <c:pt idx="69">
                  <c:v>48.943661971830977</c:v>
                </c:pt>
                <c:pt idx="70">
                  <c:v>49.647887323943657</c:v>
                </c:pt>
                <c:pt idx="71">
                  <c:v>50.352112676056336</c:v>
                </c:pt>
                <c:pt idx="72">
                  <c:v>51.056338028169009</c:v>
                </c:pt>
                <c:pt idx="73">
                  <c:v>51.760563380281681</c:v>
                </c:pt>
                <c:pt idx="74">
                  <c:v>52.464788732394361</c:v>
                </c:pt>
                <c:pt idx="75">
                  <c:v>53.16901408450704</c:v>
                </c:pt>
                <c:pt idx="76">
                  <c:v>53.873239436619713</c:v>
                </c:pt>
                <c:pt idx="77">
                  <c:v>54.577464788732385</c:v>
                </c:pt>
                <c:pt idx="78">
                  <c:v>55.281690140845065</c:v>
                </c:pt>
                <c:pt idx="79">
                  <c:v>55.985915492957744</c:v>
                </c:pt>
                <c:pt idx="80">
                  <c:v>56.690140845070417</c:v>
                </c:pt>
                <c:pt idx="81">
                  <c:v>57.394366197183089</c:v>
                </c:pt>
                <c:pt idx="82">
                  <c:v>58.098591549295769</c:v>
                </c:pt>
                <c:pt idx="83">
                  <c:v>58.802816901408448</c:v>
                </c:pt>
                <c:pt idx="84">
                  <c:v>59.507042253521121</c:v>
                </c:pt>
                <c:pt idx="85">
                  <c:v>60.211267605633793</c:v>
                </c:pt>
                <c:pt idx="86">
                  <c:v>60.915492957746473</c:v>
                </c:pt>
                <c:pt idx="87">
                  <c:v>61.619718309859152</c:v>
                </c:pt>
                <c:pt idx="88">
                  <c:v>62.323943661971825</c:v>
                </c:pt>
                <c:pt idx="89">
                  <c:v>63.028169014084497</c:v>
                </c:pt>
                <c:pt idx="90">
                  <c:v>63.732394366197177</c:v>
                </c:pt>
                <c:pt idx="91">
                  <c:v>64.436619718309856</c:v>
                </c:pt>
                <c:pt idx="92">
                  <c:v>65.140845070422529</c:v>
                </c:pt>
                <c:pt idx="93">
                  <c:v>65.845070422535201</c:v>
                </c:pt>
                <c:pt idx="94">
                  <c:v>66.549295774647888</c:v>
                </c:pt>
                <c:pt idx="95">
                  <c:v>67.25352112676056</c:v>
                </c:pt>
                <c:pt idx="96">
                  <c:v>67.957746478873233</c:v>
                </c:pt>
                <c:pt idx="97">
                  <c:v>68.661971830985905</c:v>
                </c:pt>
                <c:pt idx="98">
                  <c:v>69.366197183098578</c:v>
                </c:pt>
                <c:pt idx="99">
                  <c:v>70.070422535211264</c:v>
                </c:pt>
                <c:pt idx="100">
                  <c:v>70.774647887323937</c:v>
                </c:pt>
                <c:pt idx="101">
                  <c:v>71.478873239436609</c:v>
                </c:pt>
                <c:pt idx="102">
                  <c:v>72.183098591549296</c:v>
                </c:pt>
                <c:pt idx="103">
                  <c:v>72.887323943661968</c:v>
                </c:pt>
                <c:pt idx="104">
                  <c:v>73.591549295774641</c:v>
                </c:pt>
                <c:pt idx="105">
                  <c:v>74.295774647887313</c:v>
                </c:pt>
                <c:pt idx="106">
                  <c:v>75</c:v>
                </c:pt>
                <c:pt idx="107">
                  <c:v>75.704225352112672</c:v>
                </c:pt>
                <c:pt idx="108">
                  <c:v>76.408450704225345</c:v>
                </c:pt>
                <c:pt idx="109">
                  <c:v>77.112676056338017</c:v>
                </c:pt>
                <c:pt idx="110">
                  <c:v>77.816901408450704</c:v>
                </c:pt>
                <c:pt idx="111">
                  <c:v>78.521126760563376</c:v>
                </c:pt>
                <c:pt idx="112">
                  <c:v>79.225352112676049</c:v>
                </c:pt>
                <c:pt idx="113">
                  <c:v>79.929577464788721</c:v>
                </c:pt>
                <c:pt idx="114">
                  <c:v>80.633802816901394</c:v>
                </c:pt>
                <c:pt idx="115">
                  <c:v>81.338028169014081</c:v>
                </c:pt>
                <c:pt idx="116">
                  <c:v>82.042253521126753</c:v>
                </c:pt>
                <c:pt idx="117">
                  <c:v>82.746478873239425</c:v>
                </c:pt>
                <c:pt idx="118">
                  <c:v>83.450704225352112</c:v>
                </c:pt>
                <c:pt idx="119">
                  <c:v>84.154929577464785</c:v>
                </c:pt>
                <c:pt idx="120">
                  <c:v>84.859154929577457</c:v>
                </c:pt>
                <c:pt idx="121">
                  <c:v>85.563380281690129</c:v>
                </c:pt>
                <c:pt idx="122">
                  <c:v>86.267605633802802</c:v>
                </c:pt>
                <c:pt idx="123">
                  <c:v>86.971830985915489</c:v>
                </c:pt>
                <c:pt idx="124">
                  <c:v>87.676056338028161</c:v>
                </c:pt>
                <c:pt idx="125">
                  <c:v>88.380281690140833</c:v>
                </c:pt>
                <c:pt idx="126">
                  <c:v>89.08450704225352</c:v>
                </c:pt>
                <c:pt idx="127">
                  <c:v>89.788732394366193</c:v>
                </c:pt>
                <c:pt idx="128">
                  <c:v>90.492957746478865</c:v>
                </c:pt>
                <c:pt idx="129">
                  <c:v>91.197183098591537</c:v>
                </c:pt>
                <c:pt idx="130">
                  <c:v>91.90140845070421</c:v>
                </c:pt>
                <c:pt idx="131">
                  <c:v>92.605633802816897</c:v>
                </c:pt>
                <c:pt idx="132">
                  <c:v>93.309859154929569</c:v>
                </c:pt>
                <c:pt idx="133">
                  <c:v>94.014084507042242</c:v>
                </c:pt>
                <c:pt idx="134">
                  <c:v>94.718309859154928</c:v>
                </c:pt>
                <c:pt idx="135">
                  <c:v>95.422535211267601</c:v>
                </c:pt>
                <c:pt idx="136">
                  <c:v>96.126760563380273</c:v>
                </c:pt>
                <c:pt idx="137">
                  <c:v>96.830985915492946</c:v>
                </c:pt>
                <c:pt idx="138">
                  <c:v>97.535211267605618</c:v>
                </c:pt>
                <c:pt idx="139">
                  <c:v>98.239436619718305</c:v>
                </c:pt>
                <c:pt idx="140">
                  <c:v>98.943661971830977</c:v>
                </c:pt>
                <c:pt idx="141">
                  <c:v>99.64788732394365</c:v>
                </c:pt>
              </c:numCache>
            </c:numRef>
          </c:xVal>
          <c:yVal>
            <c:numRef>
              <c:f>'Marc''s JCC reg 2 1stmOut Brt'!$G$25:$G$166</c:f>
              <c:numCache>
                <c:formatCode>General</c:formatCode>
                <c:ptCount val="142"/>
                <c:pt idx="0">
                  <c:v>10.1966</c:v>
                </c:pt>
                <c:pt idx="1">
                  <c:v>10.4315</c:v>
                </c:pt>
                <c:pt idx="2">
                  <c:v>11.2258</c:v>
                </c:pt>
                <c:pt idx="3">
                  <c:v>11.478999999999999</c:v>
                </c:pt>
                <c:pt idx="4">
                  <c:v>12.2029</c:v>
                </c:pt>
                <c:pt idx="5">
                  <c:v>12.430999999999999</c:v>
                </c:pt>
                <c:pt idx="6">
                  <c:v>12.5557</c:v>
                </c:pt>
                <c:pt idx="7">
                  <c:v>12.872</c:v>
                </c:pt>
                <c:pt idx="8">
                  <c:v>12.9209</c:v>
                </c:pt>
                <c:pt idx="9">
                  <c:v>12.9307</c:v>
                </c:pt>
                <c:pt idx="10">
                  <c:v>13.001799999999999</c:v>
                </c:pt>
                <c:pt idx="11">
                  <c:v>13.2989</c:v>
                </c:pt>
                <c:pt idx="12">
                  <c:v>13.458</c:v>
                </c:pt>
                <c:pt idx="13">
                  <c:v>13.5525</c:v>
                </c:pt>
                <c:pt idx="14">
                  <c:v>13.622999999999999</c:v>
                </c:pt>
                <c:pt idx="15">
                  <c:v>13.7463</c:v>
                </c:pt>
                <c:pt idx="16">
                  <c:v>13.750999999999999</c:v>
                </c:pt>
                <c:pt idx="17">
                  <c:v>13.793799999999999</c:v>
                </c:pt>
                <c:pt idx="18">
                  <c:v>14.2607</c:v>
                </c:pt>
                <c:pt idx="19">
                  <c:v>14.3728</c:v>
                </c:pt>
                <c:pt idx="20">
                  <c:v>14.563000000000001</c:v>
                </c:pt>
                <c:pt idx="21">
                  <c:v>14.7826</c:v>
                </c:pt>
                <c:pt idx="22">
                  <c:v>14.892899999999999</c:v>
                </c:pt>
                <c:pt idx="23">
                  <c:v>14.927199999999999</c:v>
                </c:pt>
                <c:pt idx="24">
                  <c:v>15.1762</c:v>
                </c:pt>
                <c:pt idx="25">
                  <c:v>15.1983</c:v>
                </c:pt>
                <c:pt idx="26">
                  <c:v>15.2864</c:v>
                </c:pt>
                <c:pt idx="27">
                  <c:v>15.476699999999999</c:v>
                </c:pt>
                <c:pt idx="28">
                  <c:v>15.563599999999999</c:v>
                </c:pt>
                <c:pt idx="29">
                  <c:v>15.571</c:v>
                </c:pt>
                <c:pt idx="30">
                  <c:v>15.664999999999999</c:v>
                </c:pt>
                <c:pt idx="31">
                  <c:v>15.831</c:v>
                </c:pt>
                <c:pt idx="32">
                  <c:v>16.031400000000001</c:v>
                </c:pt>
                <c:pt idx="33">
                  <c:v>16.047599999999999</c:v>
                </c:pt>
                <c:pt idx="34">
                  <c:v>16.077500000000001</c:v>
                </c:pt>
                <c:pt idx="35">
                  <c:v>16.138000000000002</c:v>
                </c:pt>
                <c:pt idx="36">
                  <c:v>16.1889</c:v>
                </c:pt>
                <c:pt idx="37">
                  <c:v>16.232399999999998</c:v>
                </c:pt>
                <c:pt idx="38">
                  <c:v>16.349299999999999</c:v>
                </c:pt>
                <c:pt idx="39">
                  <c:v>16.4114</c:v>
                </c:pt>
                <c:pt idx="40">
                  <c:v>16.571400000000001</c:v>
                </c:pt>
                <c:pt idx="41">
                  <c:v>16.588999999999999</c:v>
                </c:pt>
                <c:pt idx="42">
                  <c:v>16.654299999999999</c:v>
                </c:pt>
                <c:pt idx="43">
                  <c:v>16.6555</c:v>
                </c:pt>
                <c:pt idx="44">
                  <c:v>16.671399999999998</c:v>
                </c:pt>
                <c:pt idx="45">
                  <c:v>16.677499999999998</c:v>
                </c:pt>
                <c:pt idx="46">
                  <c:v>16.686699999999998</c:v>
                </c:pt>
                <c:pt idx="47">
                  <c:v>16.715499999999999</c:v>
                </c:pt>
                <c:pt idx="48">
                  <c:v>16.814800000000002</c:v>
                </c:pt>
                <c:pt idx="49">
                  <c:v>16.824300000000001</c:v>
                </c:pt>
                <c:pt idx="50">
                  <c:v>16.909099999999999</c:v>
                </c:pt>
                <c:pt idx="51">
                  <c:v>16.922599999999999</c:v>
                </c:pt>
                <c:pt idx="52">
                  <c:v>16.941500000000001</c:v>
                </c:pt>
                <c:pt idx="53">
                  <c:v>16.947500000000002</c:v>
                </c:pt>
                <c:pt idx="54">
                  <c:v>17.0793</c:v>
                </c:pt>
                <c:pt idx="55">
                  <c:v>17.085000000000001</c:v>
                </c:pt>
                <c:pt idx="56">
                  <c:v>17.2135</c:v>
                </c:pt>
                <c:pt idx="57">
                  <c:v>17.315000000000001</c:v>
                </c:pt>
                <c:pt idx="58">
                  <c:v>17.3627</c:v>
                </c:pt>
                <c:pt idx="59">
                  <c:v>17.434799999999999</c:v>
                </c:pt>
                <c:pt idx="60">
                  <c:v>17.457999999999998</c:v>
                </c:pt>
                <c:pt idx="61">
                  <c:v>17.4815</c:v>
                </c:pt>
                <c:pt idx="62">
                  <c:v>17.507999999999999</c:v>
                </c:pt>
                <c:pt idx="63">
                  <c:v>17.5122</c:v>
                </c:pt>
                <c:pt idx="64">
                  <c:v>17.569500000000001</c:v>
                </c:pt>
                <c:pt idx="65">
                  <c:v>17.648199999999999</c:v>
                </c:pt>
                <c:pt idx="66">
                  <c:v>17.668199999999999</c:v>
                </c:pt>
                <c:pt idx="67">
                  <c:v>17.7286</c:v>
                </c:pt>
                <c:pt idx="68">
                  <c:v>17.785900000000002</c:v>
                </c:pt>
                <c:pt idx="69">
                  <c:v>17.797599999999999</c:v>
                </c:pt>
                <c:pt idx="70">
                  <c:v>17.8383</c:v>
                </c:pt>
                <c:pt idx="71">
                  <c:v>17.868600000000001</c:v>
                </c:pt>
                <c:pt idx="72">
                  <c:v>17.872599999999998</c:v>
                </c:pt>
                <c:pt idx="73">
                  <c:v>18.052299999999999</c:v>
                </c:pt>
                <c:pt idx="74">
                  <c:v>18.0869</c:v>
                </c:pt>
                <c:pt idx="75">
                  <c:v>18.088999999999999</c:v>
                </c:pt>
                <c:pt idx="76">
                  <c:v>18.159099999999999</c:v>
                </c:pt>
                <c:pt idx="77">
                  <c:v>18.207000000000001</c:v>
                </c:pt>
                <c:pt idx="78">
                  <c:v>18.233499999999999</c:v>
                </c:pt>
                <c:pt idx="79">
                  <c:v>18.235499999999998</c:v>
                </c:pt>
                <c:pt idx="80">
                  <c:v>18.293099999999999</c:v>
                </c:pt>
                <c:pt idx="81">
                  <c:v>18.317</c:v>
                </c:pt>
                <c:pt idx="82">
                  <c:v>18.364799999999999</c:v>
                </c:pt>
                <c:pt idx="83">
                  <c:v>18.424800000000001</c:v>
                </c:pt>
                <c:pt idx="84">
                  <c:v>18.468800000000002</c:v>
                </c:pt>
                <c:pt idx="85">
                  <c:v>18.5398</c:v>
                </c:pt>
                <c:pt idx="86">
                  <c:v>18.553000000000001</c:v>
                </c:pt>
                <c:pt idx="87">
                  <c:v>18.571999999999999</c:v>
                </c:pt>
                <c:pt idx="88">
                  <c:v>18.611000000000001</c:v>
                </c:pt>
                <c:pt idx="89">
                  <c:v>18.6568</c:v>
                </c:pt>
                <c:pt idx="90">
                  <c:v>18.734300000000001</c:v>
                </c:pt>
                <c:pt idx="91">
                  <c:v>18.783300000000001</c:v>
                </c:pt>
                <c:pt idx="92">
                  <c:v>18.7881</c:v>
                </c:pt>
                <c:pt idx="93">
                  <c:v>18.804300000000001</c:v>
                </c:pt>
                <c:pt idx="94">
                  <c:v>18.836300000000001</c:v>
                </c:pt>
                <c:pt idx="95">
                  <c:v>18.8489</c:v>
                </c:pt>
                <c:pt idx="96">
                  <c:v>18.971399999999999</c:v>
                </c:pt>
                <c:pt idx="97">
                  <c:v>19.0138</c:v>
                </c:pt>
                <c:pt idx="98">
                  <c:v>19.0227</c:v>
                </c:pt>
                <c:pt idx="99">
                  <c:v>19.153400000000001</c:v>
                </c:pt>
                <c:pt idx="100">
                  <c:v>19.194299999999998</c:v>
                </c:pt>
                <c:pt idx="101">
                  <c:v>19.2043</c:v>
                </c:pt>
                <c:pt idx="102">
                  <c:v>19.258400000000002</c:v>
                </c:pt>
                <c:pt idx="103">
                  <c:v>19.259</c:v>
                </c:pt>
                <c:pt idx="104">
                  <c:v>19.296399999999998</c:v>
                </c:pt>
                <c:pt idx="105">
                  <c:v>19.321100000000001</c:v>
                </c:pt>
                <c:pt idx="106">
                  <c:v>19.346499999999999</c:v>
                </c:pt>
                <c:pt idx="107">
                  <c:v>19.3522</c:v>
                </c:pt>
                <c:pt idx="108">
                  <c:v>19.452000000000002</c:v>
                </c:pt>
                <c:pt idx="109">
                  <c:v>19.576799999999999</c:v>
                </c:pt>
                <c:pt idx="110">
                  <c:v>19.732500000000002</c:v>
                </c:pt>
                <c:pt idx="111">
                  <c:v>19.7546</c:v>
                </c:pt>
                <c:pt idx="112">
                  <c:v>19.7682</c:v>
                </c:pt>
                <c:pt idx="113">
                  <c:v>19.7912</c:v>
                </c:pt>
                <c:pt idx="114">
                  <c:v>19.803799999999999</c:v>
                </c:pt>
                <c:pt idx="115">
                  <c:v>19.838000000000001</c:v>
                </c:pt>
                <c:pt idx="116">
                  <c:v>19.8613</c:v>
                </c:pt>
                <c:pt idx="117">
                  <c:v>19.881</c:v>
                </c:pt>
                <c:pt idx="118">
                  <c:v>19.984999999999999</c:v>
                </c:pt>
                <c:pt idx="119">
                  <c:v>20.109300000000001</c:v>
                </c:pt>
                <c:pt idx="120">
                  <c:v>20.285900000000002</c:v>
                </c:pt>
                <c:pt idx="121">
                  <c:v>20.299499999999998</c:v>
                </c:pt>
                <c:pt idx="122">
                  <c:v>20.3324</c:v>
                </c:pt>
                <c:pt idx="123">
                  <c:v>20.525200000000002</c:v>
                </c:pt>
                <c:pt idx="124">
                  <c:v>20.626999999999999</c:v>
                </c:pt>
                <c:pt idx="125">
                  <c:v>20.8962</c:v>
                </c:pt>
                <c:pt idx="126">
                  <c:v>20.993600000000001</c:v>
                </c:pt>
                <c:pt idx="127">
                  <c:v>21.058599999999998</c:v>
                </c:pt>
                <c:pt idx="128">
                  <c:v>21.1038</c:v>
                </c:pt>
                <c:pt idx="129">
                  <c:v>21.188400000000001</c:v>
                </c:pt>
                <c:pt idx="130">
                  <c:v>22.1861</c:v>
                </c:pt>
                <c:pt idx="131">
                  <c:v>23.045500000000001</c:v>
                </c:pt>
                <c:pt idx="132">
                  <c:v>23.111699999999999</c:v>
                </c:pt>
                <c:pt idx="133">
                  <c:v>23.459499999999998</c:v>
                </c:pt>
                <c:pt idx="134">
                  <c:v>23.583600000000001</c:v>
                </c:pt>
                <c:pt idx="135">
                  <c:v>24.0838</c:v>
                </c:pt>
                <c:pt idx="136">
                  <c:v>24.2959</c:v>
                </c:pt>
                <c:pt idx="137">
                  <c:v>27.353899999999999</c:v>
                </c:pt>
                <c:pt idx="138">
                  <c:v>27.91</c:v>
                </c:pt>
                <c:pt idx="139">
                  <c:v>32.927300000000002</c:v>
                </c:pt>
                <c:pt idx="140">
                  <c:v>35.076999999999998</c:v>
                </c:pt>
                <c:pt idx="141">
                  <c:v>36.0015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B-4737-98D4-811F8AC97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296783"/>
        <c:axId val="1"/>
      </c:scatterChart>
      <c:valAx>
        <c:axId val="1143296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41406355301806902"/>
              <c:y val="0.780346820809248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335260115606936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296783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Prompt
Brent  Residual Plot</a:t>
            </a:r>
          </a:p>
        </c:rich>
      </c:tx>
      <c:layout>
        <c:manualLayout>
          <c:xMode val="edge"/>
          <c:yMode val="edge"/>
          <c:x val="0.29687575499408719"/>
          <c:y val="4.62427745664739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68795697010542"/>
          <c:y val="0.47976878612716761"/>
          <c:w val="0.7369810409063744"/>
          <c:h val="0.1387283236994219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xVal>
          <c:yVal>
            <c:numRef>
              <c:f>'Marc''s 1stmOut Brt reg 2 JCC'!$C$25:$C$166</c:f>
              <c:numCache>
                <c:formatCode>General</c:formatCode>
                <c:ptCount val="142"/>
                <c:pt idx="0">
                  <c:v>-1.4371960691733108</c:v>
                </c:pt>
                <c:pt idx="1">
                  <c:v>-0.59849427899558805</c:v>
                </c:pt>
                <c:pt idx="2">
                  <c:v>0.18257715640921646</c:v>
                </c:pt>
                <c:pt idx="3">
                  <c:v>-0.29711074645835112</c:v>
                </c:pt>
                <c:pt idx="4">
                  <c:v>0.69029123571393924</c:v>
                </c:pt>
                <c:pt idx="5">
                  <c:v>1.0878267424511954</c:v>
                </c:pt>
                <c:pt idx="6">
                  <c:v>1.4069598557155629</c:v>
                </c:pt>
                <c:pt idx="7">
                  <c:v>2.1132840522692504</c:v>
                </c:pt>
                <c:pt idx="8">
                  <c:v>2.8921289135920283</c:v>
                </c:pt>
                <c:pt idx="9">
                  <c:v>0.39963207275438251</c:v>
                </c:pt>
                <c:pt idx="10">
                  <c:v>0.45817382953771357</c:v>
                </c:pt>
                <c:pt idx="11">
                  <c:v>0.90824696329339183</c:v>
                </c:pt>
                <c:pt idx="12">
                  <c:v>1.1928341900095205</c:v>
                </c:pt>
                <c:pt idx="13">
                  <c:v>0.37884680089909395</c:v>
                </c:pt>
                <c:pt idx="14">
                  <c:v>1.5823064419634587</c:v>
                </c:pt>
                <c:pt idx="15">
                  <c:v>1.7422963839150434</c:v>
                </c:pt>
                <c:pt idx="16">
                  <c:v>-0.22284934023889846</c:v>
                </c:pt>
                <c:pt idx="17">
                  <c:v>-2.9578838080949659</c:v>
                </c:pt>
                <c:pt idx="18">
                  <c:v>-3.4883670833850271</c:v>
                </c:pt>
                <c:pt idx="19">
                  <c:v>-1.5055009297125608</c:v>
                </c:pt>
                <c:pt idx="20">
                  <c:v>-2.2667615497203641</c:v>
                </c:pt>
                <c:pt idx="21">
                  <c:v>-2.6626575982942988</c:v>
                </c:pt>
                <c:pt idx="22">
                  <c:v>-0.13005849375176126</c:v>
                </c:pt>
                <c:pt idx="23">
                  <c:v>0.65156826398395751</c:v>
                </c:pt>
                <c:pt idx="24">
                  <c:v>-7.7021183181063435E-2</c:v>
                </c:pt>
                <c:pt idx="25">
                  <c:v>0.25636108356529519</c:v>
                </c:pt>
                <c:pt idx="26">
                  <c:v>-0.81539231579387206</c:v>
                </c:pt>
                <c:pt idx="27">
                  <c:v>-1.9193267297642436</c:v>
                </c:pt>
                <c:pt idx="28">
                  <c:v>-1.5688355273366277</c:v>
                </c:pt>
                <c:pt idx="29">
                  <c:v>-2.1302837125048804</c:v>
                </c:pt>
                <c:pt idx="30">
                  <c:v>-2.3022639075409188</c:v>
                </c:pt>
                <c:pt idx="31">
                  <c:v>-1.3498041663088252</c:v>
                </c:pt>
                <c:pt idx="32">
                  <c:v>0.90312399761546658</c:v>
                </c:pt>
                <c:pt idx="33">
                  <c:v>1.7662985618451437</c:v>
                </c:pt>
                <c:pt idx="34">
                  <c:v>0.22684540305139578</c:v>
                </c:pt>
                <c:pt idx="35">
                  <c:v>0.66777112493195823</c:v>
                </c:pt>
                <c:pt idx="36">
                  <c:v>-1.9893712237796368</c:v>
                </c:pt>
                <c:pt idx="37">
                  <c:v>-10.714596005472309</c:v>
                </c:pt>
                <c:pt idx="38">
                  <c:v>-12.31730751680573</c:v>
                </c:pt>
                <c:pt idx="39">
                  <c:v>-5.3333816052194187</c:v>
                </c:pt>
                <c:pt idx="40">
                  <c:v>1.5328000741763077</c:v>
                </c:pt>
                <c:pt idx="41">
                  <c:v>5.1143723011076254</c:v>
                </c:pt>
                <c:pt idx="42">
                  <c:v>5.3543103546339772</c:v>
                </c:pt>
                <c:pt idx="43">
                  <c:v>5.6365269131863727</c:v>
                </c:pt>
                <c:pt idx="44">
                  <c:v>-5.5823660139914466E-2</c:v>
                </c:pt>
                <c:pt idx="45">
                  <c:v>-1.6550071061651579</c:v>
                </c:pt>
                <c:pt idx="46">
                  <c:v>-1.6128785552256915</c:v>
                </c:pt>
                <c:pt idx="47">
                  <c:v>-7.1061035963225549E-2</c:v>
                </c:pt>
                <c:pt idx="48">
                  <c:v>-1.2447140809335195</c:v>
                </c:pt>
                <c:pt idx="49">
                  <c:v>-1.0580322277765788</c:v>
                </c:pt>
                <c:pt idx="50">
                  <c:v>-1.3381329145577183</c:v>
                </c:pt>
                <c:pt idx="51">
                  <c:v>-2.2538954385666834</c:v>
                </c:pt>
                <c:pt idx="52">
                  <c:v>-6.1459542525437172E-2</c:v>
                </c:pt>
                <c:pt idx="53">
                  <c:v>3.1036236811677504</c:v>
                </c:pt>
                <c:pt idx="54">
                  <c:v>1.0264024024737886</c:v>
                </c:pt>
                <c:pt idx="55">
                  <c:v>0.11586350966448578</c:v>
                </c:pt>
                <c:pt idx="56">
                  <c:v>0.20282833000464962</c:v>
                </c:pt>
                <c:pt idx="57">
                  <c:v>-0.89050784454317267</c:v>
                </c:pt>
                <c:pt idx="58">
                  <c:v>-1.3928563082179934</c:v>
                </c:pt>
                <c:pt idx="59">
                  <c:v>-1.7452884964246245</c:v>
                </c:pt>
                <c:pt idx="60">
                  <c:v>0.44290990236619976</c:v>
                </c:pt>
                <c:pt idx="61">
                  <c:v>1.2566922313391302</c:v>
                </c:pt>
                <c:pt idx="62">
                  <c:v>0.23898610043135449</c:v>
                </c:pt>
                <c:pt idx="63">
                  <c:v>0.1255100511047722</c:v>
                </c:pt>
                <c:pt idx="64">
                  <c:v>1.2706372360856335</c:v>
                </c:pt>
                <c:pt idx="65">
                  <c:v>1.4306987136097504</c:v>
                </c:pt>
                <c:pt idx="66">
                  <c:v>1.2574065428683951</c:v>
                </c:pt>
                <c:pt idx="67">
                  <c:v>-0.54047498549994799</c:v>
                </c:pt>
                <c:pt idx="68">
                  <c:v>-0.61291723175499868</c:v>
                </c:pt>
                <c:pt idx="69">
                  <c:v>-0.13210862617718533</c:v>
                </c:pt>
                <c:pt idx="70">
                  <c:v>0.44862102815886473</c:v>
                </c:pt>
                <c:pt idx="71">
                  <c:v>1.2026460496025635</c:v>
                </c:pt>
                <c:pt idx="72">
                  <c:v>1.4984504252477393</c:v>
                </c:pt>
                <c:pt idx="73">
                  <c:v>0.42903700843872983</c:v>
                </c:pt>
                <c:pt idx="74">
                  <c:v>0.82908205644123179</c:v>
                </c:pt>
                <c:pt idx="75">
                  <c:v>5.7487625021018118E-2</c:v>
                </c:pt>
                <c:pt idx="76">
                  <c:v>1.6029205569205143</c:v>
                </c:pt>
                <c:pt idx="77">
                  <c:v>2.7910177574618782</c:v>
                </c:pt>
                <c:pt idx="78">
                  <c:v>0.43927230649965843</c:v>
                </c:pt>
                <c:pt idx="79">
                  <c:v>1.2043268904525597</c:v>
                </c:pt>
                <c:pt idx="80">
                  <c:v>1.2689840545580697</c:v>
                </c:pt>
                <c:pt idx="81">
                  <c:v>-0.48978238825066356</c:v>
                </c:pt>
                <c:pt idx="82">
                  <c:v>-0.81029215111075459</c:v>
                </c:pt>
                <c:pt idx="83">
                  <c:v>-0.60928696652010927</c:v>
                </c:pt>
                <c:pt idx="84">
                  <c:v>-0.77205562977773567</c:v>
                </c:pt>
                <c:pt idx="85">
                  <c:v>1.4829051715949397</c:v>
                </c:pt>
                <c:pt idx="86">
                  <c:v>2.3590306582249276</c:v>
                </c:pt>
                <c:pt idx="87">
                  <c:v>1.1921924795082184</c:v>
                </c:pt>
                <c:pt idx="88">
                  <c:v>5.1112562978751441E-2</c:v>
                </c:pt>
                <c:pt idx="89">
                  <c:v>1.9447105018981237</c:v>
                </c:pt>
                <c:pt idx="90">
                  <c:v>1.1305434747648029</c:v>
                </c:pt>
                <c:pt idx="91">
                  <c:v>0.83280925810384687</c:v>
                </c:pt>
                <c:pt idx="92">
                  <c:v>1.5033841850632754</c:v>
                </c:pt>
                <c:pt idx="93">
                  <c:v>4.53744168883361E-2</c:v>
                </c:pt>
                <c:pt idx="94">
                  <c:v>0.76644478683770956</c:v>
                </c:pt>
                <c:pt idx="95">
                  <c:v>2.2855439968628168</c:v>
                </c:pt>
                <c:pt idx="96">
                  <c:v>2.5486581490238152</c:v>
                </c:pt>
                <c:pt idx="97">
                  <c:v>1.2955424199390677</c:v>
                </c:pt>
                <c:pt idx="98">
                  <c:v>0.67538291927239769</c:v>
                </c:pt>
                <c:pt idx="99">
                  <c:v>1.3686459600645335</c:v>
                </c:pt>
                <c:pt idx="100">
                  <c:v>0.34500987734356769</c:v>
                </c:pt>
                <c:pt idx="101">
                  <c:v>-0.51731951443046142</c:v>
                </c:pt>
                <c:pt idx="102">
                  <c:v>0.98222902512666366</c:v>
                </c:pt>
                <c:pt idx="103">
                  <c:v>1.4042547796335221</c:v>
                </c:pt>
                <c:pt idx="104">
                  <c:v>-0.89082260531418456</c:v>
                </c:pt>
                <c:pt idx="105">
                  <c:v>-1.556671496234145</c:v>
                </c:pt>
                <c:pt idx="106">
                  <c:v>0.74946777753827121</c:v>
                </c:pt>
                <c:pt idx="107">
                  <c:v>1.2791721099274476</c:v>
                </c:pt>
                <c:pt idx="108">
                  <c:v>-1.4556178449996793E-2</c:v>
                </c:pt>
                <c:pt idx="109">
                  <c:v>-0.38900510731110671</c:v>
                </c:pt>
                <c:pt idx="110">
                  <c:v>-2.0954628496891559</c:v>
                </c:pt>
                <c:pt idx="111">
                  <c:v>-2.1744666789508891</c:v>
                </c:pt>
                <c:pt idx="112">
                  <c:v>0.4689404984417429</c:v>
                </c:pt>
                <c:pt idx="113">
                  <c:v>-0.39429976261498823</c:v>
                </c:pt>
                <c:pt idx="114">
                  <c:v>0.68134140452890435</c:v>
                </c:pt>
                <c:pt idx="115">
                  <c:v>3.4142483869009368</c:v>
                </c:pt>
                <c:pt idx="116">
                  <c:v>2.8016233487754825</c:v>
                </c:pt>
                <c:pt idx="117">
                  <c:v>3.0662010501709069</c:v>
                </c:pt>
                <c:pt idx="118">
                  <c:v>0.47121947724785684</c:v>
                </c:pt>
                <c:pt idx="119">
                  <c:v>2.3774512122910743</c:v>
                </c:pt>
                <c:pt idx="120">
                  <c:v>0.97515909886049457</c:v>
                </c:pt>
                <c:pt idx="121">
                  <c:v>0.17803194201171024</c:v>
                </c:pt>
                <c:pt idx="122">
                  <c:v>0.77726558137480239</c:v>
                </c:pt>
                <c:pt idx="123">
                  <c:v>-0.44602343551904511</c:v>
                </c:pt>
                <c:pt idx="124">
                  <c:v>1.0098243899454893</c:v>
                </c:pt>
                <c:pt idx="125">
                  <c:v>3.1841011177123342</c:v>
                </c:pt>
                <c:pt idx="126">
                  <c:v>2.9743549549463388</c:v>
                </c:pt>
                <c:pt idx="127">
                  <c:v>1.2581939881533373</c:v>
                </c:pt>
                <c:pt idx="128">
                  <c:v>0.52465648256203323</c:v>
                </c:pt>
                <c:pt idx="129">
                  <c:v>-0.92808302948698085</c:v>
                </c:pt>
                <c:pt idx="130">
                  <c:v>-1.2002725252228483</c:v>
                </c:pt>
                <c:pt idx="131">
                  <c:v>0.66669866659050925</c:v>
                </c:pt>
                <c:pt idx="132">
                  <c:v>0.63873290222203494</c:v>
                </c:pt>
                <c:pt idx="133">
                  <c:v>1.0183174759292797</c:v>
                </c:pt>
                <c:pt idx="134">
                  <c:v>-0.74883970412077616</c:v>
                </c:pt>
                <c:pt idx="135">
                  <c:v>1.04686134236408</c:v>
                </c:pt>
                <c:pt idx="136">
                  <c:v>2.3656198367758652</c:v>
                </c:pt>
                <c:pt idx="137">
                  <c:v>2.7663320173942658</c:v>
                </c:pt>
                <c:pt idx="138">
                  <c:v>0.22651216688548637</c:v>
                </c:pt>
                <c:pt idx="139">
                  <c:v>1.1435729007167392</c:v>
                </c:pt>
                <c:pt idx="140">
                  <c:v>-1.5246843332190139</c:v>
                </c:pt>
                <c:pt idx="141">
                  <c:v>-3.6390855929578372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8-4ED8-B882-E9BECBC7D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887407"/>
        <c:axId val="1"/>
      </c:scatterChart>
      <c:valAx>
        <c:axId val="1143887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0.48177205854303623"/>
              <c:y val="0.682080924855491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364161849710982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88740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Prompt
Brent Line Fit  Plot</a:t>
            </a:r>
          </a:p>
        </c:rich>
      </c:tx>
      <c:layout>
        <c:manualLayout>
          <c:xMode val="edge"/>
          <c:yMode val="edge"/>
          <c:x val="0.42782862015694856"/>
          <c:y val="2.59887292425066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25411277208681E-2"/>
          <c:y val="0.1141244197170945"/>
          <c:w val="0.88686662293932805"/>
          <c:h val="0.78870143527259362"/>
        </c:manualLayout>
      </c:layout>
      <c:scatterChart>
        <c:scatterStyle val="lineMarker"/>
        <c:varyColors val="0"/>
        <c:ser>
          <c:idx val="0"/>
          <c:order val="0"/>
          <c:tx>
            <c:v>JCC Imports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xVal>
          <c:y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E-4F7D-BE4F-D70BA810AD1B}"/>
            </c:ext>
          </c:extLst>
        </c:ser>
        <c:ser>
          <c:idx val="1"/>
          <c:order val="1"/>
          <c:tx>
            <c:v>Predicted JCC Imports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xVal>
          <c:yVal>
            <c:numRef>
              <c:f>'Marc''s 1stmOut Brt reg 2 JCC'!$B$25:$B$166</c:f>
              <c:numCache>
                <c:formatCode>General</c:formatCode>
                <c:ptCount val="142"/>
                <c:pt idx="0">
                  <c:v>19.65719606917331</c:v>
                </c:pt>
                <c:pt idx="1">
                  <c:v>18.798494278995587</c:v>
                </c:pt>
                <c:pt idx="2">
                  <c:v>18.197422843590783</c:v>
                </c:pt>
                <c:pt idx="3">
                  <c:v>18.67711074645835</c:v>
                </c:pt>
                <c:pt idx="4">
                  <c:v>17.709708764286059</c:v>
                </c:pt>
                <c:pt idx="5">
                  <c:v>17.322173257548805</c:v>
                </c:pt>
                <c:pt idx="6">
                  <c:v>16.793040144284436</c:v>
                </c:pt>
                <c:pt idx="7">
                  <c:v>15.68671594773075</c:v>
                </c:pt>
                <c:pt idx="8">
                  <c:v>14.647871086407971</c:v>
                </c:pt>
                <c:pt idx="9">
                  <c:v>16.420367927245618</c:v>
                </c:pt>
                <c:pt idx="10">
                  <c:v>16.261826170462285</c:v>
                </c:pt>
                <c:pt idx="11">
                  <c:v>15.421753036706606</c:v>
                </c:pt>
                <c:pt idx="12">
                  <c:v>14.757165809990479</c:v>
                </c:pt>
                <c:pt idx="13">
                  <c:v>14.791153199100906</c:v>
                </c:pt>
                <c:pt idx="14">
                  <c:v>13.177693558036541</c:v>
                </c:pt>
                <c:pt idx="15">
                  <c:v>12.317703616084957</c:v>
                </c:pt>
                <c:pt idx="16">
                  <c:v>12.812849340238898</c:v>
                </c:pt>
                <c:pt idx="17">
                  <c:v>15.037883808094966</c:v>
                </c:pt>
                <c:pt idx="18">
                  <c:v>16.768367083385026</c:v>
                </c:pt>
                <c:pt idx="19">
                  <c:v>16.52550092971256</c:v>
                </c:pt>
                <c:pt idx="20">
                  <c:v>18.486761549720363</c:v>
                </c:pt>
                <c:pt idx="21">
                  <c:v>19.552657598294299</c:v>
                </c:pt>
                <c:pt idx="22">
                  <c:v>18.150058493751761</c:v>
                </c:pt>
                <c:pt idx="23">
                  <c:v>17.348431736016042</c:v>
                </c:pt>
                <c:pt idx="24">
                  <c:v>17.567021183181062</c:v>
                </c:pt>
                <c:pt idx="25">
                  <c:v>16.923638916434705</c:v>
                </c:pt>
                <c:pt idx="26">
                  <c:v>17.635392315793872</c:v>
                </c:pt>
                <c:pt idx="27">
                  <c:v>18.849326729764243</c:v>
                </c:pt>
                <c:pt idx="28">
                  <c:v>18.978835527336628</c:v>
                </c:pt>
                <c:pt idx="29">
                  <c:v>19.680283712504881</c:v>
                </c:pt>
                <c:pt idx="30">
                  <c:v>20.802263907540919</c:v>
                </c:pt>
                <c:pt idx="31">
                  <c:v>19.699804166308827</c:v>
                </c:pt>
                <c:pt idx="32">
                  <c:v>18.256876002384534</c:v>
                </c:pt>
                <c:pt idx="33">
                  <c:v>16.503701438154856</c:v>
                </c:pt>
                <c:pt idx="34">
                  <c:v>16.563154596948603</c:v>
                </c:pt>
                <c:pt idx="35">
                  <c:v>15.522228875068043</c:v>
                </c:pt>
                <c:pt idx="36">
                  <c:v>17.409371223779637</c:v>
                </c:pt>
                <c:pt idx="37">
                  <c:v>27.10459600547231</c:v>
                </c:pt>
                <c:pt idx="38">
                  <c:v>34.757307516805731</c:v>
                </c:pt>
                <c:pt idx="39">
                  <c:v>35.673381605219419</c:v>
                </c:pt>
                <c:pt idx="40">
                  <c:v>32.627199925823689</c:v>
                </c:pt>
                <c:pt idx="41">
                  <c:v>27.655627698892378</c:v>
                </c:pt>
                <c:pt idx="42">
                  <c:v>23.245689645366024</c:v>
                </c:pt>
                <c:pt idx="43">
                  <c:v>19.083473086813626</c:v>
                </c:pt>
                <c:pt idx="44">
                  <c:v>19.175823660139915</c:v>
                </c:pt>
                <c:pt idx="45">
                  <c:v>19.145007106165156</c:v>
                </c:pt>
                <c:pt idx="46">
                  <c:v>19.08287855522569</c:v>
                </c:pt>
                <c:pt idx="47">
                  <c:v>18.041061035963224</c:v>
                </c:pt>
                <c:pt idx="48">
                  <c:v>19.274714080933521</c:v>
                </c:pt>
                <c:pt idx="49">
                  <c:v>19.58803222777658</c:v>
                </c:pt>
                <c:pt idx="50">
                  <c:v>20.338132914557718</c:v>
                </c:pt>
                <c:pt idx="51">
                  <c:v>21.983895438566684</c:v>
                </c:pt>
                <c:pt idx="52">
                  <c:v>20.911459542525439</c:v>
                </c:pt>
                <c:pt idx="53">
                  <c:v>18.12637631883225</c:v>
                </c:pt>
                <c:pt idx="54">
                  <c:v>17.993597597526211</c:v>
                </c:pt>
                <c:pt idx="55">
                  <c:v>17.924136490335513</c:v>
                </c:pt>
                <c:pt idx="56">
                  <c:v>17.507171669995351</c:v>
                </c:pt>
                <c:pt idx="57">
                  <c:v>18.840507844543172</c:v>
                </c:pt>
                <c:pt idx="58">
                  <c:v>19.802856308217994</c:v>
                </c:pt>
                <c:pt idx="59">
                  <c:v>20.995288496424624</c:v>
                </c:pt>
                <c:pt idx="60">
                  <c:v>20.1470900976338</c:v>
                </c:pt>
                <c:pt idx="61">
                  <c:v>19.623307768660869</c:v>
                </c:pt>
                <c:pt idx="62">
                  <c:v>20.101013899568645</c:v>
                </c:pt>
                <c:pt idx="63">
                  <c:v>20.114489948895226</c:v>
                </c:pt>
                <c:pt idx="64">
                  <c:v>19.019362763914366</c:v>
                </c:pt>
                <c:pt idx="65">
                  <c:v>18.06930128639025</c:v>
                </c:pt>
                <c:pt idx="66">
                  <c:v>17.352593457131604</c:v>
                </c:pt>
                <c:pt idx="67">
                  <c:v>18.30047498549995</c:v>
                </c:pt>
                <c:pt idx="68">
                  <c:v>18.632917231754998</c:v>
                </c:pt>
                <c:pt idx="69">
                  <c:v>18.612108626177186</c:v>
                </c:pt>
                <c:pt idx="70">
                  <c:v>18.441378971841136</c:v>
                </c:pt>
                <c:pt idx="71">
                  <c:v>17.487353950397438</c:v>
                </c:pt>
                <c:pt idx="72">
                  <c:v>16.661549574752261</c:v>
                </c:pt>
                <c:pt idx="73">
                  <c:v>16.670962991561272</c:v>
                </c:pt>
                <c:pt idx="74">
                  <c:v>15.990917943558768</c:v>
                </c:pt>
                <c:pt idx="75">
                  <c:v>16.502512374978981</c:v>
                </c:pt>
                <c:pt idx="76">
                  <c:v>15.147079443079486</c:v>
                </c:pt>
                <c:pt idx="77">
                  <c:v>13.428982242538121</c:v>
                </c:pt>
                <c:pt idx="78">
                  <c:v>14.130727693500342</c:v>
                </c:pt>
                <c:pt idx="79">
                  <c:v>13.62567310954744</c:v>
                </c:pt>
                <c:pt idx="80">
                  <c:v>13.621015945441931</c:v>
                </c:pt>
                <c:pt idx="81">
                  <c:v>15.059782388250664</c:v>
                </c:pt>
                <c:pt idx="82">
                  <c:v>16.200292151110755</c:v>
                </c:pt>
                <c:pt idx="83">
                  <c:v>16.92928696652011</c:v>
                </c:pt>
                <c:pt idx="84">
                  <c:v>17.922055629777734</c:v>
                </c:pt>
                <c:pt idx="85">
                  <c:v>16.78709482840506</c:v>
                </c:pt>
                <c:pt idx="86">
                  <c:v>15.930969341775072</c:v>
                </c:pt>
                <c:pt idx="87">
                  <c:v>16.437807520491781</c:v>
                </c:pt>
                <c:pt idx="88">
                  <c:v>17.29888743702125</c:v>
                </c:pt>
                <c:pt idx="89">
                  <c:v>15.885289498101875</c:v>
                </c:pt>
                <c:pt idx="90">
                  <c:v>16.519456525235196</c:v>
                </c:pt>
                <c:pt idx="91">
                  <c:v>17.157190741896152</c:v>
                </c:pt>
                <c:pt idx="92">
                  <c:v>17.056615814936723</c:v>
                </c:pt>
                <c:pt idx="93">
                  <c:v>18.664625583111665</c:v>
                </c:pt>
                <c:pt idx="94">
                  <c:v>18.563555213162289</c:v>
                </c:pt>
                <c:pt idx="95">
                  <c:v>17.204456003137182</c:v>
                </c:pt>
                <c:pt idx="96">
                  <c:v>15.901341850976184</c:v>
                </c:pt>
                <c:pt idx="97">
                  <c:v>16.084457580060931</c:v>
                </c:pt>
                <c:pt idx="98">
                  <c:v>16.534617080727603</c:v>
                </c:pt>
                <c:pt idx="99">
                  <c:v>16.041354039935467</c:v>
                </c:pt>
                <c:pt idx="100">
                  <c:v>16.754990122656434</c:v>
                </c:pt>
                <c:pt idx="101">
                  <c:v>18.067319514430462</c:v>
                </c:pt>
                <c:pt idx="102">
                  <c:v>17.887770974873337</c:v>
                </c:pt>
                <c:pt idx="103">
                  <c:v>17.705745220366477</c:v>
                </c:pt>
                <c:pt idx="104">
                  <c:v>19.610822605314183</c:v>
                </c:pt>
                <c:pt idx="105">
                  <c:v>20.866671496234144</c:v>
                </c:pt>
                <c:pt idx="106">
                  <c:v>19.12053222246173</c:v>
                </c:pt>
                <c:pt idx="107">
                  <c:v>18.370827890072551</c:v>
                </c:pt>
                <c:pt idx="108">
                  <c:v>19.574556178449996</c:v>
                </c:pt>
                <c:pt idx="109">
                  <c:v>20.439005107311107</c:v>
                </c:pt>
                <c:pt idx="110">
                  <c:v>22.835462849689154</c:v>
                </c:pt>
                <c:pt idx="111">
                  <c:v>24.074466678950888</c:v>
                </c:pt>
                <c:pt idx="112">
                  <c:v>22.901059501558258</c:v>
                </c:pt>
                <c:pt idx="113">
                  <c:v>23.864299762614987</c:v>
                </c:pt>
                <c:pt idx="114">
                  <c:v>23.368658595471096</c:v>
                </c:pt>
                <c:pt idx="115">
                  <c:v>20.705751613099064</c:v>
                </c:pt>
                <c:pt idx="116">
                  <c:v>19.398376651224517</c:v>
                </c:pt>
                <c:pt idx="117">
                  <c:v>17.623798949829094</c:v>
                </c:pt>
                <c:pt idx="118">
                  <c:v>19.029271623713324</c:v>
                </c:pt>
                <c:pt idx="119">
                  <c:v>17.675721375175634</c:v>
                </c:pt>
                <c:pt idx="120">
                  <c:v>18.383907585007176</c:v>
                </c:pt>
                <c:pt idx="121">
                  <c:v>18.616864878880683</c:v>
                </c:pt>
                <c:pt idx="122">
                  <c:v>18.402734418625197</c:v>
                </c:pt>
                <c:pt idx="123">
                  <c:v>19.926023435519046</c:v>
                </c:pt>
                <c:pt idx="124">
                  <c:v>19.17017561005451</c:v>
                </c:pt>
                <c:pt idx="125">
                  <c:v>17.275898882287667</c:v>
                </c:pt>
                <c:pt idx="126">
                  <c:v>15.33564504505366</c:v>
                </c:pt>
                <c:pt idx="127">
                  <c:v>14.241806011846663</c:v>
                </c:pt>
                <c:pt idx="128">
                  <c:v>13.335343517437966</c:v>
                </c:pt>
                <c:pt idx="129">
                  <c:v>13.668083029486981</c:v>
                </c:pt>
                <c:pt idx="130">
                  <c:v>14.430272525222849</c:v>
                </c:pt>
                <c:pt idx="131">
                  <c:v>12.883301333409491</c:v>
                </c:pt>
                <c:pt idx="132">
                  <c:v>12.441267097777965</c:v>
                </c:pt>
                <c:pt idx="133">
                  <c:v>12.09168252407072</c:v>
                </c:pt>
                <c:pt idx="134">
                  <c:v>13.498839704120776</c:v>
                </c:pt>
                <c:pt idx="135">
                  <c:v>12.80313865763592</c:v>
                </c:pt>
                <c:pt idx="136">
                  <c:v>11.374380163224135</c:v>
                </c:pt>
                <c:pt idx="137">
                  <c:v>10.103667982605733</c:v>
                </c:pt>
                <c:pt idx="138">
                  <c:v>11.123487833114513</c:v>
                </c:pt>
                <c:pt idx="139">
                  <c:v>10.336427099283261</c:v>
                </c:pt>
                <c:pt idx="140">
                  <c:v>12.754684333219014</c:v>
                </c:pt>
                <c:pt idx="141">
                  <c:v>15.429085592957836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1E-4F7D-BE4F-D70BA810A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888367"/>
        <c:axId val="1"/>
      </c:scatterChart>
      <c:valAx>
        <c:axId val="1143888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0.49804973106416806"/>
              <c:y val="0.937854142229588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2.0806255083620599E-2"/>
              <c:y val="0.466667181615445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88836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4486380500231446"/>
          <c:y val="0.77288220877715486"/>
          <c:w val="0.27698327080069923"/>
          <c:h val="7.23164639791489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56256755210254"/>
          <c:y val="4.62427745664739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27126381241814"/>
          <c:y val="0.3583815028901734"/>
          <c:w val="0.76302277380059258"/>
          <c:h val="0.2427745664739884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'Marc''s 1stmOut Brt reg 2 JCC'!$F$25:$F$166</c:f>
              <c:numCache>
                <c:formatCode>General</c:formatCode>
                <c:ptCount val="142"/>
                <c:pt idx="0">
                  <c:v>0.352112676056338</c:v>
                </c:pt>
                <c:pt idx="1">
                  <c:v>1.056338028169014</c:v>
                </c:pt>
                <c:pt idx="2">
                  <c:v>1.76056338028169</c:v>
                </c:pt>
                <c:pt idx="3">
                  <c:v>2.464788732394366</c:v>
                </c:pt>
                <c:pt idx="4">
                  <c:v>3.169014084507042</c:v>
                </c:pt>
                <c:pt idx="5">
                  <c:v>3.873239436619718</c:v>
                </c:pt>
                <c:pt idx="6">
                  <c:v>4.577464788732394</c:v>
                </c:pt>
                <c:pt idx="7">
                  <c:v>5.28169014084507</c:v>
                </c:pt>
                <c:pt idx="8">
                  <c:v>5.9859154929577461</c:v>
                </c:pt>
                <c:pt idx="9">
                  <c:v>6.6901408450704221</c:v>
                </c:pt>
                <c:pt idx="10">
                  <c:v>7.3943661971830981</c:v>
                </c:pt>
                <c:pt idx="11">
                  <c:v>8.0985915492957741</c:v>
                </c:pt>
                <c:pt idx="12">
                  <c:v>8.8028169014084501</c:v>
                </c:pt>
                <c:pt idx="13">
                  <c:v>9.5070422535211261</c:v>
                </c:pt>
                <c:pt idx="14">
                  <c:v>10.211267605633802</c:v>
                </c:pt>
                <c:pt idx="15">
                  <c:v>10.915492957746478</c:v>
                </c:pt>
                <c:pt idx="16">
                  <c:v>11.619718309859154</c:v>
                </c:pt>
                <c:pt idx="17">
                  <c:v>12.32394366197183</c:v>
                </c:pt>
                <c:pt idx="18">
                  <c:v>13.028169014084506</c:v>
                </c:pt>
                <c:pt idx="19">
                  <c:v>13.732394366197182</c:v>
                </c:pt>
                <c:pt idx="20">
                  <c:v>14.436619718309858</c:v>
                </c:pt>
                <c:pt idx="21">
                  <c:v>15.140845070422534</c:v>
                </c:pt>
                <c:pt idx="22">
                  <c:v>15.84507042253521</c:v>
                </c:pt>
                <c:pt idx="23">
                  <c:v>16.549295774647888</c:v>
                </c:pt>
                <c:pt idx="24">
                  <c:v>17.25352112676056</c:v>
                </c:pt>
                <c:pt idx="25">
                  <c:v>17.95774647887324</c:v>
                </c:pt>
                <c:pt idx="26">
                  <c:v>18.661971830985912</c:v>
                </c:pt>
                <c:pt idx="27">
                  <c:v>19.366197183098592</c:v>
                </c:pt>
                <c:pt idx="28">
                  <c:v>20.070422535211264</c:v>
                </c:pt>
                <c:pt idx="29">
                  <c:v>20.774647887323944</c:v>
                </c:pt>
                <c:pt idx="30">
                  <c:v>21.478873239436616</c:v>
                </c:pt>
                <c:pt idx="31">
                  <c:v>22.183098591549296</c:v>
                </c:pt>
                <c:pt idx="32">
                  <c:v>22.887323943661968</c:v>
                </c:pt>
                <c:pt idx="33">
                  <c:v>23.591549295774648</c:v>
                </c:pt>
                <c:pt idx="34">
                  <c:v>24.29577464788732</c:v>
                </c:pt>
                <c:pt idx="35">
                  <c:v>25</c:v>
                </c:pt>
                <c:pt idx="36">
                  <c:v>25.704225352112672</c:v>
                </c:pt>
                <c:pt idx="37">
                  <c:v>26.408450704225352</c:v>
                </c:pt>
                <c:pt idx="38">
                  <c:v>27.112676056338024</c:v>
                </c:pt>
                <c:pt idx="39">
                  <c:v>27.816901408450704</c:v>
                </c:pt>
                <c:pt idx="40">
                  <c:v>28.521126760563376</c:v>
                </c:pt>
                <c:pt idx="41">
                  <c:v>29.225352112676056</c:v>
                </c:pt>
                <c:pt idx="42">
                  <c:v>29.929577464788728</c:v>
                </c:pt>
                <c:pt idx="43">
                  <c:v>30.633802816901408</c:v>
                </c:pt>
                <c:pt idx="44">
                  <c:v>31.338028169014081</c:v>
                </c:pt>
                <c:pt idx="45">
                  <c:v>32.04225352112676</c:v>
                </c:pt>
                <c:pt idx="46">
                  <c:v>32.746478873239433</c:v>
                </c:pt>
                <c:pt idx="47">
                  <c:v>33.450704225352112</c:v>
                </c:pt>
                <c:pt idx="48">
                  <c:v>34.154929577464785</c:v>
                </c:pt>
                <c:pt idx="49">
                  <c:v>34.859154929577457</c:v>
                </c:pt>
                <c:pt idx="50">
                  <c:v>35.563380281690137</c:v>
                </c:pt>
                <c:pt idx="51">
                  <c:v>36.267605633802816</c:v>
                </c:pt>
                <c:pt idx="52">
                  <c:v>36.971830985915489</c:v>
                </c:pt>
                <c:pt idx="53">
                  <c:v>37.676056338028161</c:v>
                </c:pt>
                <c:pt idx="54">
                  <c:v>38.380281690140841</c:v>
                </c:pt>
                <c:pt idx="55">
                  <c:v>39.08450704225352</c:v>
                </c:pt>
                <c:pt idx="56">
                  <c:v>39.788732394366193</c:v>
                </c:pt>
                <c:pt idx="57">
                  <c:v>40.492957746478865</c:v>
                </c:pt>
                <c:pt idx="58">
                  <c:v>41.197183098591545</c:v>
                </c:pt>
                <c:pt idx="59">
                  <c:v>41.901408450704224</c:v>
                </c:pt>
                <c:pt idx="60">
                  <c:v>42.605633802816897</c:v>
                </c:pt>
                <c:pt idx="61">
                  <c:v>43.309859154929569</c:v>
                </c:pt>
                <c:pt idx="62">
                  <c:v>44.014084507042249</c:v>
                </c:pt>
                <c:pt idx="63">
                  <c:v>44.718309859154928</c:v>
                </c:pt>
                <c:pt idx="64">
                  <c:v>45.422535211267601</c:v>
                </c:pt>
                <c:pt idx="65">
                  <c:v>46.126760563380273</c:v>
                </c:pt>
                <c:pt idx="66">
                  <c:v>46.830985915492953</c:v>
                </c:pt>
                <c:pt idx="67">
                  <c:v>47.535211267605632</c:v>
                </c:pt>
                <c:pt idx="68">
                  <c:v>48.239436619718305</c:v>
                </c:pt>
                <c:pt idx="69">
                  <c:v>48.943661971830977</c:v>
                </c:pt>
                <c:pt idx="70">
                  <c:v>49.647887323943657</c:v>
                </c:pt>
                <c:pt idx="71">
                  <c:v>50.352112676056336</c:v>
                </c:pt>
                <c:pt idx="72">
                  <c:v>51.056338028169009</c:v>
                </c:pt>
                <c:pt idx="73">
                  <c:v>51.760563380281681</c:v>
                </c:pt>
                <c:pt idx="74">
                  <c:v>52.464788732394361</c:v>
                </c:pt>
                <c:pt idx="75">
                  <c:v>53.16901408450704</c:v>
                </c:pt>
                <c:pt idx="76">
                  <c:v>53.873239436619713</c:v>
                </c:pt>
                <c:pt idx="77">
                  <c:v>54.577464788732385</c:v>
                </c:pt>
                <c:pt idx="78">
                  <c:v>55.281690140845065</c:v>
                </c:pt>
                <c:pt idx="79">
                  <c:v>55.985915492957744</c:v>
                </c:pt>
                <c:pt idx="80">
                  <c:v>56.690140845070417</c:v>
                </c:pt>
                <c:pt idx="81">
                  <c:v>57.394366197183089</c:v>
                </c:pt>
                <c:pt idx="82">
                  <c:v>58.098591549295769</c:v>
                </c:pt>
                <c:pt idx="83">
                  <c:v>58.802816901408448</c:v>
                </c:pt>
                <c:pt idx="84">
                  <c:v>59.507042253521121</c:v>
                </c:pt>
                <c:pt idx="85">
                  <c:v>60.211267605633793</c:v>
                </c:pt>
                <c:pt idx="86">
                  <c:v>60.915492957746473</c:v>
                </c:pt>
                <c:pt idx="87">
                  <c:v>61.619718309859152</c:v>
                </c:pt>
                <c:pt idx="88">
                  <c:v>62.323943661971825</c:v>
                </c:pt>
                <c:pt idx="89">
                  <c:v>63.028169014084497</c:v>
                </c:pt>
                <c:pt idx="90">
                  <c:v>63.732394366197177</c:v>
                </c:pt>
                <c:pt idx="91">
                  <c:v>64.436619718309856</c:v>
                </c:pt>
                <c:pt idx="92">
                  <c:v>65.140845070422529</c:v>
                </c:pt>
                <c:pt idx="93">
                  <c:v>65.845070422535201</c:v>
                </c:pt>
                <c:pt idx="94">
                  <c:v>66.549295774647888</c:v>
                </c:pt>
                <c:pt idx="95">
                  <c:v>67.25352112676056</c:v>
                </c:pt>
                <c:pt idx="96">
                  <c:v>67.957746478873233</c:v>
                </c:pt>
                <c:pt idx="97">
                  <c:v>68.661971830985905</c:v>
                </c:pt>
                <c:pt idx="98">
                  <c:v>69.366197183098578</c:v>
                </c:pt>
                <c:pt idx="99">
                  <c:v>70.070422535211264</c:v>
                </c:pt>
                <c:pt idx="100">
                  <c:v>70.774647887323937</c:v>
                </c:pt>
                <c:pt idx="101">
                  <c:v>71.478873239436609</c:v>
                </c:pt>
                <c:pt idx="102">
                  <c:v>72.183098591549296</c:v>
                </c:pt>
                <c:pt idx="103">
                  <c:v>72.887323943661968</c:v>
                </c:pt>
                <c:pt idx="104">
                  <c:v>73.591549295774641</c:v>
                </c:pt>
                <c:pt idx="105">
                  <c:v>74.295774647887313</c:v>
                </c:pt>
                <c:pt idx="106">
                  <c:v>75</c:v>
                </c:pt>
                <c:pt idx="107">
                  <c:v>75.704225352112672</c:v>
                </c:pt>
                <c:pt idx="108">
                  <c:v>76.408450704225345</c:v>
                </c:pt>
                <c:pt idx="109">
                  <c:v>77.112676056338017</c:v>
                </c:pt>
                <c:pt idx="110">
                  <c:v>77.816901408450704</c:v>
                </c:pt>
                <c:pt idx="111">
                  <c:v>78.521126760563376</c:v>
                </c:pt>
                <c:pt idx="112">
                  <c:v>79.225352112676049</c:v>
                </c:pt>
                <c:pt idx="113">
                  <c:v>79.929577464788721</c:v>
                </c:pt>
                <c:pt idx="114">
                  <c:v>80.633802816901394</c:v>
                </c:pt>
                <c:pt idx="115">
                  <c:v>81.338028169014081</c:v>
                </c:pt>
                <c:pt idx="116">
                  <c:v>82.042253521126753</c:v>
                </c:pt>
                <c:pt idx="117">
                  <c:v>82.746478873239425</c:v>
                </c:pt>
                <c:pt idx="118">
                  <c:v>83.450704225352112</c:v>
                </c:pt>
                <c:pt idx="119">
                  <c:v>84.154929577464785</c:v>
                </c:pt>
                <c:pt idx="120">
                  <c:v>84.859154929577457</c:v>
                </c:pt>
                <c:pt idx="121">
                  <c:v>85.563380281690129</c:v>
                </c:pt>
                <c:pt idx="122">
                  <c:v>86.267605633802802</c:v>
                </c:pt>
                <c:pt idx="123">
                  <c:v>86.971830985915489</c:v>
                </c:pt>
                <c:pt idx="124">
                  <c:v>87.676056338028161</c:v>
                </c:pt>
                <c:pt idx="125">
                  <c:v>88.380281690140833</c:v>
                </c:pt>
                <c:pt idx="126">
                  <c:v>89.08450704225352</c:v>
                </c:pt>
                <c:pt idx="127">
                  <c:v>89.788732394366193</c:v>
                </c:pt>
                <c:pt idx="128">
                  <c:v>90.492957746478865</c:v>
                </c:pt>
                <c:pt idx="129">
                  <c:v>91.197183098591537</c:v>
                </c:pt>
                <c:pt idx="130">
                  <c:v>91.90140845070421</c:v>
                </c:pt>
                <c:pt idx="131">
                  <c:v>92.605633802816897</c:v>
                </c:pt>
                <c:pt idx="132">
                  <c:v>93.309859154929569</c:v>
                </c:pt>
                <c:pt idx="133">
                  <c:v>94.014084507042242</c:v>
                </c:pt>
                <c:pt idx="134">
                  <c:v>94.718309859154928</c:v>
                </c:pt>
                <c:pt idx="135">
                  <c:v>95.422535211267601</c:v>
                </c:pt>
                <c:pt idx="136">
                  <c:v>96.126760563380273</c:v>
                </c:pt>
                <c:pt idx="137">
                  <c:v>96.830985915492946</c:v>
                </c:pt>
                <c:pt idx="138">
                  <c:v>97.535211267605618</c:v>
                </c:pt>
                <c:pt idx="139">
                  <c:v>98.239436619718305</c:v>
                </c:pt>
                <c:pt idx="140">
                  <c:v>98.943661971830977</c:v>
                </c:pt>
                <c:pt idx="141">
                  <c:v>99.64788732394365</c:v>
                </c:pt>
              </c:numCache>
            </c:numRef>
          </c:xVal>
          <c:yVal>
            <c:numRef>
              <c:f>'Marc''s 1stmOut Brt reg 2 JCC'!$G$25:$G$166</c:f>
              <c:numCache>
                <c:formatCode>General</c:formatCode>
                <c:ptCount val="142"/>
                <c:pt idx="0">
                  <c:v>11.23</c:v>
                </c:pt>
                <c:pt idx="1">
                  <c:v>11.35</c:v>
                </c:pt>
                <c:pt idx="2">
                  <c:v>11.48</c:v>
                </c:pt>
                <c:pt idx="3">
                  <c:v>11.79</c:v>
                </c:pt>
                <c:pt idx="4">
                  <c:v>12.08</c:v>
                </c:pt>
                <c:pt idx="5">
                  <c:v>12.59</c:v>
                </c:pt>
                <c:pt idx="6">
                  <c:v>12.74</c:v>
                </c:pt>
                <c:pt idx="7">
                  <c:v>12.75</c:v>
                </c:pt>
                <c:pt idx="8">
                  <c:v>12.87</c:v>
                </c:pt>
                <c:pt idx="9">
                  <c:v>13.08</c:v>
                </c:pt>
                <c:pt idx="10">
                  <c:v>13.11</c:v>
                </c:pt>
                <c:pt idx="11">
                  <c:v>13.23</c:v>
                </c:pt>
                <c:pt idx="12">
                  <c:v>13.28</c:v>
                </c:pt>
                <c:pt idx="13">
                  <c:v>13.55</c:v>
                </c:pt>
                <c:pt idx="14">
                  <c:v>13.74</c:v>
                </c:pt>
                <c:pt idx="15">
                  <c:v>13.85</c:v>
                </c:pt>
                <c:pt idx="16">
                  <c:v>13.86</c:v>
                </c:pt>
                <c:pt idx="17">
                  <c:v>14.06</c:v>
                </c:pt>
                <c:pt idx="18">
                  <c:v>14.57</c:v>
                </c:pt>
                <c:pt idx="19">
                  <c:v>14.57</c:v>
                </c:pt>
                <c:pt idx="20">
                  <c:v>14.76</c:v>
                </c:pt>
                <c:pt idx="21">
                  <c:v>14.83</c:v>
                </c:pt>
                <c:pt idx="22">
                  <c:v>14.89</c:v>
                </c:pt>
                <c:pt idx="23">
                  <c:v>15.02</c:v>
                </c:pt>
                <c:pt idx="24">
                  <c:v>15.17</c:v>
                </c:pt>
                <c:pt idx="25">
                  <c:v>15.39</c:v>
                </c:pt>
                <c:pt idx="26">
                  <c:v>15.42</c:v>
                </c:pt>
                <c:pt idx="27">
                  <c:v>15.5</c:v>
                </c:pt>
                <c:pt idx="28">
                  <c:v>15.95</c:v>
                </c:pt>
                <c:pt idx="29">
                  <c:v>16.190000000000001</c:v>
                </c:pt>
                <c:pt idx="30">
                  <c:v>16.22</c:v>
                </c:pt>
                <c:pt idx="31">
                  <c:v>16.22</c:v>
                </c:pt>
                <c:pt idx="32">
                  <c:v>16.32</c:v>
                </c:pt>
                <c:pt idx="33">
                  <c:v>16.329999999999998</c:v>
                </c:pt>
                <c:pt idx="34">
                  <c:v>16.39</c:v>
                </c:pt>
                <c:pt idx="35">
                  <c:v>16.559999999999999</c:v>
                </c:pt>
                <c:pt idx="36">
                  <c:v>16.72</c:v>
                </c:pt>
                <c:pt idx="37">
                  <c:v>16.75</c:v>
                </c:pt>
                <c:pt idx="38">
                  <c:v>16.79</c:v>
                </c:pt>
                <c:pt idx="39">
                  <c:v>16.82</c:v>
                </c:pt>
                <c:pt idx="40">
                  <c:v>16.82</c:v>
                </c:pt>
                <c:pt idx="41">
                  <c:v>16.82</c:v>
                </c:pt>
                <c:pt idx="42">
                  <c:v>16.89</c:v>
                </c:pt>
                <c:pt idx="43">
                  <c:v>16.93</c:v>
                </c:pt>
                <c:pt idx="44">
                  <c:v>17.100000000000001</c:v>
                </c:pt>
                <c:pt idx="45">
                  <c:v>17.100000000000001</c:v>
                </c:pt>
                <c:pt idx="46">
                  <c:v>17.149999999999999</c:v>
                </c:pt>
                <c:pt idx="47">
                  <c:v>17.18</c:v>
                </c:pt>
                <c:pt idx="48">
                  <c:v>17.21</c:v>
                </c:pt>
                <c:pt idx="49">
                  <c:v>17.350000000000001</c:v>
                </c:pt>
                <c:pt idx="50">
                  <c:v>17.38</c:v>
                </c:pt>
                <c:pt idx="51">
                  <c:v>17.41</c:v>
                </c:pt>
                <c:pt idx="52">
                  <c:v>17.41</c:v>
                </c:pt>
                <c:pt idx="53">
                  <c:v>17.47</c:v>
                </c:pt>
                <c:pt idx="54">
                  <c:v>17.489999999999998</c:v>
                </c:pt>
                <c:pt idx="55">
                  <c:v>17.489999999999998</c:v>
                </c:pt>
                <c:pt idx="56">
                  <c:v>17.54</c:v>
                </c:pt>
                <c:pt idx="57">
                  <c:v>17.55</c:v>
                </c:pt>
                <c:pt idx="58">
                  <c:v>17.55</c:v>
                </c:pt>
                <c:pt idx="59">
                  <c:v>17.63</c:v>
                </c:pt>
                <c:pt idx="60">
                  <c:v>17.649999999999999</c:v>
                </c:pt>
                <c:pt idx="61">
                  <c:v>17.71</c:v>
                </c:pt>
                <c:pt idx="62">
                  <c:v>17.760000000000002</c:v>
                </c:pt>
                <c:pt idx="63">
                  <c:v>17.8</c:v>
                </c:pt>
                <c:pt idx="64">
                  <c:v>17.829999999999998</c:v>
                </c:pt>
                <c:pt idx="65">
                  <c:v>17.95</c:v>
                </c:pt>
                <c:pt idx="66">
                  <c:v>17.97</c:v>
                </c:pt>
                <c:pt idx="67">
                  <c:v>17.989999999999998</c:v>
                </c:pt>
                <c:pt idx="68">
                  <c:v>18</c:v>
                </c:pt>
                <c:pt idx="69">
                  <c:v>18.02</c:v>
                </c:pt>
                <c:pt idx="70">
                  <c:v>18.02</c:v>
                </c:pt>
                <c:pt idx="71">
                  <c:v>18.03</c:v>
                </c:pt>
                <c:pt idx="72">
                  <c:v>18.04</c:v>
                </c:pt>
                <c:pt idx="73">
                  <c:v>18.16</c:v>
                </c:pt>
                <c:pt idx="74">
                  <c:v>18.2</c:v>
                </c:pt>
                <c:pt idx="75">
                  <c:v>18.2</c:v>
                </c:pt>
                <c:pt idx="76">
                  <c:v>18.22</c:v>
                </c:pt>
                <c:pt idx="77">
                  <c:v>18.27</c:v>
                </c:pt>
                <c:pt idx="78">
                  <c:v>18.27</c:v>
                </c:pt>
                <c:pt idx="79">
                  <c:v>18.29</c:v>
                </c:pt>
                <c:pt idx="80">
                  <c:v>18.309999999999999</c:v>
                </c:pt>
                <c:pt idx="81">
                  <c:v>18.350000000000001</c:v>
                </c:pt>
                <c:pt idx="82">
                  <c:v>18.38</c:v>
                </c:pt>
                <c:pt idx="83">
                  <c:v>18.38</c:v>
                </c:pt>
                <c:pt idx="84">
                  <c:v>18.399999999999999</c:v>
                </c:pt>
                <c:pt idx="85">
                  <c:v>18.41</c:v>
                </c:pt>
                <c:pt idx="86">
                  <c:v>18.41</c:v>
                </c:pt>
                <c:pt idx="87">
                  <c:v>18.45</c:v>
                </c:pt>
                <c:pt idx="88">
                  <c:v>18.48</c:v>
                </c:pt>
                <c:pt idx="89">
                  <c:v>18.5</c:v>
                </c:pt>
                <c:pt idx="90">
                  <c:v>18.53</c:v>
                </c:pt>
                <c:pt idx="91">
                  <c:v>18.559999999999999</c:v>
                </c:pt>
                <c:pt idx="92">
                  <c:v>18.61</c:v>
                </c:pt>
                <c:pt idx="93">
                  <c:v>18.690000000000001</c:v>
                </c:pt>
                <c:pt idx="94">
                  <c:v>18.71</c:v>
                </c:pt>
                <c:pt idx="95">
                  <c:v>18.72</c:v>
                </c:pt>
                <c:pt idx="96">
                  <c:v>18.794896820892394</c:v>
                </c:pt>
                <c:pt idx="97">
                  <c:v>18.87</c:v>
                </c:pt>
                <c:pt idx="98">
                  <c:v>18.89</c:v>
                </c:pt>
                <c:pt idx="99">
                  <c:v>19</c:v>
                </c:pt>
                <c:pt idx="100">
                  <c:v>19.02</c:v>
                </c:pt>
                <c:pt idx="101">
                  <c:v>19.11</c:v>
                </c:pt>
                <c:pt idx="102">
                  <c:v>19.12</c:v>
                </c:pt>
                <c:pt idx="103">
                  <c:v>19.16</c:v>
                </c:pt>
                <c:pt idx="104">
                  <c:v>19.18</c:v>
                </c:pt>
                <c:pt idx="105">
                  <c:v>19.25</c:v>
                </c:pt>
                <c:pt idx="106">
                  <c:v>19.309999999999999</c:v>
                </c:pt>
                <c:pt idx="107">
                  <c:v>19.329999999999998</c:v>
                </c:pt>
                <c:pt idx="108">
                  <c:v>19.35906668386767</c:v>
                </c:pt>
                <c:pt idx="109">
                  <c:v>19.48</c:v>
                </c:pt>
                <c:pt idx="110">
                  <c:v>19.489999999999998</c:v>
                </c:pt>
                <c:pt idx="111">
                  <c:v>19.5</c:v>
                </c:pt>
                <c:pt idx="112">
                  <c:v>19.500491100961181</c:v>
                </c:pt>
                <c:pt idx="113">
                  <c:v>19.559999999999999</c:v>
                </c:pt>
                <c:pt idx="114">
                  <c:v>19.649999999999999</c:v>
                </c:pt>
                <c:pt idx="115">
                  <c:v>19.73</c:v>
                </c:pt>
                <c:pt idx="116">
                  <c:v>19.87</c:v>
                </c:pt>
                <c:pt idx="117">
                  <c:v>20.05</c:v>
                </c:pt>
                <c:pt idx="118">
                  <c:v>20.053172587466708</c:v>
                </c:pt>
                <c:pt idx="119">
                  <c:v>20.18</c:v>
                </c:pt>
                <c:pt idx="120">
                  <c:v>20.239999999999998</c:v>
                </c:pt>
                <c:pt idx="121">
                  <c:v>20.29</c:v>
                </c:pt>
                <c:pt idx="122">
                  <c:v>20.34</c:v>
                </c:pt>
                <c:pt idx="123">
                  <c:v>20.46</c:v>
                </c:pt>
                <c:pt idx="124">
                  <c:v>20.59</c:v>
                </c:pt>
                <c:pt idx="125">
                  <c:v>20.69</c:v>
                </c:pt>
                <c:pt idx="126">
                  <c:v>20.74</c:v>
                </c:pt>
                <c:pt idx="127">
                  <c:v>20.85</c:v>
                </c:pt>
                <c:pt idx="128">
                  <c:v>20.88</c:v>
                </c:pt>
                <c:pt idx="129">
                  <c:v>21.23</c:v>
                </c:pt>
                <c:pt idx="130">
                  <c:v>21.9</c:v>
                </c:pt>
                <c:pt idx="131">
                  <c:v>22.2</c:v>
                </c:pt>
                <c:pt idx="132">
                  <c:v>22.44</c:v>
                </c:pt>
                <c:pt idx="133">
                  <c:v>23.37</c:v>
                </c:pt>
                <c:pt idx="134">
                  <c:v>23.47</c:v>
                </c:pt>
                <c:pt idx="135">
                  <c:v>24.05</c:v>
                </c:pt>
                <c:pt idx="136">
                  <c:v>24.12</c:v>
                </c:pt>
                <c:pt idx="137">
                  <c:v>24.72</c:v>
                </c:pt>
                <c:pt idx="138">
                  <c:v>28.6</c:v>
                </c:pt>
                <c:pt idx="139">
                  <c:v>30.34</c:v>
                </c:pt>
                <c:pt idx="140">
                  <c:v>32.770000000000003</c:v>
                </c:pt>
                <c:pt idx="141">
                  <c:v>34.159999999999997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6-4424-A045-B32C5A8FA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889327"/>
        <c:axId val="1"/>
      </c:scatterChart>
      <c:valAx>
        <c:axId val="114388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39062599341327264"/>
              <c:y val="0.780346820809248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248554913294797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388932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1" workbookViewId="0"/>
  </sheetViews>
  <pageMargins left="0.75" right="0.75" top="1" bottom="1" header="0.5" footer="0.5"/>
  <headerFooter alignWithMargins="0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45</xdr:row>
      <xdr:rowOff>142875</xdr:rowOff>
    </xdr:from>
    <xdr:to>
      <xdr:col>8</xdr:col>
      <xdr:colOff>752475</xdr:colOff>
      <xdr:row>48</xdr:row>
      <xdr:rowOff>171450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E73812AA-F55C-27E1-6FF0-BBE595BD9C45}"/>
            </a:ext>
          </a:extLst>
        </xdr:cNvPr>
        <xdr:cNvSpPr txBox="1">
          <a:spLocks noChangeArrowheads="1"/>
        </xdr:cNvSpPr>
      </xdr:nvSpPr>
      <xdr:spPr bwMode="auto">
        <a:xfrm>
          <a:off x="2438400" y="10839450"/>
          <a:ext cx="3048000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Definition: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BRENT, UNITED KINGDOM, CRUDE OIL, FIRST MONTH OUT, SPOT PRICE, AVG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44372A6-3E1F-1A95-E957-2D6FB5AEBE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4083E622-369C-00B2-1F8F-135117789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21</xdr:col>
      <xdr:colOff>9525</xdr:colOff>
      <xdr:row>38</xdr:row>
      <xdr:rowOff>9525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42CEA5E0-2838-2950-6507-947EC5426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3F4977A9-813F-1F77-4E5A-2272FABEE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0.04257</cdr:x>
      <cdr:y>0.23216</cdr:y>
    </cdr:from>
    <cdr:to>
      <cdr:x>0.85318</cdr:x>
      <cdr:y>0.98768</cdr:y>
    </cdr:to>
    <cdr:sp macro="" textlink="">
      <cdr:nvSpPr>
        <cdr:cNvPr id="4097" name="Line 1">
          <a:extLst xmlns:a="http://schemas.openxmlformats.org/drawingml/2006/main">
            <a:ext uri="{FF2B5EF4-FFF2-40B4-BE49-F238E27FC236}">
              <a16:creationId xmlns:a16="http://schemas.microsoft.com/office/drawing/2014/main" id="{54D44C9D-0285-B591-32A3-800C3972D4E6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89458" y="1449375"/>
          <a:ext cx="5451025" cy="470638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7D202F00-2C9A-600E-9DD4-999F15951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22</xdr:col>
      <xdr:colOff>9525</xdr:colOff>
      <xdr:row>52</xdr:row>
      <xdr:rowOff>114300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2B9DAC88-5CAE-7294-10B2-54D7608CB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BC5BD00D-8B84-A46E-E274-7B80ECF49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0.01809</cdr:x>
      <cdr:y>0.19993</cdr:y>
    </cdr:from>
    <cdr:to>
      <cdr:x>0.88074</cdr:x>
      <cdr:y>0.98793</cdr:y>
    </cdr:to>
    <cdr:sp macro="" textlink="">
      <cdr:nvSpPr>
        <cdr:cNvPr id="2049" name="Line 1">
          <a:extLst xmlns:a="http://schemas.openxmlformats.org/drawingml/2006/main">
            <a:ext uri="{FF2B5EF4-FFF2-40B4-BE49-F238E27FC236}">
              <a16:creationId xmlns:a16="http://schemas.microsoft.com/office/drawing/2014/main" id="{D17B703C-AF4D-1545-2E20-17218CE27385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35858" y="1690376"/>
          <a:ext cx="6326886" cy="665008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-EFI/India/Dabhol%20Ph%202/LNG%2011-04-99%20data%20upto%2010-30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ack"/>
      <sheetName val="Cap"/>
      <sheetName val="Assumptions"/>
      <sheetName val="Pricing"/>
      <sheetName val="Price Comparison"/>
      <sheetName val="$KWH.HST"/>
      <sheetName val="$KWH.FWD"/>
      <sheetName val="$KWH HST &amp; FWD"/>
      <sheetName val="$MMBTU.CIF.HST"/>
      <sheetName val="$MMBTU.CIF.FWD"/>
      <sheetName val="$MMBTU.BURN.HST"/>
      <sheetName val="$MMBTU.BURN.FWD"/>
      <sheetName val="Price Breakdown"/>
      <sheetName val="Historic JCC"/>
      <sheetName val="Regressions"/>
      <sheetName val="Projections"/>
      <sheetName val="Crudes"/>
      <sheetName val="JCC-BRT CORR CHART"/>
      <sheetName val="Sheet1"/>
      <sheetName val="JCC_BRENT"/>
      <sheetName val="$BBLFOBJul87-Nov98 ASrivastav"/>
      <sheetName val="$BBLFOBDec98-Feb2005 ASrivastav"/>
      <sheetName val="$MMBTUDESAug87-Nov98 ASrivastav"/>
      <sheetName val="$MMBTUDESDec98-Feb05 ASrivastav"/>
      <sheetName val="Module1"/>
      <sheetName val="Module2"/>
      <sheetName val="1stmOut Brt reg 2 JCC"/>
    </sheetNames>
    <sheetDataSet>
      <sheetData sheetId="0">
        <row r="4">
          <cell r="F4">
            <v>1.66</v>
          </cell>
        </row>
        <row r="5">
          <cell r="F5">
            <v>0.40659583886675521</v>
          </cell>
        </row>
        <row r="6">
          <cell r="F6">
            <v>8.9</v>
          </cell>
        </row>
        <row r="7">
          <cell r="F7">
            <v>45.18</v>
          </cell>
        </row>
        <row r="8">
          <cell r="F8">
            <v>18.37</v>
          </cell>
        </row>
        <row r="10">
          <cell r="F10">
            <v>5.8250000000000002</v>
          </cell>
        </row>
        <row r="11">
          <cell r="F11">
            <v>1998</v>
          </cell>
        </row>
        <row r="12">
          <cell r="F12">
            <v>0.25</v>
          </cell>
        </row>
        <row r="13">
          <cell r="F13">
            <v>0.02</v>
          </cell>
        </row>
        <row r="15">
          <cell r="F15">
            <v>6.1150000000000002</v>
          </cell>
        </row>
      </sheetData>
      <sheetData sheetId="1"/>
      <sheetData sheetId="2">
        <row r="10">
          <cell r="N10">
            <v>45.18</v>
          </cell>
        </row>
        <row r="11">
          <cell r="E11">
            <v>0.35</v>
          </cell>
          <cell r="N11">
            <v>43.43</v>
          </cell>
        </row>
        <row r="12">
          <cell r="E12">
            <v>0.40659583886675521</v>
          </cell>
          <cell r="N12">
            <v>42.34</v>
          </cell>
        </row>
        <row r="13">
          <cell r="E13">
            <v>0.25</v>
          </cell>
          <cell r="N13">
            <v>51.793999999999997</v>
          </cell>
        </row>
        <row r="14">
          <cell r="E14">
            <v>0.2807017543859649</v>
          </cell>
        </row>
        <row r="16">
          <cell r="E16">
            <v>160561.54999999999</v>
          </cell>
          <cell r="N16">
            <v>1.75</v>
          </cell>
        </row>
        <row r="17">
          <cell r="E17">
            <v>125000</v>
          </cell>
          <cell r="N17">
            <v>0</v>
          </cell>
        </row>
        <row r="18">
          <cell r="N18">
            <v>-2.25</v>
          </cell>
        </row>
        <row r="19">
          <cell r="E19">
            <v>62000</v>
          </cell>
        </row>
        <row r="20">
          <cell r="E20">
            <v>30000</v>
          </cell>
          <cell r="N20">
            <v>0</v>
          </cell>
        </row>
        <row r="21">
          <cell r="N21">
            <v>0.03</v>
          </cell>
          <cell r="U21">
            <v>0.12</v>
          </cell>
        </row>
        <row r="22">
          <cell r="E22">
            <v>1.0000000000000001E-34</v>
          </cell>
        </row>
        <row r="23">
          <cell r="E23">
            <v>2.1000000000000001E-2</v>
          </cell>
          <cell r="Q23">
            <v>0.74039999999999995</v>
          </cell>
        </row>
        <row r="24">
          <cell r="Q24">
            <v>0</v>
          </cell>
        </row>
        <row r="29">
          <cell r="D29">
            <v>0.1</v>
          </cell>
          <cell r="E29">
            <v>0</v>
          </cell>
          <cell r="F29">
            <v>0.02</v>
          </cell>
          <cell r="G29">
            <v>0.04</v>
          </cell>
          <cell r="H29">
            <v>0</v>
          </cell>
        </row>
        <row r="30">
          <cell r="D30">
            <v>0.3</v>
          </cell>
          <cell r="E30">
            <v>0</v>
          </cell>
          <cell r="F30">
            <v>0.02</v>
          </cell>
          <cell r="G30">
            <v>0.04</v>
          </cell>
          <cell r="H30">
            <v>0.15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0.04</v>
          </cell>
          <cell r="H31">
            <v>0.15</v>
          </cell>
        </row>
        <row r="32">
          <cell r="D32">
            <v>0.3</v>
          </cell>
          <cell r="E32">
            <v>0</v>
          </cell>
          <cell r="F32">
            <v>0.02</v>
          </cell>
          <cell r="G32">
            <v>0.04</v>
          </cell>
          <cell r="H32">
            <v>0.15</v>
          </cell>
        </row>
        <row r="34">
          <cell r="J34">
            <v>1</v>
          </cell>
          <cell r="L34" t="b">
            <v>1</v>
          </cell>
        </row>
      </sheetData>
      <sheetData sheetId="3">
        <row r="55">
          <cell r="A55">
            <v>32020</v>
          </cell>
        </row>
        <row r="215">
          <cell r="A215">
            <v>36891</v>
          </cell>
        </row>
      </sheetData>
      <sheetData sheetId="4">
        <row r="3">
          <cell r="F3">
            <v>36434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>
        <row r="5">
          <cell r="B5">
            <v>18.22</v>
          </cell>
          <cell r="C5">
            <v>19.838000000000001</v>
          </cell>
        </row>
        <row r="6">
          <cell r="B6">
            <v>18.2</v>
          </cell>
          <cell r="C6">
            <v>18.971399999999999</v>
          </cell>
        </row>
        <row r="7">
          <cell r="B7">
            <v>18.38</v>
          </cell>
          <cell r="C7">
            <v>18.364799999999999</v>
          </cell>
        </row>
        <row r="8">
          <cell r="B8">
            <v>18.38</v>
          </cell>
          <cell r="C8">
            <v>18.8489</v>
          </cell>
        </row>
        <row r="9">
          <cell r="B9">
            <v>18.399999999999999</v>
          </cell>
          <cell r="C9">
            <v>17.872599999999998</v>
          </cell>
        </row>
        <row r="10">
          <cell r="B10">
            <v>18.41</v>
          </cell>
          <cell r="C10">
            <v>17.4815</v>
          </cell>
        </row>
        <row r="11">
          <cell r="B11">
            <v>18.2</v>
          </cell>
          <cell r="C11">
            <v>16.947500000000002</v>
          </cell>
        </row>
        <row r="12">
          <cell r="B12">
            <v>17.8</v>
          </cell>
          <cell r="C12">
            <v>15.831</v>
          </cell>
        </row>
        <row r="13">
          <cell r="B13">
            <v>17.54</v>
          </cell>
          <cell r="C13">
            <v>14.7826</v>
          </cell>
        </row>
        <row r="14">
          <cell r="B14">
            <v>16.82</v>
          </cell>
          <cell r="C14">
            <v>16.571400000000001</v>
          </cell>
        </row>
        <row r="15">
          <cell r="B15">
            <v>16.72</v>
          </cell>
          <cell r="C15">
            <v>16.4114</v>
          </cell>
        </row>
        <row r="16">
          <cell r="B16">
            <v>16.329999999999998</v>
          </cell>
          <cell r="C16">
            <v>15.563599999999999</v>
          </cell>
        </row>
        <row r="17">
          <cell r="B17">
            <v>15.95</v>
          </cell>
          <cell r="C17">
            <v>14.892899999999999</v>
          </cell>
        </row>
        <row r="18">
          <cell r="B18">
            <v>15.17</v>
          </cell>
          <cell r="C18">
            <v>14.927199999999999</v>
          </cell>
        </row>
        <row r="19">
          <cell r="B19">
            <v>14.76</v>
          </cell>
          <cell r="C19">
            <v>13.2989</v>
          </cell>
        </row>
        <row r="20">
          <cell r="B20">
            <v>14.06</v>
          </cell>
          <cell r="C20">
            <v>12.430999999999999</v>
          </cell>
        </row>
        <row r="21">
          <cell r="B21">
            <v>12.59</v>
          </cell>
          <cell r="C21">
            <v>12.9307</v>
          </cell>
        </row>
        <row r="22">
          <cell r="B22">
            <v>12.08</v>
          </cell>
          <cell r="C22">
            <v>15.1762</v>
          </cell>
        </row>
        <row r="23">
          <cell r="B23">
            <v>13.28</v>
          </cell>
          <cell r="C23">
            <v>16.922599999999999</v>
          </cell>
        </row>
        <row r="24">
          <cell r="B24">
            <v>15.02</v>
          </cell>
          <cell r="C24">
            <v>16.677499999999998</v>
          </cell>
        </row>
        <row r="25">
          <cell r="B25">
            <v>16.22</v>
          </cell>
          <cell r="C25">
            <v>18.6568</v>
          </cell>
        </row>
        <row r="26">
          <cell r="B26">
            <v>16.89</v>
          </cell>
          <cell r="C26">
            <v>19.732500000000002</v>
          </cell>
        </row>
        <row r="27">
          <cell r="B27">
            <v>18.02</v>
          </cell>
          <cell r="C27">
            <v>18.317</v>
          </cell>
        </row>
        <row r="28">
          <cell r="B28">
            <v>18</v>
          </cell>
          <cell r="C28">
            <v>17.507999999999999</v>
          </cell>
        </row>
        <row r="29">
          <cell r="B29">
            <v>17.489999999999998</v>
          </cell>
          <cell r="C29">
            <v>17.7286</v>
          </cell>
        </row>
        <row r="30">
          <cell r="B30">
            <v>17.18</v>
          </cell>
          <cell r="C30">
            <v>17.0793</v>
          </cell>
        </row>
        <row r="31">
          <cell r="B31">
            <v>16.82</v>
          </cell>
          <cell r="C31">
            <v>17.797599999999999</v>
          </cell>
        </row>
        <row r="32">
          <cell r="B32">
            <v>16.93</v>
          </cell>
          <cell r="C32">
            <v>19.0227</v>
          </cell>
        </row>
        <row r="33">
          <cell r="B33">
            <v>17.41</v>
          </cell>
          <cell r="C33">
            <v>19.153400000000001</v>
          </cell>
        </row>
        <row r="34">
          <cell r="B34">
            <v>17.55</v>
          </cell>
          <cell r="C34">
            <v>19.8613</v>
          </cell>
        </row>
        <row r="35">
          <cell r="B35">
            <v>18.5</v>
          </cell>
          <cell r="C35">
            <v>20.993600000000001</v>
          </cell>
        </row>
        <row r="36">
          <cell r="B36">
            <v>18.350000000000001</v>
          </cell>
          <cell r="C36">
            <v>19.881</v>
          </cell>
        </row>
        <row r="37">
          <cell r="B37">
            <v>19.16</v>
          </cell>
          <cell r="C37">
            <v>18.424800000000001</v>
          </cell>
        </row>
        <row r="38">
          <cell r="B38">
            <v>18.27</v>
          </cell>
          <cell r="C38">
            <v>16.6555</v>
          </cell>
        </row>
        <row r="39">
          <cell r="B39">
            <v>16.79</v>
          </cell>
          <cell r="C39">
            <v>16.715499999999999</v>
          </cell>
        </row>
        <row r="40">
          <cell r="B40">
            <v>16.190000000000001</v>
          </cell>
          <cell r="C40">
            <v>15.664999999999999</v>
          </cell>
        </row>
        <row r="41">
          <cell r="B41">
            <v>15.42</v>
          </cell>
          <cell r="C41">
            <v>17.569500000000001</v>
          </cell>
        </row>
        <row r="42">
          <cell r="B42">
            <v>16.39</v>
          </cell>
          <cell r="C42">
            <v>27.353899999999999</v>
          </cell>
        </row>
        <row r="43">
          <cell r="B43">
            <v>22.44</v>
          </cell>
          <cell r="C43">
            <v>35.076999999999998</v>
          </cell>
        </row>
        <row r="44">
          <cell r="B44">
            <v>30.34</v>
          </cell>
          <cell r="C44">
            <v>36.0015</v>
          </cell>
        </row>
        <row r="45">
          <cell r="B45">
            <v>34.159999999999997</v>
          </cell>
          <cell r="C45">
            <v>32.927300000000002</v>
          </cell>
        </row>
        <row r="46">
          <cell r="B46">
            <v>32.770000000000003</v>
          </cell>
          <cell r="C46">
            <v>27.91</v>
          </cell>
        </row>
        <row r="47">
          <cell r="B47">
            <v>28.6</v>
          </cell>
          <cell r="C47">
            <v>23.459499999999998</v>
          </cell>
        </row>
        <row r="48">
          <cell r="B48">
            <v>24.72</v>
          </cell>
          <cell r="C48">
            <v>19.259</v>
          </cell>
        </row>
        <row r="49">
          <cell r="B49">
            <v>19.12</v>
          </cell>
          <cell r="C49">
            <v>19.3522</v>
          </cell>
        </row>
        <row r="50">
          <cell r="B50">
            <v>17.489999999999998</v>
          </cell>
          <cell r="C50">
            <v>19.321100000000001</v>
          </cell>
        </row>
        <row r="51">
          <cell r="B51">
            <v>17.47</v>
          </cell>
          <cell r="C51">
            <v>19.258400000000002</v>
          </cell>
        </row>
        <row r="52">
          <cell r="B52">
            <v>17.97</v>
          </cell>
          <cell r="C52">
            <v>18.207000000000001</v>
          </cell>
        </row>
        <row r="53">
          <cell r="B53">
            <v>18.03</v>
          </cell>
          <cell r="C53">
            <v>19.452000000000002</v>
          </cell>
        </row>
        <row r="54">
          <cell r="B54">
            <v>18.53</v>
          </cell>
          <cell r="C54">
            <v>19.7682</v>
          </cell>
        </row>
        <row r="55">
          <cell r="B55">
            <v>19</v>
          </cell>
          <cell r="C55">
            <v>20.525200000000002</v>
          </cell>
        </row>
        <row r="56">
          <cell r="B56">
            <v>19.73</v>
          </cell>
          <cell r="C56">
            <v>22.1861</v>
          </cell>
        </row>
        <row r="57">
          <cell r="B57">
            <v>20.85</v>
          </cell>
          <cell r="C57">
            <v>21.1038</v>
          </cell>
        </row>
        <row r="58">
          <cell r="B58">
            <v>21.23</v>
          </cell>
          <cell r="C58">
            <v>18.293099999999999</v>
          </cell>
        </row>
        <row r="59">
          <cell r="B59">
            <v>19.02</v>
          </cell>
          <cell r="C59">
            <v>18.159099999999999</v>
          </cell>
        </row>
        <row r="60">
          <cell r="B60">
            <v>18.04</v>
          </cell>
          <cell r="C60">
            <v>18.088999999999999</v>
          </cell>
        </row>
        <row r="61">
          <cell r="B61">
            <v>17.71</v>
          </cell>
          <cell r="C61">
            <v>17.668199999999999</v>
          </cell>
        </row>
        <row r="62">
          <cell r="B62">
            <v>17.95</v>
          </cell>
          <cell r="C62">
            <v>19.0138</v>
          </cell>
        </row>
        <row r="63">
          <cell r="B63">
            <v>18.41</v>
          </cell>
          <cell r="C63">
            <v>19.984999999999999</v>
          </cell>
        </row>
        <row r="64">
          <cell r="B64">
            <v>19.25</v>
          </cell>
          <cell r="C64">
            <v>21.188400000000001</v>
          </cell>
        </row>
        <row r="65">
          <cell r="B65">
            <v>20.59</v>
          </cell>
          <cell r="C65">
            <v>20.3324</v>
          </cell>
        </row>
        <row r="66">
          <cell r="B66">
            <v>20.88</v>
          </cell>
          <cell r="C66">
            <v>19.803799999999999</v>
          </cell>
        </row>
        <row r="67">
          <cell r="B67">
            <v>20.34</v>
          </cell>
          <cell r="C67">
            <v>20.285900000000002</v>
          </cell>
        </row>
        <row r="68">
          <cell r="B68">
            <v>20.239999999999998</v>
          </cell>
          <cell r="C68">
            <v>20.299499999999998</v>
          </cell>
        </row>
        <row r="69">
          <cell r="B69">
            <v>20.29</v>
          </cell>
          <cell r="C69">
            <v>19.194299999999998</v>
          </cell>
        </row>
        <row r="70">
          <cell r="B70">
            <v>19.5</v>
          </cell>
          <cell r="C70">
            <v>18.235499999999998</v>
          </cell>
        </row>
        <row r="71">
          <cell r="B71">
            <v>18.61</v>
          </cell>
          <cell r="C71">
            <v>17.5122</v>
          </cell>
        </row>
        <row r="72">
          <cell r="B72">
            <v>17.760000000000002</v>
          </cell>
          <cell r="C72">
            <v>18.468800000000002</v>
          </cell>
        </row>
        <row r="73">
          <cell r="B73">
            <v>18.02</v>
          </cell>
          <cell r="C73">
            <v>18.804300000000001</v>
          </cell>
        </row>
        <row r="74">
          <cell r="B74">
            <v>18.48</v>
          </cell>
          <cell r="C74">
            <v>18.783300000000001</v>
          </cell>
        </row>
        <row r="75">
          <cell r="B75">
            <v>18.89</v>
          </cell>
          <cell r="C75">
            <v>18.611000000000001</v>
          </cell>
        </row>
        <row r="76">
          <cell r="B76">
            <v>18.690000000000001</v>
          </cell>
          <cell r="C76">
            <v>17.648199999999999</v>
          </cell>
        </row>
        <row r="77">
          <cell r="B77">
            <v>18.16</v>
          </cell>
          <cell r="C77">
            <v>16.814800000000002</v>
          </cell>
        </row>
        <row r="78">
          <cell r="B78">
            <v>17.100000000000001</v>
          </cell>
          <cell r="C78">
            <v>16.824300000000001</v>
          </cell>
        </row>
        <row r="79">
          <cell r="B79">
            <v>16.82</v>
          </cell>
          <cell r="C79">
            <v>16.138000000000002</v>
          </cell>
        </row>
        <row r="80">
          <cell r="B80">
            <v>16.559999999999999</v>
          </cell>
          <cell r="C80">
            <v>16.654299999999999</v>
          </cell>
        </row>
        <row r="81">
          <cell r="B81">
            <v>16.75</v>
          </cell>
          <cell r="C81">
            <v>15.2864</v>
          </cell>
        </row>
        <row r="82">
          <cell r="B82">
            <v>16.22</v>
          </cell>
          <cell r="C82">
            <v>13.5525</v>
          </cell>
        </row>
        <row r="83">
          <cell r="B83">
            <v>14.57</v>
          </cell>
          <cell r="C83">
            <v>14.2607</v>
          </cell>
        </row>
        <row r="84">
          <cell r="B84">
            <v>14.83</v>
          </cell>
          <cell r="C84">
            <v>13.750999999999999</v>
          </cell>
        </row>
        <row r="85">
          <cell r="B85">
            <v>14.89</v>
          </cell>
          <cell r="C85">
            <v>13.7463</v>
          </cell>
        </row>
        <row r="86">
          <cell r="B86">
            <v>14.57</v>
          </cell>
          <cell r="C86">
            <v>15.1983</v>
          </cell>
        </row>
        <row r="87">
          <cell r="B87">
            <v>15.39</v>
          </cell>
          <cell r="C87">
            <v>16.349299999999999</v>
          </cell>
        </row>
        <row r="88">
          <cell r="B88">
            <v>16.32</v>
          </cell>
          <cell r="C88">
            <v>17.085000000000001</v>
          </cell>
        </row>
        <row r="89">
          <cell r="B89">
            <v>17.149999999999999</v>
          </cell>
          <cell r="C89">
            <v>18.0869</v>
          </cell>
        </row>
        <row r="90">
          <cell r="B90">
            <v>18.27</v>
          </cell>
          <cell r="C90">
            <v>16.941500000000001</v>
          </cell>
        </row>
        <row r="91">
          <cell r="B91">
            <v>18.29</v>
          </cell>
          <cell r="C91">
            <v>16.077500000000001</v>
          </cell>
        </row>
        <row r="92">
          <cell r="B92">
            <v>17.63</v>
          </cell>
          <cell r="C92">
            <v>16.588999999999999</v>
          </cell>
        </row>
        <row r="93">
          <cell r="B93">
            <v>17.350000000000001</v>
          </cell>
          <cell r="C93">
            <v>17.457999999999998</v>
          </cell>
        </row>
        <row r="94">
          <cell r="B94">
            <v>17.829999999999998</v>
          </cell>
          <cell r="C94">
            <v>16.031400000000001</v>
          </cell>
        </row>
        <row r="95">
          <cell r="B95">
            <v>17.649999999999999</v>
          </cell>
          <cell r="C95">
            <v>16.671399999999998</v>
          </cell>
        </row>
        <row r="96">
          <cell r="B96">
            <v>17.989999999999998</v>
          </cell>
          <cell r="C96">
            <v>17.315000000000001</v>
          </cell>
        </row>
        <row r="97">
          <cell r="B97">
            <v>18.559999999999999</v>
          </cell>
          <cell r="C97">
            <v>17.2135</v>
          </cell>
        </row>
        <row r="98">
          <cell r="B98">
            <v>18.71</v>
          </cell>
          <cell r="C98">
            <v>18.836300000000001</v>
          </cell>
        </row>
        <row r="99">
          <cell r="B99">
            <v>19.329999999999998</v>
          </cell>
          <cell r="C99">
            <v>18.734300000000001</v>
          </cell>
        </row>
        <row r="100">
          <cell r="B100">
            <v>19.489999999999998</v>
          </cell>
          <cell r="C100">
            <v>17.3627</v>
          </cell>
        </row>
        <row r="101">
          <cell r="B101">
            <v>18.45</v>
          </cell>
          <cell r="C101">
            <v>16.047599999999999</v>
          </cell>
        </row>
        <row r="102">
          <cell r="B102">
            <v>17.38</v>
          </cell>
          <cell r="C102">
            <v>16.232399999999998</v>
          </cell>
        </row>
        <row r="103">
          <cell r="B103">
            <v>17.21</v>
          </cell>
          <cell r="C103">
            <v>16.686699999999998</v>
          </cell>
        </row>
        <row r="104">
          <cell r="B104">
            <v>17.41</v>
          </cell>
          <cell r="C104">
            <v>16.1889</v>
          </cell>
        </row>
        <row r="105">
          <cell r="B105">
            <v>17.100000000000001</v>
          </cell>
          <cell r="C105">
            <v>16.909099999999999</v>
          </cell>
        </row>
        <row r="106">
          <cell r="B106">
            <v>17.55</v>
          </cell>
          <cell r="C106">
            <v>18.233499999999999</v>
          </cell>
        </row>
        <row r="107">
          <cell r="B107">
            <v>18.87</v>
          </cell>
          <cell r="C107">
            <v>18.052299999999999</v>
          </cell>
        </row>
        <row r="108">
          <cell r="B108">
            <v>19.11</v>
          </cell>
          <cell r="C108">
            <v>17.868600000000001</v>
          </cell>
        </row>
        <row r="109">
          <cell r="B109">
            <v>18.72</v>
          </cell>
          <cell r="C109">
            <v>19.7912</v>
          </cell>
        </row>
        <row r="110">
          <cell r="B110">
            <v>19.309999999999999</v>
          </cell>
          <cell r="C110">
            <v>21.058599999999998</v>
          </cell>
        </row>
        <row r="111">
          <cell r="B111">
            <v>19.87</v>
          </cell>
          <cell r="C111">
            <v>19.296399999999998</v>
          </cell>
        </row>
        <row r="112">
          <cell r="B112">
            <v>19.649999999999999</v>
          </cell>
          <cell r="C112">
            <v>18.5398</v>
          </cell>
        </row>
        <row r="113">
          <cell r="B113">
            <v>19.559999999999999</v>
          </cell>
          <cell r="C113">
            <v>19.7546</v>
          </cell>
        </row>
        <row r="114">
          <cell r="B114">
            <v>20.05</v>
          </cell>
          <cell r="C114">
            <v>20.626999999999999</v>
          </cell>
        </row>
        <row r="115">
          <cell r="B115">
            <v>20.74</v>
          </cell>
          <cell r="C115">
            <v>23.045500000000001</v>
          </cell>
        </row>
        <row r="116">
          <cell r="B116">
            <v>21.9</v>
          </cell>
          <cell r="C116">
            <v>24.2959</v>
          </cell>
        </row>
        <row r="117">
          <cell r="B117">
            <v>23.37</v>
          </cell>
          <cell r="C117">
            <v>23.111699999999999</v>
          </cell>
        </row>
        <row r="118">
          <cell r="B118">
            <v>23.47</v>
          </cell>
          <cell r="C118">
            <v>24.0838</v>
          </cell>
        </row>
        <row r="119">
          <cell r="B119">
            <v>24.05</v>
          </cell>
          <cell r="C119">
            <v>23.583600000000001</v>
          </cell>
        </row>
        <row r="120">
          <cell r="B120">
            <v>24.12</v>
          </cell>
          <cell r="C120">
            <v>20.8962</v>
          </cell>
        </row>
        <row r="121">
          <cell r="B121">
            <v>22.2</v>
          </cell>
          <cell r="C121">
            <v>19.576799999999999</v>
          </cell>
        </row>
        <row r="122">
          <cell r="B122">
            <v>20.69</v>
          </cell>
          <cell r="C122">
            <v>17.785900000000002</v>
          </cell>
        </row>
        <row r="123">
          <cell r="B123">
            <v>19.500491100961181</v>
          </cell>
          <cell r="C123">
            <v>19.2043</v>
          </cell>
        </row>
        <row r="124">
          <cell r="B124">
            <v>20.053172587466708</v>
          </cell>
          <cell r="C124">
            <v>17.8383</v>
          </cell>
        </row>
        <row r="125">
          <cell r="B125">
            <v>19.35906668386767</v>
          </cell>
          <cell r="C125">
            <v>18.553000000000001</v>
          </cell>
        </row>
        <row r="126">
          <cell r="B126">
            <v>18.794896820892394</v>
          </cell>
          <cell r="C126">
            <v>18.7881</v>
          </cell>
        </row>
        <row r="127">
          <cell r="B127">
            <v>19.18</v>
          </cell>
          <cell r="C127">
            <v>18.571999999999999</v>
          </cell>
        </row>
        <row r="128">
          <cell r="B128">
            <v>19.48</v>
          </cell>
          <cell r="C128">
            <v>20.109300000000001</v>
          </cell>
        </row>
        <row r="129">
          <cell r="B129">
            <v>20.18</v>
          </cell>
          <cell r="C129">
            <v>19.346499999999999</v>
          </cell>
        </row>
        <row r="130">
          <cell r="B130">
            <v>20.46</v>
          </cell>
          <cell r="C130">
            <v>17.434799999999999</v>
          </cell>
        </row>
        <row r="131">
          <cell r="B131">
            <v>18.309999999999999</v>
          </cell>
          <cell r="C131">
            <v>15.476699999999999</v>
          </cell>
        </row>
        <row r="132">
          <cell r="B132">
            <v>15.5</v>
          </cell>
          <cell r="C132">
            <v>14.3728</v>
          </cell>
        </row>
        <row r="133">
          <cell r="B133">
            <v>13.86</v>
          </cell>
          <cell r="C133">
            <v>13.458</v>
          </cell>
        </row>
        <row r="134">
          <cell r="B134">
            <v>12.74</v>
          </cell>
          <cell r="C134">
            <v>13.793799999999999</v>
          </cell>
        </row>
        <row r="135">
          <cell r="B135">
            <v>13.23</v>
          </cell>
          <cell r="C135">
            <v>14.563000000000001</v>
          </cell>
        </row>
        <row r="136">
          <cell r="B136">
            <v>13.55</v>
          </cell>
          <cell r="C136">
            <v>13.001799999999999</v>
          </cell>
        </row>
        <row r="137">
          <cell r="B137">
            <v>13.08</v>
          </cell>
          <cell r="C137">
            <v>12.5557</v>
          </cell>
        </row>
        <row r="138">
          <cell r="B138">
            <v>13.11</v>
          </cell>
          <cell r="C138">
            <v>12.2029</v>
          </cell>
        </row>
        <row r="139">
          <cell r="B139">
            <v>12.75</v>
          </cell>
          <cell r="C139">
            <v>13.622999999999999</v>
          </cell>
        </row>
        <row r="140">
          <cell r="B140">
            <v>13.85</v>
          </cell>
          <cell r="C140">
            <v>12.9209</v>
          </cell>
        </row>
        <row r="141">
          <cell r="B141">
            <v>13.74</v>
          </cell>
          <cell r="C141">
            <v>11.478999999999999</v>
          </cell>
        </row>
        <row r="142">
          <cell r="B142">
            <v>12.87</v>
          </cell>
          <cell r="C142">
            <v>10.1966</v>
          </cell>
        </row>
        <row r="143">
          <cell r="B143">
            <v>11.35</v>
          </cell>
          <cell r="C143">
            <v>11.2258</v>
          </cell>
        </row>
        <row r="144">
          <cell r="B144">
            <v>11.48</v>
          </cell>
          <cell r="C144">
            <v>10.4315</v>
          </cell>
        </row>
        <row r="145">
          <cell r="B145">
            <v>11.23</v>
          </cell>
          <cell r="C145">
            <v>12.872</v>
          </cell>
        </row>
        <row r="146">
          <cell r="B146">
            <v>11.79</v>
          </cell>
          <cell r="C146">
            <v>15.571</v>
          </cell>
        </row>
      </sheetData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96"/>
  <sheetViews>
    <sheetView workbookViewId="0">
      <selection activeCell="D154" sqref="D154"/>
    </sheetView>
  </sheetViews>
  <sheetFormatPr defaultRowHeight="12.75" x14ac:dyDescent="0.2"/>
  <sheetData>
    <row r="1" spans="1:28" ht="15.75" x14ac:dyDescent="0.25">
      <c r="B1" s="72" t="s">
        <v>57</v>
      </c>
      <c r="C1" s="72"/>
      <c r="D1" s="72"/>
      <c r="E1" s="51"/>
      <c r="F1" s="52" t="s">
        <v>58</v>
      </c>
      <c r="G1" s="52"/>
      <c r="H1" s="53"/>
      <c r="I1" s="72" t="s">
        <v>59</v>
      </c>
      <c r="J1" s="72"/>
      <c r="K1" s="72"/>
      <c r="L1" s="72" t="s">
        <v>60</v>
      </c>
      <c r="M1" s="72"/>
      <c r="N1" s="72"/>
      <c r="O1" s="50"/>
      <c r="P1" s="50"/>
    </row>
    <row r="2" spans="1:28" ht="141.75" x14ac:dyDescent="0.25">
      <c r="A2" s="54" t="s">
        <v>61</v>
      </c>
      <c r="B2" s="55" t="s">
        <v>50</v>
      </c>
      <c r="C2" s="56" t="s">
        <v>32</v>
      </c>
      <c r="D2" s="56" t="s">
        <v>62</v>
      </c>
      <c r="E2" s="56" t="s">
        <v>63</v>
      </c>
      <c r="F2" s="57" t="s">
        <v>64</v>
      </c>
      <c r="G2" s="57" t="s">
        <v>65</v>
      </c>
      <c r="H2" s="57" t="s">
        <v>66</v>
      </c>
      <c r="I2" s="56" t="s">
        <v>67</v>
      </c>
      <c r="J2" s="56" t="s">
        <v>68</v>
      </c>
      <c r="K2" s="56" t="s">
        <v>69</v>
      </c>
      <c r="L2" s="56" t="s">
        <v>50</v>
      </c>
      <c r="M2" s="56" t="s">
        <v>32</v>
      </c>
      <c r="N2" s="56" t="s">
        <v>69</v>
      </c>
      <c r="O2" s="57" t="s">
        <v>70</v>
      </c>
      <c r="P2" s="57" t="s">
        <v>65</v>
      </c>
      <c r="R2" t="s">
        <v>0</v>
      </c>
    </row>
    <row r="3" spans="1:28" ht="16.5" thickBot="1" x14ac:dyDescent="0.3">
      <c r="A3" s="58">
        <v>33359</v>
      </c>
      <c r="B3" s="59">
        <v>19.272739999999999</v>
      </c>
      <c r="C3" s="60">
        <v>17.97</v>
      </c>
      <c r="D3" s="60"/>
      <c r="E3" s="60"/>
      <c r="F3" s="61"/>
      <c r="G3" s="62"/>
      <c r="H3" s="62"/>
    </row>
    <row r="4" spans="1:28" ht="15.75" x14ac:dyDescent="0.25">
      <c r="A4" s="58">
        <v>33390</v>
      </c>
      <c r="B4" s="59">
        <v>18.272665</v>
      </c>
      <c r="C4" s="60">
        <v>18.03</v>
      </c>
      <c r="D4" s="60"/>
      <c r="E4" s="60"/>
      <c r="F4" s="61"/>
      <c r="G4" s="62"/>
      <c r="H4" s="62"/>
      <c r="R4" s="1" t="s">
        <v>1</v>
      </c>
      <c r="S4" s="1"/>
    </row>
    <row r="5" spans="1:28" ht="15.75" x14ac:dyDescent="0.25">
      <c r="A5" s="58">
        <v>33420</v>
      </c>
      <c r="B5" s="59">
        <v>19.501775000000002</v>
      </c>
      <c r="C5" s="60">
        <v>18.53</v>
      </c>
      <c r="D5" s="60"/>
      <c r="E5" s="60"/>
      <c r="F5" s="61"/>
      <c r="G5" s="62"/>
      <c r="H5" s="62"/>
      <c r="R5" s="2" t="s">
        <v>2</v>
      </c>
      <c r="S5" s="2">
        <v>0.9558613804834819</v>
      </c>
    </row>
    <row r="6" spans="1:28" ht="15.75" x14ac:dyDescent="0.25">
      <c r="A6" s="58">
        <v>33451</v>
      </c>
      <c r="B6" s="59">
        <v>19.75226</v>
      </c>
      <c r="C6" s="60">
        <v>19</v>
      </c>
      <c r="D6" s="60"/>
      <c r="E6" s="60"/>
      <c r="F6" s="61"/>
      <c r="G6" s="62"/>
      <c r="H6" s="62"/>
      <c r="R6" s="2" t="s">
        <v>3</v>
      </c>
      <c r="S6" s="2">
        <v>0.91367097869978775</v>
      </c>
    </row>
    <row r="7" spans="1:28" ht="15.75" x14ac:dyDescent="0.25">
      <c r="A7" s="58">
        <v>33482</v>
      </c>
      <c r="B7" s="59">
        <v>20.564</v>
      </c>
      <c r="C7" s="60">
        <v>19.73</v>
      </c>
      <c r="D7" s="60"/>
      <c r="E7" s="60"/>
      <c r="F7" s="61"/>
      <c r="G7" s="62"/>
      <c r="H7" s="62"/>
      <c r="R7" s="2" t="s">
        <v>4</v>
      </c>
      <c r="S7" s="2">
        <v>0.89896509634684652</v>
      </c>
    </row>
    <row r="8" spans="1:28" ht="15.75" x14ac:dyDescent="0.25">
      <c r="A8" s="58">
        <v>33512</v>
      </c>
      <c r="B8" s="59">
        <v>22.191614999999999</v>
      </c>
      <c r="C8" s="60">
        <v>20.85</v>
      </c>
      <c r="D8" s="60"/>
      <c r="E8" s="60"/>
      <c r="F8" s="61"/>
      <c r="G8" s="62"/>
      <c r="H8" s="62"/>
      <c r="R8" s="2" t="s">
        <v>5</v>
      </c>
      <c r="S8" s="2">
        <v>0.6871172883281178</v>
      </c>
      <c r="AA8" s="62"/>
      <c r="AB8" t="s">
        <v>71</v>
      </c>
    </row>
    <row r="9" spans="1:28" ht="16.5" thickBot="1" x14ac:dyDescent="0.3">
      <c r="A9" s="58">
        <v>33543</v>
      </c>
      <c r="B9" s="59">
        <v>21.185835000000001</v>
      </c>
      <c r="C9" s="60">
        <v>21.23</v>
      </c>
      <c r="D9" s="60"/>
      <c r="E9" s="60"/>
      <c r="F9" s="61"/>
      <c r="G9" s="62"/>
      <c r="H9" s="62"/>
      <c r="R9" s="3" t="s">
        <v>6</v>
      </c>
      <c r="S9" s="3">
        <v>69</v>
      </c>
      <c r="AA9" s="62" t="s">
        <v>16</v>
      </c>
      <c r="AB9" s="54">
        <f t="array" ref="AB9:AB13">LINEST(C18:C86,B18:B86,0,1)</f>
        <v>1.0249341855444658</v>
      </c>
    </row>
    <row r="10" spans="1:28" ht="15.75" x14ac:dyDescent="0.25">
      <c r="A10" s="58">
        <v>33573</v>
      </c>
      <c r="B10" s="59">
        <v>18.308705</v>
      </c>
      <c r="C10" s="60">
        <v>19.02</v>
      </c>
      <c r="D10" s="60"/>
      <c r="E10" s="60"/>
      <c r="F10" s="61"/>
      <c r="G10" s="62"/>
      <c r="H10" s="62"/>
      <c r="AA10" s="62" t="s">
        <v>72</v>
      </c>
      <c r="AB10">
        <v>4.5636500515312782E-3</v>
      </c>
    </row>
    <row r="11" spans="1:28" ht="19.5" thickBot="1" x14ac:dyDescent="0.3">
      <c r="A11" s="58">
        <v>33604</v>
      </c>
      <c r="B11" s="59">
        <v>18.164999999999999</v>
      </c>
      <c r="C11" s="60">
        <v>18.04</v>
      </c>
      <c r="D11" s="60"/>
      <c r="E11" s="60"/>
      <c r="F11" s="61"/>
      <c r="G11" s="62"/>
      <c r="H11" s="62"/>
      <c r="R11" t="s">
        <v>7</v>
      </c>
      <c r="AA11" s="62" t="s">
        <v>73</v>
      </c>
      <c r="AB11">
        <v>0.91367097869978775</v>
      </c>
    </row>
    <row r="12" spans="1:28" ht="15.75" x14ac:dyDescent="0.25">
      <c r="A12" s="58">
        <v>33635</v>
      </c>
      <c r="B12" s="59">
        <v>18.161549999999998</v>
      </c>
      <c r="C12" s="60">
        <v>17.71</v>
      </c>
      <c r="D12" s="60"/>
      <c r="E12" s="60"/>
      <c r="F12" s="61"/>
      <c r="G12" s="62"/>
      <c r="H12" s="62"/>
      <c r="R12" s="4"/>
      <c r="S12" s="4" t="s">
        <v>8</v>
      </c>
      <c r="T12" s="4" t="s">
        <v>9</v>
      </c>
      <c r="U12" s="4" t="s">
        <v>10</v>
      </c>
      <c r="V12" s="4" t="s">
        <v>11</v>
      </c>
      <c r="W12" s="4" t="s">
        <v>12</v>
      </c>
      <c r="AA12" s="62"/>
      <c r="AB12">
        <v>719.68412957593512</v>
      </c>
    </row>
    <row r="13" spans="1:28" ht="15.75" x14ac:dyDescent="0.25">
      <c r="A13" s="58">
        <v>33664</v>
      </c>
      <c r="B13" s="59">
        <v>17.674675000000001</v>
      </c>
      <c r="C13" s="60">
        <v>17.95</v>
      </c>
      <c r="D13" s="60"/>
      <c r="E13" s="60"/>
      <c r="F13" s="61"/>
      <c r="G13" s="62"/>
      <c r="H13" s="62"/>
      <c r="R13" s="2" t="s">
        <v>13</v>
      </c>
      <c r="S13" s="2">
        <v>1</v>
      </c>
      <c r="T13" s="2">
        <v>339.78458894560328</v>
      </c>
      <c r="U13" s="2">
        <v>339.78458894560328</v>
      </c>
      <c r="V13" s="2">
        <v>719.68412957593512</v>
      </c>
      <c r="W13" s="2">
        <v>1.4798587023238868E-37</v>
      </c>
      <c r="AA13" s="62"/>
      <c r="AB13">
        <v>339.78458894560328</v>
      </c>
    </row>
    <row r="14" spans="1:28" ht="15.75" x14ac:dyDescent="0.25">
      <c r="A14" s="58">
        <v>33695</v>
      </c>
      <c r="B14" s="59">
        <v>19.021830000000001</v>
      </c>
      <c r="C14" s="60">
        <v>18.41</v>
      </c>
      <c r="D14" s="60"/>
      <c r="E14" s="60"/>
      <c r="F14" s="61"/>
      <c r="G14" s="62"/>
      <c r="H14" s="62"/>
      <c r="L14" s="54"/>
      <c r="M14" s="54"/>
      <c r="N14" s="54"/>
      <c r="O14" s="54"/>
      <c r="P14" s="54"/>
      <c r="R14" s="2" t="s">
        <v>14</v>
      </c>
      <c r="S14" s="2">
        <v>68</v>
      </c>
      <c r="T14" s="2">
        <v>32.104851418518237</v>
      </c>
      <c r="U14" s="2">
        <v>0.47213016791938583</v>
      </c>
      <c r="V14" s="2"/>
      <c r="W14" s="2"/>
      <c r="AA14" s="62" t="s">
        <v>74</v>
      </c>
      <c r="AB14" s="63">
        <f>AB9/AB10</f>
        <v>224.58649852009609</v>
      </c>
    </row>
    <row r="15" spans="1:28" ht="16.5" thickBot="1" x14ac:dyDescent="0.3">
      <c r="A15" s="58">
        <v>33725</v>
      </c>
      <c r="B15" s="59">
        <v>20.006775000000001</v>
      </c>
      <c r="C15" s="60">
        <v>19.25</v>
      </c>
      <c r="D15" s="60"/>
      <c r="E15" s="60"/>
      <c r="F15" s="61"/>
      <c r="G15" s="62"/>
      <c r="H15" s="62"/>
      <c r="R15" s="3" t="s">
        <v>15</v>
      </c>
      <c r="S15" s="3">
        <v>69</v>
      </c>
      <c r="T15" s="3">
        <v>371.88944036412153</v>
      </c>
      <c r="U15" s="3"/>
      <c r="V15" s="3"/>
      <c r="W15" s="3"/>
      <c r="AA15" s="62"/>
    </row>
    <row r="16" spans="1:28" ht="16.5" thickBot="1" x14ac:dyDescent="0.3">
      <c r="A16" s="58">
        <v>33756</v>
      </c>
      <c r="B16" s="59">
        <v>21.199165000000001</v>
      </c>
      <c r="C16" s="60">
        <v>20.59</v>
      </c>
      <c r="D16" s="60"/>
      <c r="E16" s="60"/>
      <c r="F16" s="61"/>
      <c r="G16" s="62"/>
      <c r="H16" s="62"/>
      <c r="AA16" s="62" t="s">
        <v>75</v>
      </c>
      <c r="AB16" s="64">
        <f>MIN(E18:E86)</f>
        <v>-1.2711039209440109</v>
      </c>
    </row>
    <row r="17" spans="1:28" ht="15.75" x14ac:dyDescent="0.25">
      <c r="A17" s="58">
        <v>33786</v>
      </c>
      <c r="B17" s="59">
        <v>20.33887</v>
      </c>
      <c r="C17" s="60">
        <v>20.88</v>
      </c>
      <c r="D17" s="60"/>
      <c r="E17" s="60"/>
      <c r="F17" s="61"/>
      <c r="G17" s="62"/>
      <c r="H17" s="62"/>
      <c r="R17" s="4"/>
      <c r="S17" s="4" t="s">
        <v>16</v>
      </c>
      <c r="T17" s="4" t="s">
        <v>5</v>
      </c>
      <c r="U17" s="4" t="s">
        <v>17</v>
      </c>
      <c r="V17" s="4" t="s">
        <v>18</v>
      </c>
      <c r="W17" s="4" t="s">
        <v>19</v>
      </c>
      <c r="X17" s="4" t="s">
        <v>20</v>
      </c>
      <c r="Y17" s="4" t="s">
        <v>55</v>
      </c>
      <c r="Z17" s="4" t="s">
        <v>56</v>
      </c>
      <c r="AA17" s="62" t="s">
        <v>76</v>
      </c>
      <c r="AB17" s="64">
        <f>MAX(E18:E86)</f>
        <v>1.7200951496103478</v>
      </c>
    </row>
    <row r="18" spans="1:28" ht="15.75" x14ac:dyDescent="0.25">
      <c r="A18" s="58">
        <v>33817</v>
      </c>
      <c r="B18" s="59">
        <v>19.826129999999999</v>
      </c>
      <c r="C18" s="60">
        <v>20.34</v>
      </c>
      <c r="D18" s="60">
        <f t="shared" ref="D18:D81" si="0">B18*$AB$9</f>
        <v>20.3204784040487</v>
      </c>
      <c r="E18" s="65">
        <f t="shared" ref="E18:E81" si="1">D18-C18</f>
        <v>-1.9521595951299986E-2</v>
      </c>
      <c r="F18" s="66">
        <f t="shared" ref="F18:F81" si="2">B18*$AB$9*0.15</f>
        <v>3.0480717606073049</v>
      </c>
      <c r="G18" s="65">
        <f t="shared" ref="G18:G81" si="3">C18*0.15</f>
        <v>3.0509999999999997</v>
      </c>
      <c r="H18" s="65">
        <f>E18</f>
        <v>-1.9521595951299986E-2</v>
      </c>
      <c r="R18" s="2" t="s">
        <v>23</v>
      </c>
      <c r="S18" s="2">
        <v>0</v>
      </c>
      <c r="T18" s="2" t="e">
        <v>#N/A</v>
      </c>
      <c r="U18" s="2" t="e">
        <v>#N/A</v>
      </c>
      <c r="V18" s="2" t="e">
        <v>#N/A</v>
      </c>
      <c r="W18" s="2" t="e">
        <v>#N/A</v>
      </c>
      <c r="X18" s="2" t="e">
        <v>#N/A</v>
      </c>
      <c r="Y18" s="2" t="e">
        <v>#N/A</v>
      </c>
      <c r="Z18" s="2" t="e">
        <v>#N/A</v>
      </c>
      <c r="AA18" s="62"/>
      <c r="AB18" s="54"/>
    </row>
    <row r="19" spans="1:28" ht="16.5" thickBot="1" x14ac:dyDescent="0.3">
      <c r="A19" s="58">
        <v>33848</v>
      </c>
      <c r="B19" s="59">
        <v>20.274664999999999</v>
      </c>
      <c r="C19" s="60">
        <v>20.239999999999998</v>
      </c>
      <c r="D19" s="60">
        <f t="shared" si="0"/>
        <v>20.780197258961884</v>
      </c>
      <c r="E19" s="65">
        <f t="shared" si="1"/>
        <v>0.54019725896188575</v>
      </c>
      <c r="F19" s="66">
        <f t="shared" si="2"/>
        <v>3.1170295888442827</v>
      </c>
      <c r="G19" s="65">
        <f t="shared" si="3"/>
        <v>3.0359999999999996</v>
      </c>
      <c r="H19" s="65">
        <f t="shared" ref="H19:H82" si="4">H18+E19</f>
        <v>0.52067566301058577</v>
      </c>
      <c r="R19" s="47" t="s">
        <v>50</v>
      </c>
      <c r="S19" s="47">
        <v>1.02493418554447</v>
      </c>
      <c r="T19" s="3">
        <v>4.5636500515312782E-3</v>
      </c>
      <c r="U19" s="3">
        <v>224.58649852009609</v>
      </c>
      <c r="V19" s="3">
        <v>2.3751708646539461E-99</v>
      </c>
      <c r="W19" s="3">
        <v>1.0158275690193501</v>
      </c>
      <c r="X19" s="3">
        <v>1.0340408020695815</v>
      </c>
      <c r="Y19" s="3">
        <v>1.0158275690193501</v>
      </c>
      <c r="Z19" s="3">
        <v>1.0340408020695815</v>
      </c>
      <c r="AA19" s="62" t="s">
        <v>77</v>
      </c>
      <c r="AB19" t="s">
        <v>78</v>
      </c>
    </row>
    <row r="20" spans="1:28" ht="15.75" x14ac:dyDescent="0.25">
      <c r="A20" s="58">
        <v>33878</v>
      </c>
      <c r="B20" s="59">
        <v>20.318065000000001</v>
      </c>
      <c r="C20" s="60">
        <v>20.29</v>
      </c>
      <c r="D20" s="60">
        <f t="shared" si="0"/>
        <v>20.824679402614517</v>
      </c>
      <c r="E20" s="65">
        <f t="shared" si="1"/>
        <v>0.5346794026145183</v>
      </c>
      <c r="F20" s="66">
        <f t="shared" si="2"/>
        <v>3.1237019103921777</v>
      </c>
      <c r="G20" s="65">
        <f t="shared" si="3"/>
        <v>3.0434999999999999</v>
      </c>
      <c r="H20" s="65">
        <f t="shared" si="4"/>
        <v>1.0553550656251041</v>
      </c>
      <c r="AA20" s="64">
        <f>AVERAGE(C18:C86)</f>
        <v>18.444603292654893</v>
      </c>
      <c r="AB20" s="64">
        <f>AVERAGE(D18:D86)</f>
        <v>18.410965485845942</v>
      </c>
    </row>
    <row r="21" spans="1:28" ht="15.75" x14ac:dyDescent="0.25">
      <c r="A21" s="58">
        <v>33909</v>
      </c>
      <c r="B21" s="59">
        <v>19.17633</v>
      </c>
      <c r="C21" s="60">
        <v>19.5</v>
      </c>
      <c r="D21" s="60">
        <f t="shared" si="0"/>
        <v>19.654476170281907</v>
      </c>
      <c r="E21" s="65">
        <f t="shared" si="1"/>
        <v>0.15447617028190663</v>
      </c>
      <c r="F21" s="66">
        <f t="shared" si="2"/>
        <v>2.9481714255422857</v>
      </c>
      <c r="G21" s="65">
        <f t="shared" si="3"/>
        <v>2.9249999999999998</v>
      </c>
      <c r="H21" s="65">
        <f t="shared" si="4"/>
        <v>1.2098312359070107</v>
      </c>
    </row>
    <row r="22" spans="1:28" ht="15.75" x14ac:dyDescent="0.25">
      <c r="A22" s="58">
        <v>33939</v>
      </c>
      <c r="B22" s="59">
        <v>18.280159999999999</v>
      </c>
      <c r="C22" s="60">
        <v>18.61</v>
      </c>
      <c r="D22" s="60">
        <f t="shared" si="0"/>
        <v>18.735960901222519</v>
      </c>
      <c r="E22" s="65">
        <f t="shared" si="1"/>
        <v>0.12596090122251979</v>
      </c>
      <c r="F22" s="66">
        <f t="shared" si="2"/>
        <v>2.8103941351833779</v>
      </c>
      <c r="G22" s="65">
        <f t="shared" si="3"/>
        <v>2.7914999999999996</v>
      </c>
      <c r="H22" s="65">
        <f t="shared" si="4"/>
        <v>1.3357921371295305</v>
      </c>
    </row>
    <row r="23" spans="1:28" ht="15.75" x14ac:dyDescent="0.25">
      <c r="A23" s="58">
        <v>33970</v>
      </c>
      <c r="B23" s="59">
        <v>17.57855</v>
      </c>
      <c r="C23" s="60">
        <v>17.760000000000002</v>
      </c>
      <c r="D23" s="60">
        <f t="shared" si="0"/>
        <v>18.016856827302668</v>
      </c>
      <c r="E23" s="65">
        <f t="shared" si="1"/>
        <v>0.25685682730266635</v>
      </c>
      <c r="F23" s="66">
        <f t="shared" si="2"/>
        <v>2.7025285240954</v>
      </c>
      <c r="G23" s="65">
        <f t="shared" si="3"/>
        <v>2.6640000000000001</v>
      </c>
      <c r="H23" s="65">
        <f t="shared" si="4"/>
        <v>1.5926489644321968</v>
      </c>
      <c r="I23" s="67">
        <f t="shared" ref="I23:K38" si="5">AVERAGE(B18:B23)</f>
        <v>19.242316666666667</v>
      </c>
      <c r="J23" s="67">
        <f t="shared" si="5"/>
        <v>19.456666666666667</v>
      </c>
      <c r="K23" s="67">
        <f t="shared" si="5"/>
        <v>19.722108160738699</v>
      </c>
      <c r="L23" s="67"/>
      <c r="M23" s="67"/>
      <c r="N23" s="67"/>
      <c r="O23" s="67"/>
      <c r="P23" s="67"/>
    </row>
    <row r="24" spans="1:28" ht="15.75" x14ac:dyDescent="0.25">
      <c r="A24" s="58">
        <v>34001</v>
      </c>
      <c r="B24" s="59">
        <v>18.494464999999998</v>
      </c>
      <c r="C24" s="60">
        <v>18.02</v>
      </c>
      <c r="D24" s="60">
        <f t="shared" si="0"/>
        <v>18.955609421855627</v>
      </c>
      <c r="E24" s="65">
        <f t="shared" si="1"/>
        <v>0.93560942185562723</v>
      </c>
      <c r="F24" s="66">
        <f t="shared" si="2"/>
        <v>2.8433414132783441</v>
      </c>
      <c r="G24" s="65">
        <f t="shared" si="3"/>
        <v>2.7029999999999998</v>
      </c>
      <c r="H24" s="65">
        <f t="shared" si="4"/>
        <v>2.5282583862878241</v>
      </c>
      <c r="I24" s="67">
        <f t="shared" si="5"/>
        <v>19.020372499999997</v>
      </c>
      <c r="J24" s="67">
        <f t="shared" si="5"/>
        <v>19.07</v>
      </c>
      <c r="K24" s="67">
        <f t="shared" si="5"/>
        <v>19.494629997039851</v>
      </c>
      <c r="L24" s="67"/>
      <c r="M24" s="67"/>
      <c r="N24" s="67"/>
      <c r="O24" s="67"/>
      <c r="P24" s="67"/>
    </row>
    <row r="25" spans="1:28" ht="15.75" x14ac:dyDescent="0.25">
      <c r="A25" s="58">
        <v>34029</v>
      </c>
      <c r="B25" s="59">
        <v>18.83032</v>
      </c>
      <c r="C25" s="60">
        <v>18.48</v>
      </c>
      <c r="D25" s="60">
        <f t="shared" si="0"/>
        <v>19.299838692741666</v>
      </c>
      <c r="E25" s="65">
        <f t="shared" si="1"/>
        <v>0.81983869274166565</v>
      </c>
      <c r="F25" s="66">
        <f t="shared" si="2"/>
        <v>2.8949758039112496</v>
      </c>
      <c r="G25" s="65">
        <f t="shared" si="3"/>
        <v>2.7719999999999998</v>
      </c>
      <c r="H25" s="65">
        <f t="shared" si="4"/>
        <v>3.3480970790294897</v>
      </c>
      <c r="I25" s="67">
        <f t="shared" si="5"/>
        <v>18.779648333333331</v>
      </c>
      <c r="J25" s="67">
        <f t="shared" si="5"/>
        <v>18.776666666666667</v>
      </c>
      <c r="K25" s="67">
        <f t="shared" si="5"/>
        <v>19.247903569336486</v>
      </c>
      <c r="L25" s="67"/>
      <c r="M25" s="67"/>
      <c r="N25" s="67"/>
      <c r="O25" s="67"/>
      <c r="P25" s="67"/>
    </row>
    <row r="26" spans="1:28" ht="15.75" x14ac:dyDescent="0.25">
      <c r="A26" s="58">
        <v>34060</v>
      </c>
      <c r="B26" s="59">
        <v>18.786000000000001</v>
      </c>
      <c r="C26" s="60">
        <v>18.89</v>
      </c>
      <c r="D26" s="60">
        <f t="shared" si="0"/>
        <v>19.254413609638338</v>
      </c>
      <c r="E26" s="65">
        <f t="shared" si="1"/>
        <v>0.36441360963833702</v>
      </c>
      <c r="F26" s="66">
        <f t="shared" si="2"/>
        <v>2.8881620414457507</v>
      </c>
      <c r="G26" s="65">
        <f t="shared" si="3"/>
        <v>2.8334999999999999</v>
      </c>
      <c r="H26" s="65">
        <f t="shared" si="4"/>
        <v>3.7125106886678267</v>
      </c>
      <c r="I26" s="67">
        <f t="shared" si="5"/>
        <v>18.524304166666667</v>
      </c>
      <c r="J26" s="67">
        <f t="shared" si="5"/>
        <v>18.543333333333333</v>
      </c>
      <c r="K26" s="67">
        <f t="shared" si="5"/>
        <v>18.986192603840454</v>
      </c>
      <c r="L26" s="67"/>
      <c r="M26" s="67"/>
      <c r="N26" s="67"/>
      <c r="O26" s="67"/>
      <c r="P26" s="67"/>
    </row>
    <row r="27" spans="1:28" ht="15.75" x14ac:dyDescent="0.25">
      <c r="A27" s="58">
        <v>34090</v>
      </c>
      <c r="B27" s="59">
        <v>18.622260000000001</v>
      </c>
      <c r="C27" s="60">
        <v>18.690000000000001</v>
      </c>
      <c r="D27" s="60">
        <f t="shared" si="0"/>
        <v>19.086590886097284</v>
      </c>
      <c r="E27" s="65">
        <f t="shared" si="1"/>
        <v>0.39659088609728244</v>
      </c>
      <c r="F27" s="66">
        <f t="shared" si="2"/>
        <v>2.8629886329145924</v>
      </c>
      <c r="G27" s="65">
        <f t="shared" si="3"/>
        <v>2.8035000000000001</v>
      </c>
      <c r="H27" s="65">
        <f t="shared" si="4"/>
        <v>4.1091015747651092</v>
      </c>
      <c r="I27" s="67">
        <f t="shared" si="5"/>
        <v>18.431959166666665</v>
      </c>
      <c r="J27" s="67">
        <f t="shared" si="5"/>
        <v>18.408333333333335</v>
      </c>
      <c r="K27" s="67">
        <f t="shared" si="5"/>
        <v>18.89154505647635</v>
      </c>
      <c r="L27" s="68"/>
      <c r="M27" s="68"/>
      <c r="N27" s="68"/>
      <c r="O27" s="68"/>
      <c r="P27" s="68"/>
    </row>
    <row r="28" spans="1:28" ht="15.75" x14ac:dyDescent="0.25">
      <c r="A28" s="58">
        <v>34121</v>
      </c>
      <c r="B28" s="59">
        <v>17.640335</v>
      </c>
      <c r="C28" s="60">
        <v>18.16</v>
      </c>
      <c r="D28" s="60">
        <f t="shared" si="0"/>
        <v>18.080182385956533</v>
      </c>
      <c r="E28" s="65">
        <f t="shared" si="1"/>
        <v>-7.9817614043466989E-2</v>
      </c>
      <c r="F28" s="66">
        <f t="shared" si="2"/>
        <v>2.7120273578934797</v>
      </c>
      <c r="G28" s="65">
        <f t="shared" si="3"/>
        <v>2.7239999999999998</v>
      </c>
      <c r="H28" s="65">
        <f t="shared" si="4"/>
        <v>4.0292839607216422</v>
      </c>
      <c r="I28" s="67">
        <f t="shared" si="5"/>
        <v>18.325321666666667</v>
      </c>
      <c r="J28" s="67">
        <f t="shared" si="5"/>
        <v>18.333333333333332</v>
      </c>
      <c r="K28" s="67">
        <f t="shared" si="5"/>
        <v>18.782248637265351</v>
      </c>
      <c r="L28" s="67"/>
      <c r="M28" s="67"/>
      <c r="N28" s="67"/>
      <c r="O28" s="67"/>
      <c r="P28" s="67"/>
    </row>
    <row r="29" spans="1:28" ht="15.75" x14ac:dyDescent="0.25">
      <c r="A29" s="58">
        <v>34151</v>
      </c>
      <c r="B29" s="59">
        <v>16.754035000000002</v>
      </c>
      <c r="C29" s="60">
        <v>17.100000000000001</v>
      </c>
      <c r="D29" s="60">
        <f t="shared" si="0"/>
        <v>17.171783217308477</v>
      </c>
      <c r="E29" s="65">
        <f t="shared" si="1"/>
        <v>7.1783217308475145E-2</v>
      </c>
      <c r="F29" s="66">
        <f t="shared" si="2"/>
        <v>2.5757674825962713</v>
      </c>
      <c r="G29" s="65">
        <f t="shared" si="3"/>
        <v>2.5649999999999999</v>
      </c>
      <c r="H29" s="65">
        <f t="shared" si="4"/>
        <v>4.1010671780301173</v>
      </c>
      <c r="I29" s="67">
        <f t="shared" si="5"/>
        <v>18.1879025</v>
      </c>
      <c r="J29" s="67">
        <f t="shared" si="5"/>
        <v>18.223333333333333</v>
      </c>
      <c r="K29" s="67">
        <f t="shared" si="5"/>
        <v>18.641403035599655</v>
      </c>
      <c r="L29" s="66">
        <f t="shared" ref="L29:N44" si="6">AVERAGE(B18:B29)</f>
        <v>18.715109583333334</v>
      </c>
      <c r="M29" s="66">
        <f t="shared" si="6"/>
        <v>18.84</v>
      </c>
      <c r="N29" s="66">
        <f t="shared" si="6"/>
        <v>19.181755598169179</v>
      </c>
      <c r="O29" s="66">
        <f t="shared" ref="O29:P44" si="7">AVERAGE(F18:F29)</f>
        <v>2.8772633397253764</v>
      </c>
      <c r="P29" s="66">
        <f t="shared" si="7"/>
        <v>2.8260000000000001</v>
      </c>
    </row>
    <row r="30" spans="1:28" ht="15.75" x14ac:dyDescent="0.25">
      <c r="A30" s="58">
        <v>34182</v>
      </c>
      <c r="B30" s="59">
        <v>16.852415000000001</v>
      </c>
      <c r="C30" s="60">
        <v>16.82</v>
      </c>
      <c r="D30" s="60">
        <f t="shared" si="0"/>
        <v>17.272616242482339</v>
      </c>
      <c r="E30" s="65">
        <f t="shared" si="1"/>
        <v>0.452616242482339</v>
      </c>
      <c r="F30" s="66">
        <f t="shared" si="2"/>
        <v>2.5908924363723509</v>
      </c>
      <c r="G30" s="65">
        <f t="shared" si="3"/>
        <v>2.5230000000000001</v>
      </c>
      <c r="H30" s="65">
        <f t="shared" si="4"/>
        <v>4.5536834205124563</v>
      </c>
      <c r="I30" s="67">
        <f t="shared" si="5"/>
        <v>17.914227499999999</v>
      </c>
      <c r="J30" s="67">
        <f t="shared" si="5"/>
        <v>18.02333333333333</v>
      </c>
      <c r="K30" s="67">
        <f t="shared" si="5"/>
        <v>18.360904172370773</v>
      </c>
      <c r="L30" s="66">
        <f t="shared" si="6"/>
        <v>18.467299999999998</v>
      </c>
      <c r="M30" s="66">
        <f t="shared" si="6"/>
        <v>18.546666666666667</v>
      </c>
      <c r="N30" s="66">
        <f t="shared" si="6"/>
        <v>18.927767084705312</v>
      </c>
      <c r="O30" s="66">
        <f t="shared" si="7"/>
        <v>2.8391650627057969</v>
      </c>
      <c r="P30" s="66">
        <f t="shared" si="7"/>
        <v>2.782</v>
      </c>
    </row>
    <row r="31" spans="1:28" ht="15.75" x14ac:dyDescent="0.25">
      <c r="A31" s="58">
        <v>34213</v>
      </c>
      <c r="B31" s="59">
        <v>16.100169999999999</v>
      </c>
      <c r="C31" s="60">
        <v>16.559999999999999</v>
      </c>
      <c r="D31" s="60">
        <f t="shared" si="0"/>
        <v>16.501614626077441</v>
      </c>
      <c r="E31" s="65">
        <f t="shared" si="1"/>
        <v>-5.8385373922558159E-2</v>
      </c>
      <c r="F31" s="66">
        <f t="shared" si="2"/>
        <v>2.4752421939116158</v>
      </c>
      <c r="G31" s="65">
        <f t="shared" si="3"/>
        <v>2.4839999999999995</v>
      </c>
      <c r="H31" s="65">
        <f t="shared" si="4"/>
        <v>4.4952980465898982</v>
      </c>
      <c r="I31" s="67">
        <f t="shared" si="5"/>
        <v>17.4592025</v>
      </c>
      <c r="J31" s="67">
        <f t="shared" si="5"/>
        <v>17.703333333333333</v>
      </c>
      <c r="K31" s="67">
        <f t="shared" si="5"/>
        <v>17.8945334945934</v>
      </c>
      <c r="L31" s="66">
        <f t="shared" si="6"/>
        <v>18.119425416666669</v>
      </c>
      <c r="M31" s="66">
        <f t="shared" si="6"/>
        <v>18.239999999999998</v>
      </c>
      <c r="N31" s="66">
        <f t="shared" si="6"/>
        <v>18.571218531964945</v>
      </c>
      <c r="O31" s="66">
        <f t="shared" si="7"/>
        <v>2.7856827797947417</v>
      </c>
      <c r="P31" s="66">
        <f t="shared" si="7"/>
        <v>2.7360000000000002</v>
      </c>
    </row>
    <row r="32" spans="1:28" ht="15.75" x14ac:dyDescent="0.25">
      <c r="A32" s="58">
        <v>34243</v>
      </c>
      <c r="B32" s="59">
        <v>16.628390000000003</v>
      </c>
      <c r="C32" s="60">
        <v>16.75</v>
      </c>
      <c r="D32" s="60">
        <f t="shared" si="0"/>
        <v>17.043005361565744</v>
      </c>
      <c r="E32" s="65">
        <f t="shared" si="1"/>
        <v>0.29300536156574353</v>
      </c>
      <c r="F32" s="66">
        <f t="shared" si="2"/>
        <v>2.5564508042348613</v>
      </c>
      <c r="G32" s="65">
        <f t="shared" si="3"/>
        <v>2.5124999999999997</v>
      </c>
      <c r="H32" s="65">
        <f t="shared" si="4"/>
        <v>4.7883034081556417</v>
      </c>
      <c r="I32" s="67">
        <f t="shared" si="5"/>
        <v>17.09960083333333</v>
      </c>
      <c r="J32" s="67">
        <f t="shared" si="5"/>
        <v>17.346666666666668</v>
      </c>
      <c r="K32" s="67">
        <f t="shared" si="5"/>
        <v>17.52596545324797</v>
      </c>
      <c r="L32" s="66">
        <f t="shared" si="6"/>
        <v>17.8119525</v>
      </c>
      <c r="M32" s="66">
        <f t="shared" si="6"/>
        <v>17.945</v>
      </c>
      <c r="N32" s="66">
        <f t="shared" si="6"/>
        <v>18.25607902854421</v>
      </c>
      <c r="O32" s="66">
        <f t="shared" si="7"/>
        <v>2.7384118542816314</v>
      </c>
      <c r="P32" s="66">
        <f t="shared" si="7"/>
        <v>2.6917500000000003</v>
      </c>
    </row>
    <row r="33" spans="1:16" ht="15.75" x14ac:dyDescent="0.25">
      <c r="A33" s="58">
        <v>34274</v>
      </c>
      <c r="B33" s="59">
        <v>15.282335</v>
      </c>
      <c r="C33" s="60">
        <v>16.22</v>
      </c>
      <c r="D33" s="60">
        <f t="shared" si="0"/>
        <v>15.663387576442684</v>
      </c>
      <c r="E33" s="65">
        <f t="shared" si="1"/>
        <v>-0.55661242355731488</v>
      </c>
      <c r="F33" s="66">
        <f t="shared" si="2"/>
        <v>2.3495081364664023</v>
      </c>
      <c r="G33" s="65">
        <f t="shared" si="3"/>
        <v>2.4329999999999998</v>
      </c>
      <c r="H33" s="65">
        <f t="shared" si="4"/>
        <v>4.2316909845983268</v>
      </c>
      <c r="I33" s="67">
        <f t="shared" si="5"/>
        <v>16.542946666666669</v>
      </c>
      <c r="J33" s="67">
        <f t="shared" si="5"/>
        <v>16.934999999999999</v>
      </c>
      <c r="K33" s="67">
        <f t="shared" si="5"/>
        <v>16.955431568305539</v>
      </c>
      <c r="L33" s="66">
        <f t="shared" si="6"/>
        <v>17.487452916666665</v>
      </c>
      <c r="M33" s="66">
        <f t="shared" si="6"/>
        <v>17.671666666666667</v>
      </c>
      <c r="N33" s="66">
        <f t="shared" si="6"/>
        <v>17.923488312390941</v>
      </c>
      <c r="O33" s="66">
        <f t="shared" si="7"/>
        <v>2.6885232468586415</v>
      </c>
      <c r="P33" s="66">
        <f t="shared" si="7"/>
        <v>2.6507499999999999</v>
      </c>
    </row>
    <row r="34" spans="1:16" ht="15.75" x14ac:dyDescent="0.25">
      <c r="A34" s="58">
        <v>34304</v>
      </c>
      <c r="B34" s="59">
        <v>13.60629</v>
      </c>
      <c r="C34" s="60">
        <v>14.57</v>
      </c>
      <c r="D34" s="60">
        <f t="shared" si="0"/>
        <v>13.94555175943181</v>
      </c>
      <c r="E34" s="65">
        <f t="shared" si="1"/>
        <v>-0.62444824056819037</v>
      </c>
      <c r="F34" s="66">
        <f t="shared" si="2"/>
        <v>2.0918327639147716</v>
      </c>
      <c r="G34" s="65">
        <f t="shared" si="3"/>
        <v>2.1854999999999998</v>
      </c>
      <c r="H34" s="65">
        <f t="shared" si="4"/>
        <v>3.6072427440301364</v>
      </c>
      <c r="I34" s="67">
        <f t="shared" si="5"/>
        <v>15.870605833333336</v>
      </c>
      <c r="J34" s="67">
        <f t="shared" si="5"/>
        <v>16.33666666666667</v>
      </c>
      <c r="K34" s="67">
        <f t="shared" si="5"/>
        <v>16.266326463884749</v>
      </c>
      <c r="L34" s="66">
        <f t="shared" si="6"/>
        <v>17.097963749999998</v>
      </c>
      <c r="M34" s="66">
        <f t="shared" si="6"/>
        <v>17.334999999999997</v>
      </c>
      <c r="N34" s="66">
        <f t="shared" si="6"/>
        <v>17.524287550575053</v>
      </c>
      <c r="O34" s="66">
        <f t="shared" si="7"/>
        <v>2.6286431325862569</v>
      </c>
      <c r="P34" s="66">
        <f t="shared" si="7"/>
        <v>2.60025</v>
      </c>
    </row>
    <row r="35" spans="1:16" ht="15.75" x14ac:dyDescent="0.25">
      <c r="A35" s="58">
        <v>34335</v>
      </c>
      <c r="B35" s="59">
        <v>14.24823</v>
      </c>
      <c r="C35" s="60">
        <v>14.83</v>
      </c>
      <c r="D35" s="60">
        <f t="shared" si="0"/>
        <v>14.603498010500223</v>
      </c>
      <c r="E35" s="65">
        <f t="shared" si="1"/>
        <v>-0.22650198949977707</v>
      </c>
      <c r="F35" s="66">
        <f t="shared" si="2"/>
        <v>2.1905247015750335</v>
      </c>
      <c r="G35" s="65">
        <f t="shared" si="3"/>
        <v>2.2244999999999999</v>
      </c>
      <c r="H35" s="65">
        <f t="shared" si="4"/>
        <v>3.3807407545303594</v>
      </c>
      <c r="I35" s="67">
        <f t="shared" si="5"/>
        <v>15.452971666666665</v>
      </c>
      <c r="J35" s="67">
        <f t="shared" si="5"/>
        <v>15.95833333333333</v>
      </c>
      <c r="K35" s="67">
        <f t="shared" si="5"/>
        <v>15.838278929416708</v>
      </c>
      <c r="L35" s="66">
        <f t="shared" si="6"/>
        <v>16.820437083333331</v>
      </c>
      <c r="M35" s="66">
        <f t="shared" si="6"/>
        <v>17.090833333333332</v>
      </c>
      <c r="N35" s="66">
        <f t="shared" si="6"/>
        <v>17.239840982508181</v>
      </c>
      <c r="O35" s="66">
        <f t="shared" si="7"/>
        <v>2.5859761473762264</v>
      </c>
      <c r="P35" s="66">
        <f t="shared" si="7"/>
        <v>2.5636249999999996</v>
      </c>
    </row>
    <row r="36" spans="1:16" ht="15.75" x14ac:dyDescent="0.25">
      <c r="A36" s="58">
        <v>34366</v>
      </c>
      <c r="B36" s="59">
        <v>13.748574999999999</v>
      </c>
      <c r="C36" s="60">
        <v>14.89</v>
      </c>
      <c r="D36" s="60">
        <f t="shared" si="0"/>
        <v>14.091384520022002</v>
      </c>
      <c r="E36" s="65">
        <f t="shared" si="1"/>
        <v>-0.79861547997799853</v>
      </c>
      <c r="F36" s="66">
        <f t="shared" si="2"/>
        <v>2.1137076780033004</v>
      </c>
      <c r="G36" s="65">
        <f t="shared" si="3"/>
        <v>2.2334999999999998</v>
      </c>
      <c r="H36" s="65">
        <f t="shared" si="4"/>
        <v>2.5821252745523608</v>
      </c>
      <c r="I36" s="67">
        <f t="shared" si="5"/>
        <v>14.935665000000002</v>
      </c>
      <c r="J36" s="67">
        <f t="shared" si="5"/>
        <v>15.636666666666665</v>
      </c>
      <c r="K36" s="67">
        <f t="shared" si="5"/>
        <v>15.308073642339984</v>
      </c>
      <c r="L36" s="66">
        <f t="shared" si="6"/>
        <v>16.424946249999998</v>
      </c>
      <c r="M36" s="66">
        <f t="shared" si="6"/>
        <v>16.829999999999998</v>
      </c>
      <c r="N36" s="66">
        <f t="shared" si="6"/>
        <v>16.834488907355379</v>
      </c>
      <c r="O36" s="66">
        <f t="shared" si="7"/>
        <v>2.5251733361033066</v>
      </c>
      <c r="P36" s="66">
        <f t="shared" si="7"/>
        <v>2.5244999999999997</v>
      </c>
    </row>
    <row r="37" spans="1:16" ht="15.75" x14ac:dyDescent="0.25">
      <c r="A37" s="58">
        <v>34394</v>
      </c>
      <c r="B37" s="59">
        <v>13.77919</v>
      </c>
      <c r="C37" s="60">
        <v>14.57</v>
      </c>
      <c r="D37" s="60">
        <f t="shared" si="0"/>
        <v>14.122762880112447</v>
      </c>
      <c r="E37" s="65">
        <f t="shared" si="1"/>
        <v>-0.44723711988755355</v>
      </c>
      <c r="F37" s="66">
        <f t="shared" si="2"/>
        <v>2.1184144320168667</v>
      </c>
      <c r="G37" s="65">
        <f t="shared" si="3"/>
        <v>2.1854999999999998</v>
      </c>
      <c r="H37" s="65">
        <f t="shared" si="4"/>
        <v>2.1348881546648073</v>
      </c>
      <c r="I37" s="67">
        <f t="shared" si="5"/>
        <v>14.548834999999999</v>
      </c>
      <c r="J37" s="67">
        <f t="shared" si="5"/>
        <v>15.304999999999998</v>
      </c>
      <c r="K37" s="67">
        <f t="shared" si="5"/>
        <v>14.911598351345818</v>
      </c>
      <c r="L37" s="66">
        <f t="shared" si="6"/>
        <v>16.004018749999997</v>
      </c>
      <c r="M37" s="66">
        <f t="shared" si="6"/>
        <v>16.504166666666666</v>
      </c>
      <c r="N37" s="66">
        <f t="shared" si="6"/>
        <v>16.40306592296961</v>
      </c>
      <c r="O37" s="66">
        <f t="shared" si="7"/>
        <v>2.4604598884454414</v>
      </c>
      <c r="P37" s="66">
        <f t="shared" si="7"/>
        <v>2.475625</v>
      </c>
    </row>
    <row r="38" spans="1:16" ht="15.75" x14ac:dyDescent="0.25">
      <c r="A38" s="58">
        <v>34425</v>
      </c>
      <c r="B38" s="59">
        <v>15.125665</v>
      </c>
      <c r="C38" s="60">
        <v>15.39</v>
      </c>
      <c r="D38" s="60">
        <f t="shared" si="0"/>
        <v>15.502811137593431</v>
      </c>
      <c r="E38" s="65">
        <f t="shared" si="1"/>
        <v>0.11281113759343064</v>
      </c>
      <c r="F38" s="66">
        <f t="shared" si="2"/>
        <v>2.3254216706390145</v>
      </c>
      <c r="G38" s="65">
        <f t="shared" si="3"/>
        <v>2.3085</v>
      </c>
      <c r="H38" s="65">
        <f t="shared" si="4"/>
        <v>2.2476992922582379</v>
      </c>
      <c r="I38" s="67">
        <f t="shared" si="5"/>
        <v>14.298380833333333</v>
      </c>
      <c r="J38" s="67">
        <f t="shared" si="5"/>
        <v>15.078333333333333</v>
      </c>
      <c r="K38" s="67">
        <f t="shared" si="5"/>
        <v>14.654899314017101</v>
      </c>
      <c r="L38" s="66">
        <f t="shared" si="6"/>
        <v>15.698990833333331</v>
      </c>
      <c r="M38" s="66">
        <f t="shared" si="6"/>
        <v>16.212500000000002</v>
      </c>
      <c r="N38" s="66">
        <f t="shared" si="6"/>
        <v>16.090432383632535</v>
      </c>
      <c r="O38" s="66">
        <f t="shared" si="7"/>
        <v>2.41356485754488</v>
      </c>
      <c r="P38" s="66">
        <f t="shared" si="7"/>
        <v>2.4318749999999998</v>
      </c>
    </row>
    <row r="39" spans="1:16" ht="15.75" x14ac:dyDescent="0.25">
      <c r="A39" s="58">
        <v>34455</v>
      </c>
      <c r="B39" s="59">
        <v>16.423705000000002</v>
      </c>
      <c r="C39" s="60">
        <v>16.32</v>
      </c>
      <c r="D39" s="60">
        <f t="shared" si="0"/>
        <v>16.833216707797572</v>
      </c>
      <c r="E39" s="65">
        <f t="shared" si="1"/>
        <v>0.51321670779757156</v>
      </c>
      <c r="F39" s="66">
        <f t="shared" si="2"/>
        <v>2.5249825061696356</v>
      </c>
      <c r="G39" s="65">
        <f t="shared" si="3"/>
        <v>2.448</v>
      </c>
      <c r="H39" s="65">
        <f t="shared" si="4"/>
        <v>2.7609160000558095</v>
      </c>
      <c r="I39" s="67">
        <f t="shared" ref="I39:K54" si="8">AVERAGE(B34:B39)</f>
        <v>14.488609166666665</v>
      </c>
      <c r="J39" s="67">
        <f t="shared" si="8"/>
        <v>15.094999999999999</v>
      </c>
      <c r="K39" s="67">
        <f t="shared" si="8"/>
        <v>14.849870835909583</v>
      </c>
      <c r="L39" s="66">
        <f t="shared" si="6"/>
        <v>15.515777916666666</v>
      </c>
      <c r="M39" s="66">
        <f t="shared" si="6"/>
        <v>16.015000000000001</v>
      </c>
      <c r="N39" s="66">
        <f t="shared" si="6"/>
        <v>15.902651202107556</v>
      </c>
      <c r="O39" s="66">
        <f t="shared" si="7"/>
        <v>2.3853976803161339</v>
      </c>
      <c r="P39" s="66">
        <f t="shared" si="7"/>
        <v>2.40225</v>
      </c>
    </row>
    <row r="40" spans="1:16" ht="15.75" x14ac:dyDescent="0.25">
      <c r="A40" s="58">
        <v>34486</v>
      </c>
      <c r="B40" s="59">
        <v>17.082000000000001</v>
      </c>
      <c r="C40" s="60">
        <v>17.149999999999999</v>
      </c>
      <c r="D40" s="60">
        <f t="shared" si="0"/>
        <v>17.507925757470566</v>
      </c>
      <c r="E40" s="65">
        <f t="shared" si="1"/>
        <v>0.35792575747056787</v>
      </c>
      <c r="F40" s="66">
        <f t="shared" si="2"/>
        <v>2.6261888636205848</v>
      </c>
      <c r="G40" s="65">
        <f t="shared" si="3"/>
        <v>2.5724999999999998</v>
      </c>
      <c r="H40" s="65">
        <f t="shared" si="4"/>
        <v>3.1188417575263774</v>
      </c>
      <c r="I40" s="67">
        <f t="shared" si="8"/>
        <v>15.067894166666667</v>
      </c>
      <c r="J40" s="67">
        <f t="shared" si="8"/>
        <v>15.525</v>
      </c>
      <c r="K40" s="67">
        <f t="shared" si="8"/>
        <v>15.443599835582708</v>
      </c>
      <c r="L40" s="66">
        <f t="shared" si="6"/>
        <v>15.469250000000002</v>
      </c>
      <c r="M40" s="66">
        <f t="shared" si="6"/>
        <v>15.930833333333332</v>
      </c>
      <c r="N40" s="66">
        <f t="shared" si="6"/>
        <v>15.854963149733727</v>
      </c>
      <c r="O40" s="66">
        <f t="shared" si="7"/>
        <v>2.3782444724600591</v>
      </c>
      <c r="P40" s="66">
        <f t="shared" si="7"/>
        <v>2.3896250000000001</v>
      </c>
    </row>
    <row r="41" spans="1:16" ht="15.75" x14ac:dyDescent="0.25">
      <c r="A41" s="58">
        <v>34516</v>
      </c>
      <c r="B41" s="59">
        <v>18.16113</v>
      </c>
      <c r="C41" s="60">
        <v>18.27</v>
      </c>
      <c r="D41" s="60">
        <f t="shared" si="0"/>
        <v>18.613962985117166</v>
      </c>
      <c r="E41" s="65">
        <f t="shared" si="1"/>
        <v>0.34396298511716594</v>
      </c>
      <c r="F41" s="66">
        <f t="shared" si="2"/>
        <v>2.7920944477675746</v>
      </c>
      <c r="G41" s="65">
        <f t="shared" si="3"/>
        <v>2.7404999999999999</v>
      </c>
      <c r="H41" s="65">
        <f t="shared" si="4"/>
        <v>3.4628047426435433</v>
      </c>
      <c r="I41" s="67">
        <f t="shared" si="8"/>
        <v>15.720044166666666</v>
      </c>
      <c r="J41" s="67">
        <f t="shared" si="8"/>
        <v>16.098333333333333</v>
      </c>
      <c r="K41" s="67">
        <f t="shared" si="8"/>
        <v>16.112010664685531</v>
      </c>
      <c r="L41" s="66">
        <f t="shared" si="6"/>
        <v>15.586507916666667</v>
      </c>
      <c r="M41" s="66">
        <f t="shared" si="6"/>
        <v>16.028333333333332</v>
      </c>
      <c r="N41" s="66">
        <f t="shared" si="6"/>
        <v>15.975144797051117</v>
      </c>
      <c r="O41" s="66">
        <f t="shared" si="7"/>
        <v>2.3962717195576677</v>
      </c>
      <c r="P41" s="66">
        <f t="shared" si="7"/>
        <v>2.4042499999999998</v>
      </c>
    </row>
    <row r="42" spans="1:16" ht="15.75" x14ac:dyDescent="0.25">
      <c r="A42" s="58">
        <v>34547</v>
      </c>
      <c r="B42" s="59">
        <v>16.882095</v>
      </c>
      <c r="C42" s="60">
        <v>18.29</v>
      </c>
      <c r="D42" s="60">
        <f t="shared" si="0"/>
        <v>17.303036289109297</v>
      </c>
      <c r="E42" s="65">
        <f t="shared" si="1"/>
        <v>-0.98696371089070212</v>
      </c>
      <c r="F42" s="66">
        <f t="shared" si="2"/>
        <v>2.5954554433663946</v>
      </c>
      <c r="G42" s="65">
        <f t="shared" si="3"/>
        <v>2.7434999999999996</v>
      </c>
      <c r="H42" s="65">
        <f t="shared" si="4"/>
        <v>2.4758410317528412</v>
      </c>
      <c r="I42" s="67">
        <f t="shared" si="8"/>
        <v>16.242297499999996</v>
      </c>
      <c r="J42" s="67">
        <f t="shared" si="8"/>
        <v>16.665000000000003</v>
      </c>
      <c r="K42" s="67">
        <f t="shared" si="8"/>
        <v>16.647285959533413</v>
      </c>
      <c r="L42" s="66">
        <f t="shared" si="6"/>
        <v>15.588981249999998</v>
      </c>
      <c r="M42" s="66">
        <f t="shared" si="6"/>
        <v>16.150833333333335</v>
      </c>
      <c r="N42" s="66">
        <f t="shared" si="6"/>
        <v>15.977679800936697</v>
      </c>
      <c r="O42" s="66">
        <f t="shared" si="7"/>
        <v>2.3966519701405047</v>
      </c>
      <c r="P42" s="66">
        <f t="shared" si="7"/>
        <v>2.422625</v>
      </c>
    </row>
    <row r="43" spans="1:16" ht="15.75" x14ac:dyDescent="0.25">
      <c r="A43" s="58">
        <v>34578</v>
      </c>
      <c r="B43" s="59">
        <v>16.066500000000001</v>
      </c>
      <c r="C43" s="60">
        <v>17.63</v>
      </c>
      <c r="D43" s="60">
        <f t="shared" si="0"/>
        <v>16.467105092050161</v>
      </c>
      <c r="E43" s="65">
        <f t="shared" si="1"/>
        <v>-1.1628949079498376</v>
      </c>
      <c r="F43" s="66">
        <f t="shared" si="2"/>
        <v>2.4700657638075243</v>
      </c>
      <c r="G43" s="65">
        <f t="shared" si="3"/>
        <v>2.6444999999999999</v>
      </c>
      <c r="H43" s="65">
        <f t="shared" si="4"/>
        <v>1.3129461238030036</v>
      </c>
      <c r="I43" s="67">
        <f t="shared" si="8"/>
        <v>16.623515833333336</v>
      </c>
      <c r="J43" s="67">
        <f t="shared" si="8"/>
        <v>17.174999999999997</v>
      </c>
      <c r="K43" s="67">
        <f t="shared" si="8"/>
        <v>17.038009661523031</v>
      </c>
      <c r="L43" s="66">
        <f t="shared" si="6"/>
        <v>15.586175416666665</v>
      </c>
      <c r="M43" s="66">
        <f t="shared" si="6"/>
        <v>16.239999999999998</v>
      </c>
      <c r="N43" s="66">
        <f t="shared" si="6"/>
        <v>15.974804006434423</v>
      </c>
      <c r="O43" s="66">
        <f t="shared" si="7"/>
        <v>2.3962206009651639</v>
      </c>
      <c r="P43" s="66">
        <f t="shared" si="7"/>
        <v>2.4359999999999999</v>
      </c>
    </row>
    <row r="44" spans="1:16" ht="15.75" x14ac:dyDescent="0.25">
      <c r="A44" s="58">
        <v>34608</v>
      </c>
      <c r="B44" s="59">
        <v>16.624839999999999</v>
      </c>
      <c r="C44" s="60">
        <v>17.350000000000001</v>
      </c>
      <c r="D44" s="60">
        <f t="shared" si="0"/>
        <v>17.039366845207056</v>
      </c>
      <c r="E44" s="65">
        <f t="shared" si="1"/>
        <v>-0.31063315479294573</v>
      </c>
      <c r="F44" s="66">
        <f t="shared" si="2"/>
        <v>2.5559050267810584</v>
      </c>
      <c r="G44" s="65">
        <f t="shared" si="3"/>
        <v>2.6025</v>
      </c>
      <c r="H44" s="65">
        <f t="shared" si="4"/>
        <v>1.0023129690100578</v>
      </c>
      <c r="I44" s="67">
        <f t="shared" si="8"/>
        <v>16.873378333333335</v>
      </c>
      <c r="J44" s="67">
        <f t="shared" si="8"/>
        <v>17.501666666666665</v>
      </c>
      <c r="K44" s="67">
        <f t="shared" si="8"/>
        <v>17.294102279458638</v>
      </c>
      <c r="L44" s="66">
        <f t="shared" si="6"/>
        <v>15.58587958333333</v>
      </c>
      <c r="M44" s="66">
        <f t="shared" si="6"/>
        <v>16.29</v>
      </c>
      <c r="N44" s="66">
        <f t="shared" si="6"/>
        <v>15.974500796737866</v>
      </c>
      <c r="O44" s="66">
        <f t="shared" si="7"/>
        <v>2.3961751195106804</v>
      </c>
      <c r="P44" s="66">
        <f t="shared" si="7"/>
        <v>2.4435000000000002</v>
      </c>
    </row>
    <row r="45" spans="1:16" ht="15.75" x14ac:dyDescent="0.25">
      <c r="A45" s="58">
        <v>34639</v>
      </c>
      <c r="B45" s="59">
        <v>17.487500000000001</v>
      </c>
      <c r="C45" s="60">
        <v>17.829999999999998</v>
      </c>
      <c r="D45" s="60">
        <f t="shared" si="0"/>
        <v>17.923536569708848</v>
      </c>
      <c r="E45" s="65">
        <f t="shared" si="1"/>
        <v>9.3536569708849271E-2</v>
      </c>
      <c r="F45" s="66">
        <f t="shared" si="2"/>
        <v>2.6885304854563272</v>
      </c>
      <c r="G45" s="65">
        <f t="shared" si="3"/>
        <v>2.6744999999999997</v>
      </c>
      <c r="H45" s="65">
        <f t="shared" si="4"/>
        <v>1.0958495387189071</v>
      </c>
      <c r="I45" s="67">
        <f t="shared" si="8"/>
        <v>17.050677499999999</v>
      </c>
      <c r="J45" s="67">
        <f t="shared" si="8"/>
        <v>17.753333333333334</v>
      </c>
      <c r="K45" s="67">
        <f t="shared" si="8"/>
        <v>17.475822256443848</v>
      </c>
      <c r="L45" s="66">
        <f t="shared" ref="L45:N60" si="9">AVERAGE(B34:B45)</f>
        <v>15.769643333333335</v>
      </c>
      <c r="M45" s="66">
        <f t="shared" si="9"/>
        <v>16.424166666666665</v>
      </c>
      <c r="N45" s="66">
        <f t="shared" si="9"/>
        <v>16.16284654617672</v>
      </c>
      <c r="O45" s="66">
        <f t="shared" ref="O45:P60" si="10">AVERAGE(F34:F45)</f>
        <v>2.4244269819265072</v>
      </c>
      <c r="P45" s="66">
        <f t="shared" si="10"/>
        <v>2.463625</v>
      </c>
    </row>
    <row r="46" spans="1:16" ht="15.75" x14ac:dyDescent="0.25">
      <c r="A46" s="58">
        <v>34669</v>
      </c>
      <c r="B46" s="59">
        <v>16.024355</v>
      </c>
      <c r="C46" s="60">
        <v>17.649999999999999</v>
      </c>
      <c r="D46" s="60">
        <f t="shared" si="0"/>
        <v>16.423909240800388</v>
      </c>
      <c r="E46" s="65">
        <f t="shared" si="1"/>
        <v>-1.2260907591996109</v>
      </c>
      <c r="F46" s="66">
        <f t="shared" si="2"/>
        <v>2.463586386120058</v>
      </c>
      <c r="G46" s="65">
        <f t="shared" si="3"/>
        <v>2.6474999999999995</v>
      </c>
      <c r="H46" s="65">
        <f t="shared" si="4"/>
        <v>-0.13024122048070375</v>
      </c>
      <c r="I46" s="67">
        <f t="shared" si="8"/>
        <v>16.874403333333333</v>
      </c>
      <c r="J46" s="67">
        <f t="shared" si="8"/>
        <v>17.836666666666662</v>
      </c>
      <c r="K46" s="67">
        <f t="shared" si="8"/>
        <v>17.295152836998817</v>
      </c>
      <c r="L46" s="66">
        <f t="shared" si="9"/>
        <v>15.971148750000003</v>
      </c>
      <c r="M46" s="66">
        <f t="shared" si="9"/>
        <v>16.680833333333332</v>
      </c>
      <c r="N46" s="66">
        <f t="shared" si="9"/>
        <v>16.369376336290763</v>
      </c>
      <c r="O46" s="66">
        <f t="shared" si="10"/>
        <v>2.4554064504436144</v>
      </c>
      <c r="P46" s="66">
        <f t="shared" si="10"/>
        <v>2.5021249999999999</v>
      </c>
    </row>
    <row r="47" spans="1:16" ht="15.75" x14ac:dyDescent="0.25">
      <c r="A47" s="58">
        <v>34700</v>
      </c>
      <c r="B47" s="59">
        <v>16.671430000000001</v>
      </c>
      <c r="C47" s="60">
        <v>17.989999999999998</v>
      </c>
      <c r="D47" s="60">
        <f t="shared" si="0"/>
        <v>17.087118528911574</v>
      </c>
      <c r="E47" s="65">
        <f t="shared" si="1"/>
        <v>-0.90288147108842409</v>
      </c>
      <c r="F47" s="66">
        <f t="shared" si="2"/>
        <v>2.5630677793367362</v>
      </c>
      <c r="G47" s="65">
        <f t="shared" si="3"/>
        <v>2.6984999999999997</v>
      </c>
      <c r="H47" s="65">
        <f t="shared" si="4"/>
        <v>-1.0331226915691278</v>
      </c>
      <c r="I47" s="67">
        <f t="shared" si="8"/>
        <v>16.62612</v>
      </c>
      <c r="J47" s="67">
        <f t="shared" si="8"/>
        <v>17.79</v>
      </c>
      <c r="K47" s="67">
        <f t="shared" si="8"/>
        <v>17.040678760964553</v>
      </c>
      <c r="L47" s="66">
        <f t="shared" si="9"/>
        <v>16.17308208333333</v>
      </c>
      <c r="M47" s="66">
        <f t="shared" si="9"/>
        <v>16.944166666666668</v>
      </c>
      <c r="N47" s="66">
        <f t="shared" si="9"/>
        <v>16.576344712825044</v>
      </c>
      <c r="O47" s="66">
        <f t="shared" si="10"/>
        <v>2.4864517069237566</v>
      </c>
      <c r="P47" s="66">
        <f t="shared" si="10"/>
        <v>2.5416249999999998</v>
      </c>
    </row>
    <row r="48" spans="1:16" ht="15.75" x14ac:dyDescent="0.25">
      <c r="A48" s="58">
        <v>34731</v>
      </c>
      <c r="B48" s="59">
        <v>17.315000000000001</v>
      </c>
      <c r="C48" s="60">
        <v>18.559999999999999</v>
      </c>
      <c r="D48" s="60">
        <f t="shared" si="0"/>
        <v>17.746735422702425</v>
      </c>
      <c r="E48" s="65">
        <f t="shared" si="1"/>
        <v>-0.81326457729757351</v>
      </c>
      <c r="F48" s="66">
        <f t="shared" si="2"/>
        <v>2.6620103134053639</v>
      </c>
      <c r="G48" s="65">
        <f t="shared" si="3"/>
        <v>2.7839999999999998</v>
      </c>
      <c r="H48" s="65">
        <f t="shared" si="4"/>
        <v>-1.8463872688667013</v>
      </c>
      <c r="I48" s="67">
        <f t="shared" si="8"/>
        <v>16.698270833333332</v>
      </c>
      <c r="J48" s="67">
        <f t="shared" si="8"/>
        <v>17.835000000000001</v>
      </c>
      <c r="K48" s="67">
        <f t="shared" si="8"/>
        <v>17.114628616563408</v>
      </c>
      <c r="L48" s="66">
        <f t="shared" si="9"/>
        <v>16.470284166666662</v>
      </c>
      <c r="M48" s="66">
        <f t="shared" si="9"/>
        <v>17.250000000000004</v>
      </c>
      <c r="N48" s="66">
        <f t="shared" si="9"/>
        <v>16.88095728804841</v>
      </c>
      <c r="O48" s="66">
        <f t="shared" si="10"/>
        <v>2.532143593207262</v>
      </c>
      <c r="P48" s="66">
        <f t="shared" si="10"/>
        <v>2.5874999999999995</v>
      </c>
    </row>
    <row r="49" spans="1:16" ht="15.75" x14ac:dyDescent="0.25">
      <c r="A49" s="58">
        <v>34759</v>
      </c>
      <c r="B49" s="59">
        <v>17.213480000000001</v>
      </c>
      <c r="C49" s="60">
        <v>18.71</v>
      </c>
      <c r="D49" s="60">
        <f t="shared" si="0"/>
        <v>17.642684104185953</v>
      </c>
      <c r="E49" s="65">
        <f t="shared" si="1"/>
        <v>-1.0673158958140476</v>
      </c>
      <c r="F49" s="66">
        <f t="shared" si="2"/>
        <v>2.6464026156278928</v>
      </c>
      <c r="G49" s="65">
        <f t="shared" si="3"/>
        <v>2.8065000000000002</v>
      </c>
      <c r="H49" s="65">
        <f t="shared" si="4"/>
        <v>-2.913703164680749</v>
      </c>
      <c r="I49" s="67">
        <f t="shared" si="8"/>
        <v>16.889434166666668</v>
      </c>
      <c r="J49" s="67">
        <f t="shared" si="8"/>
        <v>18.015000000000001</v>
      </c>
      <c r="K49" s="67">
        <f t="shared" si="8"/>
        <v>17.310558451919373</v>
      </c>
      <c r="L49" s="66">
        <f t="shared" si="9"/>
        <v>16.756474999999998</v>
      </c>
      <c r="M49" s="66">
        <f t="shared" si="9"/>
        <v>17.594999999999999</v>
      </c>
      <c r="N49" s="66">
        <f t="shared" si="9"/>
        <v>17.174284056721202</v>
      </c>
      <c r="O49" s="66">
        <f t="shared" si="10"/>
        <v>2.5761426085081802</v>
      </c>
      <c r="P49" s="66">
        <f t="shared" si="10"/>
        <v>2.6392499999999997</v>
      </c>
    </row>
    <row r="50" spans="1:16" ht="15.75" x14ac:dyDescent="0.25">
      <c r="A50" s="58">
        <v>34790</v>
      </c>
      <c r="B50" s="59">
        <v>18.836579999999998</v>
      </c>
      <c r="C50" s="60">
        <v>19.329999999999998</v>
      </c>
      <c r="D50" s="60">
        <f t="shared" si="0"/>
        <v>19.306254780743171</v>
      </c>
      <c r="E50" s="65">
        <f t="shared" si="1"/>
        <v>-2.374521925682771E-2</v>
      </c>
      <c r="F50" s="66">
        <f t="shared" si="2"/>
        <v>2.8959382171114756</v>
      </c>
      <c r="G50" s="65">
        <f t="shared" si="3"/>
        <v>2.8994999999999997</v>
      </c>
      <c r="H50" s="65">
        <f t="shared" si="4"/>
        <v>-2.9374483839375767</v>
      </c>
      <c r="I50" s="67">
        <f t="shared" si="8"/>
        <v>17.2580575</v>
      </c>
      <c r="J50" s="67">
        <f t="shared" si="8"/>
        <v>18.345000000000002</v>
      </c>
      <c r="K50" s="67">
        <f t="shared" si="8"/>
        <v>17.688373107842061</v>
      </c>
      <c r="L50" s="66">
        <f t="shared" si="9"/>
        <v>17.065717916666667</v>
      </c>
      <c r="M50" s="66">
        <f t="shared" si="9"/>
        <v>17.923333333333332</v>
      </c>
      <c r="N50" s="66">
        <f t="shared" si="9"/>
        <v>17.491237693650348</v>
      </c>
      <c r="O50" s="66">
        <f t="shared" si="10"/>
        <v>2.6236856540475517</v>
      </c>
      <c r="P50" s="66">
        <f t="shared" si="10"/>
        <v>2.6884999999999999</v>
      </c>
    </row>
    <row r="51" spans="1:16" ht="15.75" x14ac:dyDescent="0.25">
      <c r="A51" s="58">
        <v>34820</v>
      </c>
      <c r="B51" s="59">
        <v>18.73432</v>
      </c>
      <c r="C51" s="60">
        <v>19.489999999999998</v>
      </c>
      <c r="D51" s="60">
        <f t="shared" si="0"/>
        <v>19.201445010929397</v>
      </c>
      <c r="E51" s="65">
        <f t="shared" si="1"/>
        <v>-0.28855498907060095</v>
      </c>
      <c r="F51" s="66">
        <f t="shared" si="2"/>
        <v>2.8802167516394097</v>
      </c>
      <c r="G51" s="65">
        <f t="shared" si="3"/>
        <v>2.9234999999999998</v>
      </c>
      <c r="H51" s="65">
        <f t="shared" si="4"/>
        <v>-3.2260033730081776</v>
      </c>
      <c r="I51" s="67">
        <f t="shared" si="8"/>
        <v>17.465860833333334</v>
      </c>
      <c r="J51" s="67">
        <f t="shared" si="8"/>
        <v>18.621666666666666</v>
      </c>
      <c r="K51" s="67">
        <f t="shared" si="8"/>
        <v>17.901357848045482</v>
      </c>
      <c r="L51" s="66">
        <f t="shared" si="9"/>
        <v>17.258269166666665</v>
      </c>
      <c r="M51" s="66">
        <f t="shared" si="9"/>
        <v>18.1875</v>
      </c>
      <c r="N51" s="66">
        <f t="shared" si="9"/>
        <v>17.688590052244667</v>
      </c>
      <c r="O51" s="66">
        <f t="shared" si="10"/>
        <v>2.6532885078367001</v>
      </c>
      <c r="P51" s="66">
        <f t="shared" si="10"/>
        <v>2.7281249999999999</v>
      </c>
    </row>
    <row r="52" spans="1:16" ht="15.75" x14ac:dyDescent="0.25">
      <c r="A52" s="58">
        <v>34851</v>
      </c>
      <c r="B52" s="59">
        <v>17.362954999999999</v>
      </c>
      <c r="C52" s="60">
        <v>18.45</v>
      </c>
      <c r="D52" s="60">
        <f t="shared" si="0"/>
        <v>17.795886141570211</v>
      </c>
      <c r="E52" s="65">
        <f t="shared" si="1"/>
        <v>-0.65411385842978831</v>
      </c>
      <c r="F52" s="66">
        <f t="shared" si="2"/>
        <v>2.6693829212355316</v>
      </c>
      <c r="G52" s="65">
        <f t="shared" si="3"/>
        <v>2.7674999999999996</v>
      </c>
      <c r="H52" s="65">
        <f t="shared" si="4"/>
        <v>-3.8801172314379659</v>
      </c>
      <c r="I52" s="67">
        <f t="shared" si="8"/>
        <v>17.688960833333333</v>
      </c>
      <c r="J52" s="67">
        <f t="shared" si="8"/>
        <v>18.754999999999999</v>
      </c>
      <c r="K52" s="67">
        <f t="shared" si="8"/>
        <v>18.130020664840455</v>
      </c>
      <c r="L52" s="66">
        <f t="shared" si="9"/>
        <v>17.281682083333333</v>
      </c>
      <c r="M52" s="66">
        <f t="shared" si="9"/>
        <v>18.295833333333331</v>
      </c>
      <c r="N52" s="66">
        <f t="shared" si="9"/>
        <v>17.712586750919634</v>
      </c>
      <c r="O52" s="66">
        <f t="shared" si="10"/>
        <v>2.6568880126379457</v>
      </c>
      <c r="P52" s="66">
        <f t="shared" si="10"/>
        <v>2.7443749999999998</v>
      </c>
    </row>
    <row r="53" spans="1:16" ht="15.75" x14ac:dyDescent="0.25">
      <c r="A53" s="58">
        <v>34881</v>
      </c>
      <c r="B53" s="59">
        <v>16.047620000000002</v>
      </c>
      <c r="C53" s="60">
        <v>17.38</v>
      </c>
      <c r="D53" s="60">
        <f t="shared" si="0"/>
        <v>16.447754334627081</v>
      </c>
      <c r="E53" s="65">
        <f t="shared" si="1"/>
        <v>-0.93224566537291764</v>
      </c>
      <c r="F53" s="66">
        <f t="shared" si="2"/>
        <v>2.4671631501940623</v>
      </c>
      <c r="G53" s="65">
        <f t="shared" si="3"/>
        <v>2.6069999999999998</v>
      </c>
      <c r="H53" s="65">
        <f t="shared" si="4"/>
        <v>-4.8123628968108836</v>
      </c>
      <c r="I53" s="67">
        <f t="shared" si="8"/>
        <v>17.584992499999998</v>
      </c>
      <c r="J53" s="67">
        <f t="shared" si="8"/>
        <v>18.653333333333332</v>
      </c>
      <c r="K53" s="67">
        <f t="shared" si="8"/>
        <v>18.023459965793041</v>
      </c>
      <c r="L53" s="66">
        <f t="shared" si="9"/>
        <v>17.105556249999999</v>
      </c>
      <c r="M53" s="66">
        <f t="shared" si="9"/>
        <v>18.221666666666664</v>
      </c>
      <c r="N53" s="66">
        <f t="shared" si="9"/>
        <v>17.532069363378799</v>
      </c>
      <c r="O53" s="66">
        <f t="shared" si="10"/>
        <v>2.6298104045068191</v>
      </c>
      <c r="P53" s="66">
        <f t="shared" si="10"/>
        <v>2.73325</v>
      </c>
    </row>
    <row r="54" spans="1:16" ht="15.75" x14ac:dyDescent="0.25">
      <c r="A54" s="58">
        <v>34912</v>
      </c>
      <c r="B54" s="59">
        <v>16.232389999999999</v>
      </c>
      <c r="C54" s="60">
        <v>17.21</v>
      </c>
      <c r="D54" s="60">
        <f t="shared" si="0"/>
        <v>16.637131424090128</v>
      </c>
      <c r="E54" s="65">
        <f t="shared" si="1"/>
        <v>-0.57286857590987239</v>
      </c>
      <c r="F54" s="66">
        <f t="shared" si="2"/>
        <v>2.4955697136135191</v>
      </c>
      <c r="G54" s="65">
        <f t="shared" si="3"/>
        <v>2.5815000000000001</v>
      </c>
      <c r="H54" s="65">
        <f t="shared" si="4"/>
        <v>-5.385231472720756</v>
      </c>
      <c r="I54" s="67">
        <f t="shared" si="8"/>
        <v>17.404557499999999</v>
      </c>
      <c r="J54" s="67">
        <f t="shared" si="8"/>
        <v>18.428333333333331</v>
      </c>
      <c r="K54" s="67">
        <f t="shared" si="8"/>
        <v>17.838525966024324</v>
      </c>
      <c r="L54" s="66">
        <f t="shared" si="9"/>
        <v>17.051414166666667</v>
      </c>
      <c r="M54" s="66">
        <f t="shared" si="9"/>
        <v>18.131666666666668</v>
      </c>
      <c r="N54" s="66">
        <f t="shared" si="9"/>
        <v>17.476577291293864</v>
      </c>
      <c r="O54" s="66">
        <f t="shared" si="10"/>
        <v>2.6214865936940797</v>
      </c>
      <c r="P54" s="66">
        <f t="shared" si="10"/>
        <v>2.7197499999999994</v>
      </c>
    </row>
    <row r="55" spans="1:16" ht="15.75" x14ac:dyDescent="0.25">
      <c r="A55" s="58">
        <v>34943</v>
      </c>
      <c r="B55" s="59">
        <v>16.686669999999999</v>
      </c>
      <c r="C55" s="60">
        <v>17.41</v>
      </c>
      <c r="D55" s="60">
        <f t="shared" si="0"/>
        <v>17.102738525899269</v>
      </c>
      <c r="E55" s="65">
        <f t="shared" si="1"/>
        <v>-0.30726147410073068</v>
      </c>
      <c r="F55" s="66">
        <f t="shared" si="2"/>
        <v>2.5654107788848903</v>
      </c>
      <c r="G55" s="65">
        <f t="shared" si="3"/>
        <v>2.6114999999999999</v>
      </c>
      <c r="H55" s="65">
        <f t="shared" si="4"/>
        <v>-5.6924929468214867</v>
      </c>
      <c r="I55" s="67">
        <f t="shared" ref="I55:K70" si="11">AVERAGE(B50:B55)</f>
        <v>17.316755833333332</v>
      </c>
      <c r="J55" s="67">
        <f t="shared" si="11"/>
        <v>18.211666666666662</v>
      </c>
      <c r="K55" s="67">
        <f t="shared" si="11"/>
        <v>17.748535036309875</v>
      </c>
      <c r="L55" s="66">
        <f t="shared" si="9"/>
        <v>17.103095</v>
      </c>
      <c r="M55" s="66">
        <f t="shared" si="9"/>
        <v>18.113333333333333</v>
      </c>
      <c r="N55" s="66">
        <f t="shared" si="9"/>
        <v>17.529546744114626</v>
      </c>
      <c r="O55" s="66">
        <f t="shared" si="10"/>
        <v>2.6294320116171934</v>
      </c>
      <c r="P55" s="66">
        <f t="shared" si="10"/>
        <v>2.7169999999999992</v>
      </c>
    </row>
    <row r="56" spans="1:16" ht="15.75" x14ac:dyDescent="0.25">
      <c r="A56" s="58">
        <v>34973</v>
      </c>
      <c r="B56" s="59">
        <v>16.188865</v>
      </c>
      <c r="C56" s="60">
        <v>17.100000000000001</v>
      </c>
      <c r="D56" s="60">
        <f t="shared" si="0"/>
        <v>16.592521163664308</v>
      </c>
      <c r="E56" s="65">
        <f t="shared" si="1"/>
        <v>-0.50747883633569302</v>
      </c>
      <c r="F56" s="66">
        <f t="shared" si="2"/>
        <v>2.488878174549646</v>
      </c>
      <c r="G56" s="65">
        <f t="shared" si="3"/>
        <v>2.5649999999999999</v>
      </c>
      <c r="H56" s="65">
        <f t="shared" si="4"/>
        <v>-6.1999717831571797</v>
      </c>
      <c r="I56" s="67">
        <f t="shared" si="11"/>
        <v>16.875469999999996</v>
      </c>
      <c r="J56" s="67">
        <f t="shared" si="11"/>
        <v>17.84</v>
      </c>
      <c r="K56" s="67">
        <f t="shared" si="11"/>
        <v>17.296246100130066</v>
      </c>
      <c r="L56" s="66">
        <f t="shared" si="9"/>
        <v>17.06676375</v>
      </c>
      <c r="M56" s="66">
        <f t="shared" si="9"/>
        <v>18.092499999999998</v>
      </c>
      <c r="N56" s="66">
        <f t="shared" si="9"/>
        <v>17.492309603986065</v>
      </c>
      <c r="O56" s="66">
        <f t="shared" si="10"/>
        <v>2.6238464405979092</v>
      </c>
      <c r="P56" s="66">
        <f t="shared" si="10"/>
        <v>2.7138749999999994</v>
      </c>
    </row>
    <row r="57" spans="1:16" ht="15.75" x14ac:dyDescent="0.25">
      <c r="A57" s="58">
        <v>35004</v>
      </c>
      <c r="B57" s="59">
        <v>16.909089999999999</v>
      </c>
      <c r="C57" s="60">
        <v>17.55</v>
      </c>
      <c r="D57" s="60">
        <f t="shared" si="0"/>
        <v>17.330704387448069</v>
      </c>
      <c r="E57" s="65">
        <f t="shared" si="1"/>
        <v>-0.21929561255193164</v>
      </c>
      <c r="F57" s="66">
        <f t="shared" si="2"/>
        <v>2.5996056581172104</v>
      </c>
      <c r="G57" s="65">
        <f t="shared" si="3"/>
        <v>2.6324999999999998</v>
      </c>
      <c r="H57" s="65">
        <f t="shared" si="4"/>
        <v>-6.4192673957091113</v>
      </c>
      <c r="I57" s="67">
        <f t="shared" si="11"/>
        <v>16.571264999999997</v>
      </c>
      <c r="J57" s="67">
        <f t="shared" si="11"/>
        <v>17.516666666666669</v>
      </c>
      <c r="K57" s="67">
        <f t="shared" si="11"/>
        <v>16.984455996216511</v>
      </c>
      <c r="L57" s="66">
        <f t="shared" si="9"/>
        <v>17.018562916666664</v>
      </c>
      <c r="M57" s="66">
        <f t="shared" si="9"/>
        <v>18.069166666666664</v>
      </c>
      <c r="N57" s="66">
        <f t="shared" si="9"/>
        <v>17.442906922130998</v>
      </c>
      <c r="O57" s="66">
        <f t="shared" si="10"/>
        <v>2.6164360383196494</v>
      </c>
      <c r="P57" s="66">
        <f t="shared" si="10"/>
        <v>2.7103749999999995</v>
      </c>
    </row>
    <row r="58" spans="1:16" ht="15.75" x14ac:dyDescent="0.25">
      <c r="A58" s="58">
        <v>35034</v>
      </c>
      <c r="B58" s="59">
        <v>18.233499999999999</v>
      </c>
      <c r="C58" s="60">
        <v>18.87</v>
      </c>
      <c r="D58" s="60">
        <f t="shared" si="0"/>
        <v>18.688137472125018</v>
      </c>
      <c r="E58" s="65">
        <f t="shared" si="1"/>
        <v>-0.18186252787498347</v>
      </c>
      <c r="F58" s="66">
        <f t="shared" si="2"/>
        <v>2.8032206208187525</v>
      </c>
      <c r="G58" s="65">
        <f t="shared" si="3"/>
        <v>2.8305000000000002</v>
      </c>
      <c r="H58" s="65">
        <f t="shared" si="4"/>
        <v>-6.6011299235840948</v>
      </c>
      <c r="I58" s="67">
        <f t="shared" si="11"/>
        <v>16.716355833333335</v>
      </c>
      <c r="J58" s="67">
        <f t="shared" si="11"/>
        <v>17.586666666666666</v>
      </c>
      <c r="K58" s="67">
        <f t="shared" si="11"/>
        <v>17.13316455130898</v>
      </c>
      <c r="L58" s="66">
        <f t="shared" si="9"/>
        <v>17.202658333333332</v>
      </c>
      <c r="M58" s="66">
        <f t="shared" si="9"/>
        <v>18.170833333333334</v>
      </c>
      <c r="N58" s="66">
        <f t="shared" si="9"/>
        <v>17.631592608074715</v>
      </c>
      <c r="O58" s="66">
        <f t="shared" si="10"/>
        <v>2.6447388912112073</v>
      </c>
      <c r="P58" s="66">
        <f t="shared" si="10"/>
        <v>2.7256249999999995</v>
      </c>
    </row>
    <row r="59" spans="1:16" ht="15.75" x14ac:dyDescent="0.25">
      <c r="A59" s="58">
        <v>35065</v>
      </c>
      <c r="B59" s="59">
        <v>18.05227</v>
      </c>
      <c r="C59" s="60">
        <v>19.11</v>
      </c>
      <c r="D59" s="60">
        <f t="shared" si="0"/>
        <v>18.502388649678792</v>
      </c>
      <c r="E59" s="65">
        <f t="shared" si="1"/>
        <v>-0.60761135032120706</v>
      </c>
      <c r="F59" s="66">
        <f t="shared" si="2"/>
        <v>2.7753582974518189</v>
      </c>
      <c r="G59" s="65">
        <f t="shared" si="3"/>
        <v>2.8664999999999998</v>
      </c>
      <c r="H59" s="65">
        <f t="shared" si="4"/>
        <v>-7.2087412739053018</v>
      </c>
      <c r="I59" s="67">
        <f t="shared" si="11"/>
        <v>17.050464166666668</v>
      </c>
      <c r="J59" s="67">
        <f t="shared" si="11"/>
        <v>17.875000000000004</v>
      </c>
      <c r="K59" s="67">
        <f t="shared" si="11"/>
        <v>17.4756036038176</v>
      </c>
      <c r="L59" s="66">
        <f t="shared" si="9"/>
        <v>17.317728333333331</v>
      </c>
      <c r="M59" s="66">
        <f t="shared" si="9"/>
        <v>18.264166666666668</v>
      </c>
      <c r="N59" s="66">
        <f t="shared" si="9"/>
        <v>17.749531784805317</v>
      </c>
      <c r="O59" s="66">
        <f t="shared" si="10"/>
        <v>2.6624297677207975</v>
      </c>
      <c r="P59" s="66">
        <f t="shared" si="10"/>
        <v>2.7396250000000002</v>
      </c>
    </row>
    <row r="60" spans="1:16" ht="15.75" x14ac:dyDescent="0.25">
      <c r="A60" s="58">
        <v>35096</v>
      </c>
      <c r="B60" s="59">
        <v>17.868575</v>
      </c>
      <c r="C60" s="60">
        <v>18.72</v>
      </c>
      <c r="D60" s="60">
        <f t="shared" si="0"/>
        <v>18.314113364465204</v>
      </c>
      <c r="E60" s="65">
        <f t="shared" si="1"/>
        <v>-0.4058866355347952</v>
      </c>
      <c r="F60" s="66">
        <f t="shared" si="2"/>
        <v>2.7471170046697804</v>
      </c>
      <c r="G60" s="65">
        <f t="shared" si="3"/>
        <v>2.8079999999999998</v>
      </c>
      <c r="H60" s="65">
        <f t="shared" si="4"/>
        <v>-7.614627909440097</v>
      </c>
      <c r="I60" s="67">
        <f t="shared" si="11"/>
        <v>17.323161666666664</v>
      </c>
      <c r="J60" s="67">
        <f t="shared" si="11"/>
        <v>18.126666666666669</v>
      </c>
      <c r="K60" s="67">
        <f t="shared" si="11"/>
        <v>17.755100593880112</v>
      </c>
      <c r="L60" s="66">
        <f t="shared" si="9"/>
        <v>17.36385958333333</v>
      </c>
      <c r="M60" s="66">
        <f t="shared" si="9"/>
        <v>18.2775</v>
      </c>
      <c r="N60" s="66">
        <f t="shared" si="9"/>
        <v>17.796813279952215</v>
      </c>
      <c r="O60" s="66">
        <f t="shared" si="10"/>
        <v>2.6695219919928324</v>
      </c>
      <c r="P60" s="66">
        <f t="shared" si="10"/>
        <v>2.7416250000000004</v>
      </c>
    </row>
    <row r="61" spans="1:16" ht="15.75" x14ac:dyDescent="0.25">
      <c r="A61" s="58">
        <v>35125</v>
      </c>
      <c r="B61" s="59">
        <v>19.79119</v>
      </c>
      <c r="C61" s="60">
        <v>19.309999999999999</v>
      </c>
      <c r="D61" s="60">
        <f t="shared" si="0"/>
        <v>20.284667203605775</v>
      </c>
      <c r="E61" s="65">
        <f t="shared" si="1"/>
        <v>0.97466720360577597</v>
      </c>
      <c r="F61" s="66">
        <f t="shared" si="2"/>
        <v>3.0427000805408659</v>
      </c>
      <c r="G61" s="65">
        <f t="shared" si="3"/>
        <v>2.8964999999999996</v>
      </c>
      <c r="H61" s="65">
        <f t="shared" si="4"/>
        <v>-6.6399607058343211</v>
      </c>
      <c r="I61" s="67">
        <f t="shared" si="11"/>
        <v>17.840581666666665</v>
      </c>
      <c r="J61" s="67">
        <f t="shared" si="11"/>
        <v>18.443333333333335</v>
      </c>
      <c r="K61" s="67">
        <f t="shared" si="11"/>
        <v>18.28542204016453</v>
      </c>
      <c r="L61" s="66">
        <f t="shared" ref="L61:N76" si="12">AVERAGE(B50:B61)</f>
        <v>17.578668749999995</v>
      </c>
      <c r="M61" s="66">
        <f t="shared" si="12"/>
        <v>18.327499999999997</v>
      </c>
      <c r="N61" s="66">
        <f t="shared" si="12"/>
        <v>18.016978538237201</v>
      </c>
      <c r="O61" s="66">
        <f t="shared" ref="O61:P76" si="13">AVERAGE(F50:F61)</f>
        <v>2.7025467807355805</v>
      </c>
      <c r="P61" s="66">
        <f t="shared" si="13"/>
        <v>2.7491249999999998</v>
      </c>
    </row>
    <row r="62" spans="1:16" ht="15.75" x14ac:dyDescent="0.25">
      <c r="A62" s="58">
        <v>35156</v>
      </c>
      <c r="B62" s="59">
        <v>21.05857</v>
      </c>
      <c r="C62" s="60">
        <v>19.87</v>
      </c>
      <c r="D62" s="60">
        <f t="shared" si="0"/>
        <v>21.583648291681122</v>
      </c>
      <c r="E62" s="65">
        <f t="shared" si="1"/>
        <v>1.7136482916811211</v>
      </c>
      <c r="F62" s="66">
        <f t="shared" si="2"/>
        <v>3.2375472437521684</v>
      </c>
      <c r="G62" s="65">
        <f t="shared" si="3"/>
        <v>2.9805000000000001</v>
      </c>
      <c r="H62" s="65">
        <f t="shared" si="4"/>
        <v>-4.9263124141532</v>
      </c>
      <c r="I62" s="67">
        <f t="shared" si="11"/>
        <v>18.652199166666666</v>
      </c>
      <c r="J62" s="67">
        <f t="shared" si="11"/>
        <v>18.905000000000001</v>
      </c>
      <c r="K62" s="67">
        <f t="shared" si="11"/>
        <v>19.117276561500663</v>
      </c>
      <c r="L62" s="66">
        <f t="shared" si="12"/>
        <v>17.763834583333331</v>
      </c>
      <c r="M62" s="66">
        <f t="shared" si="12"/>
        <v>18.372499999999999</v>
      </c>
      <c r="N62" s="66">
        <f t="shared" si="12"/>
        <v>18.206761330815368</v>
      </c>
      <c r="O62" s="66">
        <f t="shared" si="13"/>
        <v>2.7310141996223045</v>
      </c>
      <c r="P62" s="66">
        <f t="shared" si="13"/>
        <v>2.7558749999999996</v>
      </c>
    </row>
    <row r="63" spans="1:16" ht="15.75" x14ac:dyDescent="0.25">
      <c r="A63" s="58">
        <v>35186</v>
      </c>
      <c r="B63" s="59">
        <v>19.29636</v>
      </c>
      <c r="C63" s="60">
        <v>19.649999999999999</v>
      </c>
      <c r="D63" s="60">
        <f t="shared" si="0"/>
        <v>19.777499020572808</v>
      </c>
      <c r="E63" s="65">
        <f t="shared" si="1"/>
        <v>0.12749902057280948</v>
      </c>
      <c r="F63" s="66">
        <f t="shared" si="2"/>
        <v>2.9666248530859209</v>
      </c>
      <c r="G63" s="65">
        <f t="shared" si="3"/>
        <v>2.9474999999999998</v>
      </c>
      <c r="H63" s="65">
        <f t="shared" si="4"/>
        <v>-4.7988133935803905</v>
      </c>
      <c r="I63" s="67">
        <f t="shared" si="11"/>
        <v>19.0500775</v>
      </c>
      <c r="J63" s="67">
        <f t="shared" si="11"/>
        <v>19.254999999999999</v>
      </c>
      <c r="K63" s="67">
        <f t="shared" si="11"/>
        <v>19.525075667021454</v>
      </c>
      <c r="L63" s="66">
        <f t="shared" si="12"/>
        <v>17.810671249999995</v>
      </c>
      <c r="M63" s="66">
        <f t="shared" si="12"/>
        <v>18.385833333333334</v>
      </c>
      <c r="N63" s="66">
        <f t="shared" si="12"/>
        <v>18.254765831618982</v>
      </c>
      <c r="O63" s="66">
        <f t="shared" si="13"/>
        <v>2.7382148747428467</v>
      </c>
      <c r="P63" s="66">
        <f t="shared" si="13"/>
        <v>2.7578749999999999</v>
      </c>
    </row>
    <row r="64" spans="1:16" ht="15.75" x14ac:dyDescent="0.25">
      <c r="A64" s="58">
        <v>35217</v>
      </c>
      <c r="B64" s="59">
        <v>18.539749999999998</v>
      </c>
      <c r="C64" s="60">
        <v>19.559999999999999</v>
      </c>
      <c r="D64" s="60">
        <f t="shared" si="0"/>
        <v>19.002023566448006</v>
      </c>
      <c r="E64" s="65">
        <f t="shared" si="1"/>
        <v>-0.55797643355199256</v>
      </c>
      <c r="F64" s="66">
        <f t="shared" si="2"/>
        <v>2.850303534967201</v>
      </c>
      <c r="G64" s="65">
        <f t="shared" si="3"/>
        <v>2.9339999999999997</v>
      </c>
      <c r="H64" s="65">
        <f t="shared" si="4"/>
        <v>-5.3567898271323831</v>
      </c>
      <c r="I64" s="67">
        <f t="shared" si="11"/>
        <v>19.101119166666667</v>
      </c>
      <c r="J64" s="67">
        <f t="shared" si="11"/>
        <v>19.37</v>
      </c>
      <c r="K64" s="67">
        <f t="shared" si="11"/>
        <v>19.577390016075285</v>
      </c>
      <c r="L64" s="66">
        <f t="shared" si="12"/>
        <v>17.908737499999997</v>
      </c>
      <c r="M64" s="66">
        <f t="shared" si="12"/>
        <v>18.478333333333335</v>
      </c>
      <c r="N64" s="66">
        <f t="shared" si="12"/>
        <v>18.355277283692132</v>
      </c>
      <c r="O64" s="66">
        <f t="shared" si="13"/>
        <v>2.7532915925538197</v>
      </c>
      <c r="P64" s="66">
        <f t="shared" si="13"/>
        <v>2.7717499999999995</v>
      </c>
    </row>
    <row r="65" spans="1:16" ht="15.75" x14ac:dyDescent="0.25">
      <c r="A65" s="58">
        <v>35247</v>
      </c>
      <c r="B65" s="59">
        <v>19.754564999999999</v>
      </c>
      <c r="C65" s="60">
        <v>20.05</v>
      </c>
      <c r="D65" s="60">
        <f t="shared" si="0"/>
        <v>20.247128989060208</v>
      </c>
      <c r="E65" s="65">
        <f t="shared" si="1"/>
        <v>0.19712898906020726</v>
      </c>
      <c r="F65" s="66">
        <f t="shared" si="2"/>
        <v>3.0370693483590312</v>
      </c>
      <c r="G65" s="65">
        <f t="shared" si="3"/>
        <v>3.0074999999999998</v>
      </c>
      <c r="H65" s="65">
        <f t="shared" si="4"/>
        <v>-5.1596608380721758</v>
      </c>
      <c r="I65" s="67">
        <f t="shared" si="11"/>
        <v>19.384834999999999</v>
      </c>
      <c r="J65" s="67">
        <f t="shared" si="11"/>
        <v>19.526666666666667</v>
      </c>
      <c r="K65" s="67">
        <f t="shared" si="11"/>
        <v>19.868180072638854</v>
      </c>
      <c r="L65" s="66">
        <f t="shared" si="12"/>
        <v>18.21764958333333</v>
      </c>
      <c r="M65" s="66">
        <f t="shared" si="12"/>
        <v>18.700833333333335</v>
      </c>
      <c r="N65" s="66">
        <f t="shared" si="12"/>
        <v>18.671891838228223</v>
      </c>
      <c r="O65" s="66">
        <f t="shared" si="13"/>
        <v>2.8007837757342333</v>
      </c>
      <c r="P65" s="66">
        <f t="shared" si="13"/>
        <v>2.8051249999999999</v>
      </c>
    </row>
    <row r="66" spans="1:16" ht="15.75" x14ac:dyDescent="0.25">
      <c r="A66" s="58">
        <v>35278</v>
      </c>
      <c r="B66" s="59">
        <v>20.627045000000003</v>
      </c>
      <c r="C66" s="60">
        <v>20.74</v>
      </c>
      <c r="D66" s="60">
        <f t="shared" si="0"/>
        <v>21.141363567264047</v>
      </c>
      <c r="E66" s="65">
        <f t="shared" si="1"/>
        <v>0.40136356726404898</v>
      </c>
      <c r="F66" s="66">
        <f t="shared" si="2"/>
        <v>3.1712045350896072</v>
      </c>
      <c r="G66" s="65">
        <f t="shared" si="3"/>
        <v>3.1109999999999998</v>
      </c>
      <c r="H66" s="65">
        <f t="shared" si="4"/>
        <v>-4.7582972708081268</v>
      </c>
      <c r="I66" s="67">
        <f t="shared" si="11"/>
        <v>19.844579999999997</v>
      </c>
      <c r="J66" s="67">
        <f t="shared" si="11"/>
        <v>19.863333333333333</v>
      </c>
      <c r="K66" s="67">
        <f t="shared" si="11"/>
        <v>20.339388439771994</v>
      </c>
      <c r="L66" s="66">
        <f t="shared" si="12"/>
        <v>18.583870833333332</v>
      </c>
      <c r="M66" s="66">
        <f t="shared" si="12"/>
        <v>18.995000000000001</v>
      </c>
      <c r="N66" s="66">
        <f t="shared" si="12"/>
        <v>19.047244516826051</v>
      </c>
      <c r="O66" s="66">
        <f t="shared" si="13"/>
        <v>2.8570866775239079</v>
      </c>
      <c r="P66" s="66">
        <f t="shared" si="13"/>
        <v>2.8492500000000001</v>
      </c>
    </row>
    <row r="67" spans="1:16" ht="15.75" x14ac:dyDescent="0.25">
      <c r="A67" s="58">
        <v>35309</v>
      </c>
      <c r="B67" s="59">
        <v>23.045475</v>
      </c>
      <c r="C67" s="60">
        <v>21.9</v>
      </c>
      <c r="D67" s="60">
        <f t="shared" si="0"/>
        <v>23.620095149610346</v>
      </c>
      <c r="E67" s="65">
        <f t="shared" si="1"/>
        <v>1.7200951496103478</v>
      </c>
      <c r="F67" s="66">
        <f t="shared" si="2"/>
        <v>3.5430142724415519</v>
      </c>
      <c r="G67" s="65">
        <f t="shared" si="3"/>
        <v>3.2849999999999997</v>
      </c>
      <c r="H67" s="65">
        <f t="shared" si="4"/>
        <v>-3.038202121197779</v>
      </c>
      <c r="I67" s="67">
        <f t="shared" si="11"/>
        <v>20.38696083333333</v>
      </c>
      <c r="J67" s="67">
        <f t="shared" si="11"/>
        <v>20.294999999999998</v>
      </c>
      <c r="K67" s="67">
        <f t="shared" si="11"/>
        <v>20.895293097439424</v>
      </c>
      <c r="L67" s="66">
        <f t="shared" si="12"/>
        <v>19.113771249999999</v>
      </c>
      <c r="M67" s="66">
        <f t="shared" si="12"/>
        <v>19.369166666666668</v>
      </c>
      <c r="N67" s="66">
        <f t="shared" si="12"/>
        <v>19.590357568801974</v>
      </c>
      <c r="O67" s="66">
        <f t="shared" si="13"/>
        <v>2.9385536353202961</v>
      </c>
      <c r="P67" s="66">
        <f t="shared" si="13"/>
        <v>2.9053749999999998</v>
      </c>
    </row>
    <row r="68" spans="1:16" ht="15.75" x14ac:dyDescent="0.25">
      <c r="A68" s="58">
        <v>35339</v>
      </c>
      <c r="B68" s="59">
        <v>24.295870000000001</v>
      </c>
      <c r="C68" s="60">
        <v>23.37</v>
      </c>
      <c r="D68" s="60">
        <f t="shared" si="0"/>
        <v>24.901667730544222</v>
      </c>
      <c r="E68" s="65">
        <f t="shared" si="1"/>
        <v>1.5316677305442212</v>
      </c>
      <c r="F68" s="66">
        <f t="shared" si="2"/>
        <v>3.735250159581633</v>
      </c>
      <c r="G68" s="65">
        <f t="shared" si="3"/>
        <v>3.5055000000000001</v>
      </c>
      <c r="H68" s="65">
        <f t="shared" si="4"/>
        <v>-1.5065343906535578</v>
      </c>
      <c r="I68" s="67">
        <f t="shared" si="11"/>
        <v>20.926510833333335</v>
      </c>
      <c r="J68" s="67">
        <f t="shared" si="11"/>
        <v>20.87833333333333</v>
      </c>
      <c r="K68" s="67">
        <f t="shared" si="11"/>
        <v>21.448296337249943</v>
      </c>
      <c r="L68" s="66">
        <f t="shared" si="12"/>
        <v>19.789355000000004</v>
      </c>
      <c r="M68" s="66">
        <f t="shared" si="12"/>
        <v>19.891666666666669</v>
      </c>
      <c r="N68" s="66">
        <f t="shared" si="12"/>
        <v>20.282786449375301</v>
      </c>
      <c r="O68" s="66">
        <f t="shared" si="13"/>
        <v>3.0424179674062954</v>
      </c>
      <c r="P68" s="66">
        <f t="shared" si="13"/>
        <v>2.9837499999999992</v>
      </c>
    </row>
    <row r="69" spans="1:16" ht="15.75" x14ac:dyDescent="0.25">
      <c r="A69" s="58">
        <v>35370</v>
      </c>
      <c r="B69" s="59">
        <v>23.111665000000002</v>
      </c>
      <c r="C69" s="60">
        <v>23.47</v>
      </c>
      <c r="D69" s="60">
        <f t="shared" si="0"/>
        <v>23.687935543351539</v>
      </c>
      <c r="E69" s="65">
        <f t="shared" si="1"/>
        <v>0.21793554335154042</v>
      </c>
      <c r="F69" s="66">
        <f t="shared" si="2"/>
        <v>3.5531903315027309</v>
      </c>
      <c r="G69" s="65">
        <f t="shared" si="3"/>
        <v>3.5204999999999997</v>
      </c>
      <c r="H69" s="65">
        <f t="shared" si="4"/>
        <v>-1.2885988473020173</v>
      </c>
      <c r="I69" s="67">
        <f t="shared" si="11"/>
        <v>21.562394999999999</v>
      </c>
      <c r="J69" s="67">
        <f t="shared" si="11"/>
        <v>21.515000000000001</v>
      </c>
      <c r="K69" s="67">
        <f t="shared" si="11"/>
        <v>22.100035757713062</v>
      </c>
      <c r="L69" s="66">
        <f t="shared" si="12"/>
        <v>20.306236250000001</v>
      </c>
      <c r="M69" s="66">
        <f t="shared" si="12"/>
        <v>20.385000000000002</v>
      </c>
      <c r="N69" s="66">
        <f t="shared" si="12"/>
        <v>20.812555712367256</v>
      </c>
      <c r="O69" s="66">
        <f t="shared" si="13"/>
        <v>3.1218833568550886</v>
      </c>
      <c r="P69" s="66">
        <f t="shared" si="13"/>
        <v>3.05775</v>
      </c>
    </row>
    <row r="70" spans="1:16" ht="15.75" x14ac:dyDescent="0.25">
      <c r="A70" s="58">
        <v>35400</v>
      </c>
      <c r="B70" s="59">
        <v>24.08381</v>
      </c>
      <c r="C70" s="60">
        <v>24.05</v>
      </c>
      <c r="D70" s="60">
        <f t="shared" si="0"/>
        <v>24.68432018715766</v>
      </c>
      <c r="E70" s="65">
        <f t="shared" si="1"/>
        <v>0.63432018715765892</v>
      </c>
      <c r="F70" s="66">
        <f t="shared" si="2"/>
        <v>3.7026480280736487</v>
      </c>
      <c r="G70" s="65">
        <f t="shared" si="3"/>
        <v>3.6074999999999999</v>
      </c>
      <c r="H70" s="65">
        <f t="shared" si="4"/>
        <v>-0.65427866014435843</v>
      </c>
      <c r="I70" s="67">
        <f t="shared" si="11"/>
        <v>22.486405000000001</v>
      </c>
      <c r="J70" s="67">
        <f t="shared" si="11"/>
        <v>22.263333333333335</v>
      </c>
      <c r="K70" s="67">
        <f t="shared" si="11"/>
        <v>23.047085194498006</v>
      </c>
      <c r="L70" s="66">
        <f t="shared" si="12"/>
        <v>20.793762083333338</v>
      </c>
      <c r="M70" s="66">
        <f t="shared" si="12"/>
        <v>20.81666666666667</v>
      </c>
      <c r="N70" s="66">
        <f t="shared" si="12"/>
        <v>21.312237605286644</v>
      </c>
      <c r="O70" s="66">
        <f t="shared" si="13"/>
        <v>3.196835640792997</v>
      </c>
      <c r="P70" s="66">
        <f t="shared" si="13"/>
        <v>3.1225000000000005</v>
      </c>
    </row>
    <row r="71" spans="1:16" ht="15.75" x14ac:dyDescent="0.25">
      <c r="A71" s="58">
        <v>35431</v>
      </c>
      <c r="B71" s="59">
        <v>23.583635000000001</v>
      </c>
      <c r="C71" s="60">
        <v>24.12</v>
      </c>
      <c r="D71" s="60">
        <f t="shared" si="0"/>
        <v>24.17167373090296</v>
      </c>
      <c r="E71" s="65">
        <f t="shared" si="1"/>
        <v>5.1673730902958681E-2</v>
      </c>
      <c r="F71" s="66">
        <f t="shared" si="2"/>
        <v>3.6257510596354439</v>
      </c>
      <c r="G71" s="65">
        <f t="shared" si="3"/>
        <v>3.6179999999999999</v>
      </c>
      <c r="H71" s="65">
        <f t="shared" si="4"/>
        <v>-0.60260492924139974</v>
      </c>
      <c r="I71" s="67">
        <f t="shared" ref="I71:K86" si="14">AVERAGE(B66:B71)</f>
        <v>23.124583333333334</v>
      </c>
      <c r="J71" s="67">
        <f t="shared" si="14"/>
        <v>22.941666666666666</v>
      </c>
      <c r="K71" s="67">
        <f t="shared" si="14"/>
        <v>23.701175984805133</v>
      </c>
      <c r="L71" s="66">
        <f t="shared" si="12"/>
        <v>21.254709166666668</v>
      </c>
      <c r="M71" s="66">
        <f t="shared" si="12"/>
        <v>21.23416666666667</v>
      </c>
      <c r="N71" s="66">
        <f t="shared" si="12"/>
        <v>21.784678028721988</v>
      </c>
      <c r="O71" s="66">
        <f t="shared" si="13"/>
        <v>3.2677017043082981</v>
      </c>
      <c r="P71" s="66">
        <f t="shared" si="13"/>
        <v>3.1851249999999998</v>
      </c>
    </row>
    <row r="72" spans="1:16" ht="15.75" x14ac:dyDescent="0.25">
      <c r="A72" s="58">
        <v>35462</v>
      </c>
      <c r="B72" s="59">
        <v>20.896249999999998</v>
      </c>
      <c r="C72" s="60">
        <v>22.2</v>
      </c>
      <c r="D72" s="60">
        <f t="shared" si="0"/>
        <v>21.417280974683543</v>
      </c>
      <c r="E72" s="65">
        <f t="shared" si="1"/>
        <v>-0.78271902531645665</v>
      </c>
      <c r="F72" s="66">
        <f t="shared" si="2"/>
        <v>3.2125921462025313</v>
      </c>
      <c r="G72" s="65">
        <f t="shared" si="3"/>
        <v>3.3299999999999996</v>
      </c>
      <c r="H72" s="65">
        <f t="shared" si="4"/>
        <v>-1.3853239545578564</v>
      </c>
      <c r="I72" s="67">
        <f t="shared" si="14"/>
        <v>23.169450833333332</v>
      </c>
      <c r="J72" s="67">
        <f t="shared" si="14"/>
        <v>23.184999999999999</v>
      </c>
      <c r="K72" s="67">
        <f t="shared" si="14"/>
        <v>23.747162219375046</v>
      </c>
      <c r="L72" s="66">
        <f t="shared" si="12"/>
        <v>21.507015416666665</v>
      </c>
      <c r="M72" s="66">
        <f t="shared" si="12"/>
        <v>21.52416666666667</v>
      </c>
      <c r="N72" s="66">
        <f t="shared" si="12"/>
        <v>22.043275329573518</v>
      </c>
      <c r="O72" s="66">
        <f t="shared" si="13"/>
        <v>3.3064912994360274</v>
      </c>
      <c r="P72" s="66">
        <f t="shared" si="13"/>
        <v>3.2286249999999996</v>
      </c>
    </row>
    <row r="73" spans="1:16" ht="15.75" x14ac:dyDescent="0.25">
      <c r="A73" s="58">
        <v>35490</v>
      </c>
      <c r="B73" s="59">
        <v>19.576750000000001</v>
      </c>
      <c r="C73" s="60">
        <v>20.69</v>
      </c>
      <c r="D73" s="60">
        <f t="shared" si="0"/>
        <v>20.064880316857622</v>
      </c>
      <c r="E73" s="65">
        <f t="shared" si="1"/>
        <v>-0.62511968314237976</v>
      </c>
      <c r="F73" s="66">
        <f t="shared" si="2"/>
        <v>3.0097320475286433</v>
      </c>
      <c r="G73" s="65">
        <f t="shared" si="3"/>
        <v>3.1034999999999999</v>
      </c>
      <c r="H73" s="65">
        <f t="shared" si="4"/>
        <v>-2.0104436377002362</v>
      </c>
      <c r="I73" s="67">
        <f t="shared" si="14"/>
        <v>22.591329999999999</v>
      </c>
      <c r="J73" s="67">
        <f t="shared" si="14"/>
        <v>22.983333333333334</v>
      </c>
      <c r="K73" s="67">
        <f t="shared" si="14"/>
        <v>23.154626413916258</v>
      </c>
      <c r="L73" s="66">
        <f t="shared" si="12"/>
        <v>21.489145416666663</v>
      </c>
      <c r="M73" s="66">
        <f t="shared" si="12"/>
        <v>21.639166666666668</v>
      </c>
      <c r="N73" s="66">
        <f t="shared" si="12"/>
        <v>22.024959755677838</v>
      </c>
      <c r="O73" s="66">
        <f t="shared" si="13"/>
        <v>3.3037439633516761</v>
      </c>
      <c r="P73" s="66">
        <f t="shared" si="13"/>
        <v>3.2458749999999998</v>
      </c>
    </row>
    <row r="74" spans="1:16" ht="15.75" x14ac:dyDescent="0.25">
      <c r="A74" s="58">
        <v>35521</v>
      </c>
      <c r="B74" s="59">
        <v>17.785910000000001</v>
      </c>
      <c r="C74" s="60">
        <v>19.500491100961181</v>
      </c>
      <c r="D74" s="60">
        <f t="shared" si="0"/>
        <v>18.22938718001717</v>
      </c>
      <c r="E74" s="65">
        <f t="shared" si="1"/>
        <v>-1.2711039209440109</v>
      </c>
      <c r="F74" s="66">
        <f t="shared" si="2"/>
        <v>2.7344080770025756</v>
      </c>
      <c r="G74" s="65">
        <f t="shared" si="3"/>
        <v>2.9250736651441769</v>
      </c>
      <c r="H74" s="65">
        <f t="shared" si="4"/>
        <v>-3.2815475586442471</v>
      </c>
      <c r="I74" s="67">
        <f t="shared" si="14"/>
        <v>21.50633666666667</v>
      </c>
      <c r="J74" s="67">
        <f t="shared" si="14"/>
        <v>22.338415183493527</v>
      </c>
      <c r="K74" s="67">
        <f t="shared" si="14"/>
        <v>22.042579655495079</v>
      </c>
      <c r="L74" s="66">
        <f t="shared" si="12"/>
        <v>21.216423750000001</v>
      </c>
      <c r="M74" s="66">
        <f t="shared" si="12"/>
        <v>21.608374258413431</v>
      </c>
      <c r="N74" s="66">
        <f t="shared" si="12"/>
        <v>21.745437996372512</v>
      </c>
      <c r="O74" s="66">
        <f t="shared" si="13"/>
        <v>3.2618156994558767</v>
      </c>
      <c r="P74" s="66">
        <f t="shared" si="13"/>
        <v>3.2412561387620147</v>
      </c>
    </row>
    <row r="75" spans="1:16" ht="15.75" x14ac:dyDescent="0.25">
      <c r="A75" s="58">
        <v>35551</v>
      </c>
      <c r="B75" s="59">
        <v>19.204284999999999</v>
      </c>
      <c r="C75" s="60">
        <v>20.053172587466708</v>
      </c>
      <c r="D75" s="60">
        <f t="shared" si="0"/>
        <v>19.683128205438798</v>
      </c>
      <c r="E75" s="65">
        <f t="shared" si="1"/>
        <v>-0.37004438202790979</v>
      </c>
      <c r="F75" s="66">
        <f t="shared" si="2"/>
        <v>2.9524692308158196</v>
      </c>
      <c r="G75" s="65">
        <f t="shared" si="3"/>
        <v>3.007975888120006</v>
      </c>
      <c r="H75" s="65">
        <f t="shared" si="4"/>
        <v>-3.6515919406721569</v>
      </c>
      <c r="I75" s="67">
        <f t="shared" si="14"/>
        <v>20.855106666666668</v>
      </c>
      <c r="J75" s="67">
        <f t="shared" si="14"/>
        <v>21.768943948071314</v>
      </c>
      <c r="K75" s="67">
        <f t="shared" si="14"/>
        <v>21.375111765842959</v>
      </c>
      <c r="L75" s="66">
        <f t="shared" si="12"/>
        <v>21.208750833333333</v>
      </c>
      <c r="M75" s="66">
        <f t="shared" si="12"/>
        <v>21.641971974035656</v>
      </c>
      <c r="N75" s="66">
        <f t="shared" si="12"/>
        <v>21.737573761778009</v>
      </c>
      <c r="O75" s="66">
        <f t="shared" si="13"/>
        <v>3.260636064266702</v>
      </c>
      <c r="P75" s="66">
        <f t="shared" si="13"/>
        <v>3.2462957961053482</v>
      </c>
    </row>
    <row r="76" spans="1:16" ht="15.75" x14ac:dyDescent="0.25">
      <c r="A76" s="58">
        <v>35582</v>
      </c>
      <c r="B76" s="59">
        <v>17.838335000000001</v>
      </c>
      <c r="C76" s="60">
        <v>19.35906668386767</v>
      </c>
      <c r="D76" s="60">
        <f t="shared" si="0"/>
        <v>18.283119354694339</v>
      </c>
      <c r="E76" s="65">
        <f t="shared" si="1"/>
        <v>-1.0759473291733315</v>
      </c>
      <c r="F76" s="66">
        <f t="shared" si="2"/>
        <v>2.7424679032041506</v>
      </c>
      <c r="G76" s="65">
        <f t="shared" si="3"/>
        <v>2.9038600025801506</v>
      </c>
      <c r="H76" s="65">
        <f t="shared" si="4"/>
        <v>-4.7275392698454883</v>
      </c>
      <c r="I76" s="67">
        <f t="shared" si="14"/>
        <v>19.814194166666667</v>
      </c>
      <c r="J76" s="67">
        <f t="shared" si="14"/>
        <v>20.987121728715927</v>
      </c>
      <c r="K76" s="67">
        <f t="shared" si="14"/>
        <v>20.308244960432408</v>
      </c>
      <c r="L76" s="66">
        <f t="shared" si="12"/>
        <v>21.150299583333336</v>
      </c>
      <c r="M76" s="66">
        <f t="shared" si="12"/>
        <v>21.625227531024631</v>
      </c>
      <c r="N76" s="66">
        <f t="shared" si="12"/>
        <v>21.677665077465207</v>
      </c>
      <c r="O76" s="66">
        <f t="shared" si="13"/>
        <v>3.251649761619781</v>
      </c>
      <c r="P76" s="66">
        <f t="shared" si="13"/>
        <v>3.2437841296536942</v>
      </c>
    </row>
    <row r="77" spans="1:16" ht="15.75" x14ac:dyDescent="0.25">
      <c r="A77" s="58">
        <v>35612</v>
      </c>
      <c r="B77" s="59">
        <v>18.553044999999997</v>
      </c>
      <c r="C77" s="60">
        <v>18.794896820892394</v>
      </c>
      <c r="D77" s="60">
        <f t="shared" si="0"/>
        <v>19.01565006644482</v>
      </c>
      <c r="E77" s="65">
        <f t="shared" si="1"/>
        <v>0.22075324555242659</v>
      </c>
      <c r="F77" s="66">
        <f t="shared" si="2"/>
        <v>2.852347509966723</v>
      </c>
      <c r="G77" s="65">
        <f t="shared" si="3"/>
        <v>2.8192345231338591</v>
      </c>
      <c r="H77" s="65">
        <f t="shared" si="4"/>
        <v>-4.5067860242930617</v>
      </c>
      <c r="I77" s="67">
        <f t="shared" si="14"/>
        <v>18.975762499999998</v>
      </c>
      <c r="J77" s="67">
        <f t="shared" si="14"/>
        <v>20.09960453219799</v>
      </c>
      <c r="K77" s="67">
        <f t="shared" si="14"/>
        <v>19.448907683022714</v>
      </c>
      <c r="L77" s="66">
        <f t="shared" ref="L77:N86" si="15">AVERAGE(B66:B77)</f>
        <v>21.050172916666668</v>
      </c>
      <c r="M77" s="66">
        <f t="shared" si="15"/>
        <v>21.520635599432328</v>
      </c>
      <c r="N77" s="66">
        <f t="shared" si="15"/>
        <v>21.575041833913925</v>
      </c>
      <c r="O77" s="66">
        <f t="shared" ref="O77:P86" si="16">AVERAGE(F66:F77)</f>
        <v>3.2362562750870887</v>
      </c>
      <c r="P77" s="66">
        <f t="shared" si="16"/>
        <v>3.2280953399148493</v>
      </c>
    </row>
    <row r="78" spans="1:16" ht="15.75" x14ac:dyDescent="0.25">
      <c r="A78" s="58">
        <v>35643</v>
      </c>
      <c r="B78" s="59">
        <v>18.788094999999998</v>
      </c>
      <c r="C78" s="60">
        <v>19.18</v>
      </c>
      <c r="D78" s="60">
        <f t="shared" si="0"/>
        <v>19.256560846757047</v>
      </c>
      <c r="E78" s="65">
        <f t="shared" si="1"/>
        <v>7.6560846757047329E-2</v>
      </c>
      <c r="F78" s="66">
        <f t="shared" si="2"/>
        <v>2.8884841270135571</v>
      </c>
      <c r="G78" s="65">
        <f t="shared" si="3"/>
        <v>2.8769999999999998</v>
      </c>
      <c r="H78" s="65">
        <f t="shared" si="4"/>
        <v>-4.4302251775360144</v>
      </c>
      <c r="I78" s="67">
        <f t="shared" si="14"/>
        <v>18.624403333333333</v>
      </c>
      <c r="J78" s="67">
        <f t="shared" si="14"/>
        <v>19.596271198864656</v>
      </c>
      <c r="K78" s="67">
        <f t="shared" si="14"/>
        <v>19.088787661701634</v>
      </c>
      <c r="L78" s="66">
        <f t="shared" si="15"/>
        <v>20.896927083333335</v>
      </c>
      <c r="M78" s="66">
        <f t="shared" si="15"/>
        <v>21.390635599432329</v>
      </c>
      <c r="N78" s="66">
        <f t="shared" si="15"/>
        <v>21.417974940538343</v>
      </c>
      <c r="O78" s="66">
        <f t="shared" si="16"/>
        <v>3.2126962410807507</v>
      </c>
      <c r="P78" s="66">
        <f t="shared" si="16"/>
        <v>3.2085953399148495</v>
      </c>
    </row>
    <row r="79" spans="1:16" ht="15.75" x14ac:dyDescent="0.25">
      <c r="A79" s="58">
        <v>35674</v>
      </c>
      <c r="B79" s="59">
        <v>18.572045000000003</v>
      </c>
      <c r="C79" s="60">
        <v>19.48</v>
      </c>
      <c r="D79" s="60">
        <f t="shared" si="0"/>
        <v>19.03512381597017</v>
      </c>
      <c r="E79" s="65">
        <f t="shared" si="1"/>
        <v>-0.44487618402983031</v>
      </c>
      <c r="F79" s="66">
        <f t="shared" si="2"/>
        <v>2.8552685723955253</v>
      </c>
      <c r="G79" s="65">
        <f t="shared" si="3"/>
        <v>2.9220000000000002</v>
      </c>
      <c r="H79" s="65">
        <f t="shared" si="4"/>
        <v>-4.8751013615658447</v>
      </c>
      <c r="I79" s="67">
        <f t="shared" si="14"/>
        <v>18.4569525</v>
      </c>
      <c r="J79" s="67">
        <f t="shared" si="14"/>
        <v>19.394604532197992</v>
      </c>
      <c r="K79" s="67">
        <f t="shared" si="14"/>
        <v>18.917161578220391</v>
      </c>
      <c r="L79" s="66">
        <f t="shared" si="15"/>
        <v>20.52414125</v>
      </c>
      <c r="M79" s="66">
        <f t="shared" si="15"/>
        <v>21.188968932765665</v>
      </c>
      <c r="N79" s="66">
        <f t="shared" si="15"/>
        <v>21.035893996068324</v>
      </c>
      <c r="O79" s="66">
        <f t="shared" si="16"/>
        <v>3.1553840994102482</v>
      </c>
      <c r="P79" s="66">
        <f t="shared" si="16"/>
        <v>3.1783453399148489</v>
      </c>
    </row>
    <row r="80" spans="1:16" ht="15.75" x14ac:dyDescent="0.25">
      <c r="A80" s="58">
        <v>35704</v>
      </c>
      <c r="B80" s="59">
        <v>20.109344999999998</v>
      </c>
      <c r="C80" s="60">
        <v>20.18</v>
      </c>
      <c r="D80" s="60">
        <f t="shared" si="0"/>
        <v>20.610755139407672</v>
      </c>
      <c r="E80" s="65">
        <f t="shared" si="1"/>
        <v>0.43075513940767252</v>
      </c>
      <c r="F80" s="66">
        <f t="shared" si="2"/>
        <v>3.0916132709111506</v>
      </c>
      <c r="G80" s="65">
        <f t="shared" si="3"/>
        <v>3.0269999999999997</v>
      </c>
      <c r="H80" s="65">
        <f t="shared" si="4"/>
        <v>-4.4443462221581722</v>
      </c>
      <c r="I80" s="67">
        <f t="shared" si="14"/>
        <v>18.844191666666664</v>
      </c>
      <c r="J80" s="67">
        <f t="shared" si="14"/>
        <v>19.507856015371129</v>
      </c>
      <c r="K80" s="67">
        <f t="shared" si="14"/>
        <v>19.314056238118809</v>
      </c>
      <c r="L80" s="66">
        <f t="shared" si="15"/>
        <v>20.175264166666668</v>
      </c>
      <c r="M80" s="66">
        <f t="shared" si="15"/>
        <v>20.923135599432332</v>
      </c>
      <c r="N80" s="66">
        <f t="shared" si="15"/>
        <v>20.678317946806946</v>
      </c>
      <c r="O80" s="66">
        <f t="shared" si="16"/>
        <v>3.1017476920210423</v>
      </c>
      <c r="P80" s="66">
        <f t="shared" si="16"/>
        <v>3.1384703399148486</v>
      </c>
    </row>
    <row r="81" spans="1:16" ht="15.75" x14ac:dyDescent="0.25">
      <c r="A81" s="58">
        <v>35735</v>
      </c>
      <c r="B81" s="59">
        <v>19.346499999999999</v>
      </c>
      <c r="C81" s="60">
        <v>20.46</v>
      </c>
      <c r="D81" s="60">
        <f t="shared" si="0"/>
        <v>19.828889220636007</v>
      </c>
      <c r="E81" s="65">
        <f t="shared" si="1"/>
        <v>-0.6311107793639934</v>
      </c>
      <c r="F81" s="66">
        <f t="shared" si="2"/>
        <v>2.9743333830954009</v>
      </c>
      <c r="G81" s="65">
        <f t="shared" si="3"/>
        <v>3.069</v>
      </c>
      <c r="H81" s="65">
        <f t="shared" si="4"/>
        <v>-5.0754570015221656</v>
      </c>
      <c r="I81" s="67">
        <f t="shared" si="14"/>
        <v>18.867894166666662</v>
      </c>
      <c r="J81" s="67">
        <f t="shared" si="14"/>
        <v>19.57566058412668</v>
      </c>
      <c r="K81" s="67">
        <f t="shared" si="14"/>
        <v>19.338349740651676</v>
      </c>
      <c r="L81" s="66">
        <f t="shared" si="15"/>
        <v>19.861500416666665</v>
      </c>
      <c r="M81" s="66">
        <f t="shared" si="15"/>
        <v>20.672302266098999</v>
      </c>
      <c r="N81" s="66">
        <f t="shared" si="15"/>
        <v>20.356730753247316</v>
      </c>
      <c r="O81" s="66">
        <f t="shared" si="16"/>
        <v>3.0535096129870976</v>
      </c>
      <c r="P81" s="66">
        <f t="shared" si="16"/>
        <v>3.1008453399148492</v>
      </c>
    </row>
    <row r="82" spans="1:16" ht="15.75" x14ac:dyDescent="0.25">
      <c r="A82" s="58">
        <v>35765</v>
      </c>
      <c r="B82" s="59">
        <v>17.43477</v>
      </c>
      <c r="C82" s="60">
        <v>18.309999999999999</v>
      </c>
      <c r="D82" s="60">
        <f>B82*$AB$9</f>
        <v>17.869491790105087</v>
      </c>
      <c r="E82" s="65">
        <f>D82-C82</f>
        <v>-0.44050820989491157</v>
      </c>
      <c r="F82" s="66">
        <f>B82*$AB$9*0.15</f>
        <v>2.6804237685157628</v>
      </c>
      <c r="G82" s="65">
        <f>C82*0.15</f>
        <v>2.7464999999999997</v>
      </c>
      <c r="H82" s="65">
        <f t="shared" si="4"/>
        <v>-5.5159652114170772</v>
      </c>
      <c r="I82" s="67">
        <f t="shared" si="14"/>
        <v>18.80063333333333</v>
      </c>
      <c r="J82" s="67">
        <f t="shared" si="14"/>
        <v>19.400816136815404</v>
      </c>
      <c r="K82" s="67">
        <f t="shared" si="14"/>
        <v>19.269411813220135</v>
      </c>
      <c r="L82" s="66">
        <f t="shared" si="15"/>
        <v>19.307413749999998</v>
      </c>
      <c r="M82" s="66">
        <f t="shared" si="15"/>
        <v>20.193968932765664</v>
      </c>
      <c r="N82" s="66">
        <f t="shared" si="15"/>
        <v>19.788828386826271</v>
      </c>
      <c r="O82" s="66">
        <f t="shared" si="16"/>
        <v>2.9683242580239404</v>
      </c>
      <c r="P82" s="66">
        <f t="shared" si="16"/>
        <v>3.0290953399148495</v>
      </c>
    </row>
    <row r="83" spans="1:16" ht="15.75" x14ac:dyDescent="0.25">
      <c r="A83" s="58">
        <v>35796</v>
      </c>
      <c r="B83" s="59">
        <v>15.476670000000002</v>
      </c>
      <c r="C83" s="60">
        <v>15.5</v>
      </c>
      <c r="D83" s="60">
        <f>B83*$AB$9</f>
        <v>15.86256816139047</v>
      </c>
      <c r="E83" s="65">
        <f>D83-C83</f>
        <v>0.36256816139047032</v>
      </c>
      <c r="F83" s="66">
        <f>B83*$AB$9*0.15</f>
        <v>2.3793852242085705</v>
      </c>
      <c r="G83" s="65">
        <f>C83*0.15</f>
        <v>2.3249999999999997</v>
      </c>
      <c r="H83" s="65">
        <f>H82+E83</f>
        <v>-5.1533970500266069</v>
      </c>
      <c r="I83" s="67">
        <f t="shared" si="14"/>
        <v>18.287904166666667</v>
      </c>
      <c r="J83" s="67">
        <f t="shared" si="14"/>
        <v>18.851666666666667</v>
      </c>
      <c r="K83" s="67">
        <f t="shared" si="14"/>
        <v>18.743898162377743</v>
      </c>
      <c r="L83" s="66">
        <f t="shared" si="15"/>
        <v>18.631833333333333</v>
      </c>
      <c r="M83" s="66">
        <f t="shared" si="15"/>
        <v>19.47563559943233</v>
      </c>
      <c r="N83" s="66">
        <f t="shared" si="15"/>
        <v>19.096402922700229</v>
      </c>
      <c r="O83" s="66">
        <f t="shared" si="16"/>
        <v>2.8644604384050343</v>
      </c>
      <c r="P83" s="66">
        <f t="shared" si="16"/>
        <v>2.9213453399148492</v>
      </c>
    </row>
    <row r="84" spans="1:16" ht="15.75" x14ac:dyDescent="0.25">
      <c r="A84" s="58">
        <v>35827</v>
      </c>
      <c r="B84" s="59">
        <v>14.37275</v>
      </c>
      <c r="C84" s="60">
        <v>13.86</v>
      </c>
      <c r="D84" s="60">
        <f>B84*$AB$9</f>
        <v>14.731122815284222</v>
      </c>
      <c r="E84" s="65">
        <f>D84-C84</f>
        <v>0.87112281528422209</v>
      </c>
      <c r="F84" s="66">
        <f>B84*$AB$9*0.15</f>
        <v>2.209668422292633</v>
      </c>
      <c r="G84" s="65">
        <f>C84*0.15</f>
        <v>2.0789999999999997</v>
      </c>
      <c r="H84" s="65">
        <f>H83+E84</f>
        <v>-4.2822742347423848</v>
      </c>
      <c r="I84" s="67">
        <f t="shared" si="14"/>
        <v>17.552013333333331</v>
      </c>
      <c r="J84" s="67">
        <f t="shared" si="14"/>
        <v>17.965</v>
      </c>
      <c r="K84" s="67">
        <f t="shared" si="14"/>
        <v>17.989658490465605</v>
      </c>
      <c r="L84" s="66">
        <f t="shared" si="15"/>
        <v>18.088208333333331</v>
      </c>
      <c r="M84" s="66">
        <f t="shared" si="15"/>
        <v>18.78063559943233</v>
      </c>
      <c r="N84" s="66">
        <f t="shared" si="15"/>
        <v>18.539223076083619</v>
      </c>
      <c r="O84" s="66">
        <f t="shared" si="16"/>
        <v>2.7808834614125426</v>
      </c>
      <c r="P84" s="66">
        <f t="shared" si="16"/>
        <v>2.8170953399148497</v>
      </c>
    </row>
    <row r="85" spans="1:16" ht="15.75" x14ac:dyDescent="0.25">
      <c r="A85" s="58">
        <v>35855</v>
      </c>
      <c r="B85" s="59">
        <v>13.457955000000002</v>
      </c>
      <c r="C85" s="60">
        <v>12.74</v>
      </c>
      <c r="D85" s="60">
        <f>B85*$AB$9</f>
        <v>13.793518147019073</v>
      </c>
      <c r="E85" s="65">
        <f>D85-C85</f>
        <v>1.0535181470190729</v>
      </c>
      <c r="F85" s="66">
        <f>B85*$AB$9*0.15</f>
        <v>2.0690277220528608</v>
      </c>
      <c r="G85" s="65">
        <f>C85*0.15</f>
        <v>1.911</v>
      </c>
      <c r="H85" s="65">
        <f>H84+E85</f>
        <v>-3.2287560877233119</v>
      </c>
      <c r="I85" s="67">
        <f t="shared" si="14"/>
        <v>16.699665</v>
      </c>
      <c r="J85" s="67">
        <f t="shared" si="14"/>
        <v>16.841666666666665</v>
      </c>
      <c r="K85" s="67">
        <f t="shared" si="14"/>
        <v>17.11605754564042</v>
      </c>
      <c r="L85" s="66">
        <f t="shared" si="15"/>
        <v>17.578308749999998</v>
      </c>
      <c r="M85" s="66">
        <f t="shared" si="15"/>
        <v>18.118135599432332</v>
      </c>
      <c r="N85" s="66">
        <f t="shared" si="15"/>
        <v>18.016609561930405</v>
      </c>
      <c r="O85" s="66">
        <f t="shared" si="16"/>
        <v>2.702491434289561</v>
      </c>
      <c r="P85" s="66">
        <f t="shared" si="16"/>
        <v>2.7177203399148495</v>
      </c>
    </row>
    <row r="86" spans="1:16" ht="15.75" x14ac:dyDescent="0.25">
      <c r="A86" s="58">
        <v>35886</v>
      </c>
      <c r="B86" s="59">
        <v>13.793809999999999</v>
      </c>
      <c r="C86" s="60">
        <v>13.23</v>
      </c>
      <c r="D86" s="60">
        <f>B86*$AB$9</f>
        <v>14.137747417905107</v>
      </c>
      <c r="E86" s="65">
        <f>D86-C86</f>
        <v>0.9077474179051066</v>
      </c>
      <c r="F86" s="66">
        <f>B86*$AB$9*0.15</f>
        <v>2.1206621126857659</v>
      </c>
      <c r="G86" s="65">
        <f>C86*0.15</f>
        <v>1.9844999999999999</v>
      </c>
      <c r="H86" s="65">
        <f>H85+E86</f>
        <v>-2.3210086698182053</v>
      </c>
      <c r="I86" s="67">
        <f t="shared" si="14"/>
        <v>15.647075833333332</v>
      </c>
      <c r="J86" s="67">
        <f t="shared" si="14"/>
        <v>15.683333333333332</v>
      </c>
      <c r="K86" s="67">
        <f t="shared" si="14"/>
        <v>16.037222925389994</v>
      </c>
      <c r="L86" s="66">
        <f t="shared" si="15"/>
        <v>17.24563375</v>
      </c>
      <c r="M86" s="66">
        <f t="shared" si="15"/>
        <v>17.595594674352231</v>
      </c>
      <c r="N86" s="66">
        <f t="shared" si="15"/>
        <v>17.6756395817544</v>
      </c>
      <c r="O86" s="66">
        <f t="shared" si="16"/>
        <v>2.65134593726316</v>
      </c>
      <c r="P86" s="66">
        <f t="shared" si="16"/>
        <v>2.6393392011528349</v>
      </c>
    </row>
    <row r="87" spans="1:16" ht="15.75" x14ac:dyDescent="0.25">
      <c r="A87" s="58"/>
      <c r="B87" s="59"/>
      <c r="E87" s="27">
        <f>AVERAGE(E18:E86)</f>
        <v>-3.3637806808959496E-2</v>
      </c>
      <c r="F87" s="61"/>
      <c r="G87" s="61"/>
      <c r="H87" s="61"/>
    </row>
    <row r="88" spans="1:16" ht="15.75" x14ac:dyDescent="0.25">
      <c r="A88" s="58"/>
      <c r="B88" s="59"/>
      <c r="C88" s="17">
        <f>AVERAGE(C18:C86)</f>
        <v>18.444603292654893</v>
      </c>
      <c r="D88" s="17">
        <f>AVERAGE(D18:D86)</f>
        <v>18.410965485845942</v>
      </c>
      <c r="E88" s="17">
        <f>SUM(E18:E86)</f>
        <v>-2.3210086698182053</v>
      </c>
      <c r="F88" s="61"/>
      <c r="G88" s="61"/>
      <c r="H88" s="61"/>
      <c r="L88" s="54"/>
      <c r="M88" s="54"/>
      <c r="N88" s="54"/>
      <c r="O88" s="54"/>
      <c r="P88" s="54"/>
    </row>
    <row r="89" spans="1:16" ht="15.75" x14ac:dyDescent="0.25">
      <c r="A89" s="58"/>
      <c r="B89" s="59"/>
      <c r="D89" s="69">
        <f>E87/D88</f>
        <v>-1.8270528416784936E-3</v>
      </c>
      <c r="F89" s="61"/>
      <c r="G89" s="61"/>
      <c r="H89" s="61"/>
    </row>
    <row r="90" spans="1:16" ht="15.75" x14ac:dyDescent="0.25">
      <c r="E90" s="17">
        <f>MIN(E18:E86)</f>
        <v>-1.2711039209440109</v>
      </c>
      <c r="F90" s="61"/>
      <c r="G90" s="61"/>
      <c r="H90" s="61"/>
    </row>
    <row r="91" spans="1:16" ht="15.75" x14ac:dyDescent="0.25">
      <c r="E91" s="17">
        <f>MAX(E18:E86)</f>
        <v>1.7200951496103478</v>
      </c>
      <c r="F91" s="61"/>
      <c r="G91" s="61"/>
      <c r="H91" s="61"/>
    </row>
    <row r="92" spans="1:16" ht="15.75" x14ac:dyDescent="0.25">
      <c r="F92" s="61"/>
      <c r="G92" s="61"/>
      <c r="H92" s="61"/>
    </row>
    <row r="93" spans="1:16" ht="15.75" x14ac:dyDescent="0.25">
      <c r="F93" s="61"/>
      <c r="G93" s="61"/>
      <c r="H93" s="61"/>
    </row>
    <row r="94" spans="1:16" ht="15.75" x14ac:dyDescent="0.25">
      <c r="F94" s="61"/>
      <c r="G94" s="61"/>
      <c r="H94" s="61"/>
    </row>
    <row r="95" spans="1:16" ht="15.75" x14ac:dyDescent="0.25">
      <c r="F95" s="61"/>
      <c r="G95" s="61"/>
      <c r="H95" s="61"/>
    </row>
    <row r="96" spans="1:16" ht="15.75" x14ac:dyDescent="0.25">
      <c r="F96" s="61"/>
      <c r="G96" s="61"/>
      <c r="H96" s="61"/>
    </row>
  </sheetData>
  <mergeCells count="3">
    <mergeCell ref="B1:D1"/>
    <mergeCell ref="I1:K1"/>
    <mergeCell ref="L1:N1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35"/>
  <sheetViews>
    <sheetView workbookViewId="0">
      <selection activeCell="D154" sqref="D154"/>
    </sheetView>
  </sheetViews>
  <sheetFormatPr defaultRowHeight="12.75" x14ac:dyDescent="0.2"/>
  <sheetData>
    <row r="1" spans="1:25" ht="45" x14ac:dyDescent="0.2">
      <c r="A1" s="28" t="s">
        <v>47</v>
      </c>
      <c r="B1" s="29">
        <f>CORREL(B5:B128,C5:C128)</f>
        <v>0.95102821083542632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25" x14ac:dyDescent="0.2">
      <c r="A2" s="31" t="s">
        <v>48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5" x14ac:dyDescent="0.2">
      <c r="A3" s="31"/>
      <c r="B3" s="30"/>
      <c r="C3" s="30"/>
      <c r="D3" s="30"/>
      <c r="E3" s="30"/>
      <c r="F3" s="30"/>
      <c r="G3" s="30"/>
      <c r="H3" s="30"/>
      <c r="I3" s="30"/>
      <c r="J3" s="30" t="s">
        <v>49</v>
      </c>
      <c r="K3" s="30"/>
      <c r="L3" s="30"/>
      <c r="M3" s="30"/>
      <c r="N3" s="30" t="s">
        <v>49</v>
      </c>
      <c r="O3" s="30"/>
    </row>
    <row r="4" spans="1:25" ht="33.75" x14ac:dyDescent="0.2">
      <c r="A4" s="32"/>
      <c r="B4" s="33" t="s">
        <v>32</v>
      </c>
      <c r="C4" s="28" t="s">
        <v>50</v>
      </c>
      <c r="D4" s="28"/>
      <c r="E4" s="28" t="s">
        <v>51</v>
      </c>
      <c r="F4" s="28"/>
      <c r="G4" s="28" t="s">
        <v>52</v>
      </c>
      <c r="H4" s="28" t="s">
        <v>53</v>
      </c>
      <c r="I4" s="28"/>
      <c r="J4" s="33" t="s">
        <v>32</v>
      </c>
      <c r="K4" s="28" t="s">
        <v>50</v>
      </c>
      <c r="L4" s="28" t="s">
        <v>51</v>
      </c>
      <c r="M4" s="28"/>
      <c r="N4" s="28" t="s">
        <v>52</v>
      </c>
      <c r="O4" s="28" t="s">
        <v>53</v>
      </c>
    </row>
    <row r="5" spans="1:25" x14ac:dyDescent="0.2">
      <c r="A5" s="34">
        <v>31959</v>
      </c>
      <c r="B5" s="35">
        <v>18.2</v>
      </c>
      <c r="C5" s="36">
        <v>19.82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25" x14ac:dyDescent="0.2">
      <c r="A6" s="34">
        <v>31990</v>
      </c>
      <c r="B6" s="35">
        <v>18.38</v>
      </c>
      <c r="C6" s="36">
        <v>18.989999999999998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25" x14ac:dyDescent="0.2">
      <c r="A7" s="34">
        <v>32021</v>
      </c>
      <c r="B7" s="35">
        <v>18.38</v>
      </c>
      <c r="C7" s="36">
        <v>18.355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8"/>
      <c r="R7" s="38"/>
      <c r="S7" s="38"/>
      <c r="T7" s="38"/>
      <c r="U7" s="38"/>
      <c r="V7" s="38"/>
      <c r="W7" s="38"/>
      <c r="X7" s="38"/>
      <c r="Y7" s="38"/>
    </row>
    <row r="8" spans="1:25" x14ac:dyDescent="0.2">
      <c r="A8" s="34">
        <v>32051</v>
      </c>
      <c r="B8" s="35">
        <v>18.399999999999999</v>
      </c>
      <c r="C8" s="36">
        <v>18.875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8"/>
      <c r="R8" s="38"/>
      <c r="S8" s="38"/>
      <c r="T8" s="38"/>
      <c r="U8" s="38"/>
      <c r="V8" s="38"/>
      <c r="W8" s="38"/>
      <c r="X8" s="38"/>
      <c r="Y8" s="38"/>
    </row>
    <row r="9" spans="1:25" x14ac:dyDescent="0.2">
      <c r="A9" s="34">
        <v>32082</v>
      </c>
      <c r="B9" s="35">
        <v>18.41</v>
      </c>
      <c r="C9" s="36">
        <v>17.885000000000002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9"/>
      <c r="R9" s="39"/>
      <c r="S9" s="38"/>
      <c r="T9" s="38"/>
      <c r="U9" s="38"/>
      <c r="V9" s="38"/>
      <c r="W9" s="38"/>
      <c r="X9" s="38"/>
      <c r="Y9" s="38"/>
    </row>
    <row r="10" spans="1:25" x14ac:dyDescent="0.2">
      <c r="A10" s="34">
        <v>32112</v>
      </c>
      <c r="B10" s="35">
        <v>18.2</v>
      </c>
      <c r="C10" s="36">
        <v>17.465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2"/>
      <c r="R10" s="2"/>
      <c r="S10" s="38"/>
      <c r="T10" s="38"/>
      <c r="U10" s="38"/>
      <c r="V10" s="38"/>
      <c r="W10" s="38"/>
      <c r="X10" s="38"/>
      <c r="Y10" s="38"/>
    </row>
    <row r="11" spans="1:25" x14ac:dyDescent="0.2">
      <c r="A11" s="34">
        <v>32143</v>
      </c>
      <c r="B11" s="35">
        <v>17.8</v>
      </c>
      <c r="C11" s="36">
        <v>17.035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2"/>
      <c r="R11" s="2"/>
      <c r="S11" s="38"/>
      <c r="T11" s="38"/>
      <c r="U11" s="38"/>
      <c r="V11" s="38"/>
      <c r="W11" s="38"/>
      <c r="X11" s="38"/>
      <c r="Y11" s="38"/>
    </row>
    <row r="12" spans="1:25" x14ac:dyDescent="0.2">
      <c r="A12" s="34">
        <v>32174</v>
      </c>
      <c r="B12" s="35">
        <v>17.54</v>
      </c>
      <c r="C12" s="36">
        <v>15.78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2"/>
      <c r="R12" s="2"/>
      <c r="S12" s="38"/>
      <c r="T12" s="38"/>
      <c r="U12" s="38"/>
      <c r="V12" s="38"/>
      <c r="W12" s="38"/>
      <c r="X12" s="38"/>
      <c r="Y12" s="38"/>
    </row>
    <row r="13" spans="1:25" x14ac:dyDescent="0.2">
      <c r="A13" s="34">
        <v>32203</v>
      </c>
      <c r="B13" s="35">
        <v>16.82</v>
      </c>
      <c r="C13" s="36">
        <v>14.81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2"/>
      <c r="R13" s="2"/>
      <c r="S13" s="38"/>
      <c r="T13" s="38"/>
      <c r="U13" s="38"/>
      <c r="V13" s="38"/>
      <c r="W13" s="38"/>
      <c r="X13" s="38"/>
      <c r="Y13" s="38"/>
    </row>
    <row r="14" spans="1:25" x14ac:dyDescent="0.2">
      <c r="A14" s="34">
        <v>32234</v>
      </c>
      <c r="B14" s="35">
        <v>16.72</v>
      </c>
      <c r="C14" s="36">
        <v>16.52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2"/>
      <c r="R14" s="2"/>
      <c r="S14" s="38"/>
      <c r="T14" s="38"/>
      <c r="U14" s="38"/>
      <c r="V14" s="38"/>
      <c r="W14" s="38"/>
      <c r="X14" s="38"/>
      <c r="Y14" s="38"/>
    </row>
    <row r="15" spans="1:25" x14ac:dyDescent="0.2">
      <c r="A15" s="34">
        <v>32264</v>
      </c>
      <c r="B15" s="35">
        <v>16.329999999999998</v>
      </c>
      <c r="C15" s="36">
        <v>16.440000000000001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8"/>
      <c r="R15" s="38"/>
      <c r="S15" s="38"/>
      <c r="T15" s="38"/>
      <c r="U15" s="38"/>
      <c r="V15" s="38"/>
      <c r="W15" s="38"/>
      <c r="X15" s="38"/>
      <c r="Y15" s="38"/>
    </row>
    <row r="16" spans="1:25" x14ac:dyDescent="0.2">
      <c r="A16" s="34">
        <v>32295</v>
      </c>
      <c r="B16" s="35">
        <v>15.95</v>
      </c>
      <c r="C16" s="36">
        <v>15.6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8"/>
      <c r="R16" s="38"/>
      <c r="S16" s="38"/>
      <c r="T16" s="38"/>
      <c r="U16" s="38"/>
      <c r="V16" s="38"/>
      <c r="W16" s="38"/>
      <c r="X16" s="38"/>
      <c r="Y16" s="38"/>
    </row>
    <row r="17" spans="1:25" x14ac:dyDescent="0.2">
      <c r="A17" s="34">
        <v>32325</v>
      </c>
      <c r="B17" s="35">
        <v>15.17</v>
      </c>
      <c r="C17" s="36">
        <v>14.924194999999999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40"/>
      <c r="R17" s="40"/>
      <c r="S17" s="40"/>
      <c r="T17" s="40"/>
      <c r="U17" s="40"/>
      <c r="V17" s="40"/>
      <c r="W17" s="38"/>
      <c r="X17" s="38"/>
      <c r="Y17" s="38"/>
    </row>
    <row r="18" spans="1:25" x14ac:dyDescent="0.2">
      <c r="A18" s="34">
        <v>32356</v>
      </c>
      <c r="B18" s="35">
        <v>14.76</v>
      </c>
      <c r="C18" s="36">
        <v>14.92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2"/>
      <c r="R18" s="2"/>
      <c r="S18" s="2"/>
      <c r="T18" s="2"/>
      <c r="U18" s="2"/>
      <c r="V18" s="2"/>
      <c r="W18" s="38"/>
      <c r="X18" s="38"/>
      <c r="Y18" s="38"/>
    </row>
    <row r="19" spans="1:25" x14ac:dyDescent="0.2">
      <c r="A19" s="34">
        <v>32387</v>
      </c>
      <c r="B19" s="35">
        <v>14.06</v>
      </c>
      <c r="C19" s="36">
        <v>14.505000000000001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2"/>
      <c r="R19" s="2"/>
      <c r="S19" s="2"/>
      <c r="T19" s="2"/>
      <c r="U19" s="2"/>
      <c r="V19" s="2"/>
      <c r="W19" s="38"/>
      <c r="X19" s="38"/>
      <c r="Y19" s="38"/>
    </row>
    <row r="20" spans="1:25" x14ac:dyDescent="0.2">
      <c r="A20" s="34">
        <v>32417</v>
      </c>
      <c r="B20" s="35">
        <v>12.59</v>
      </c>
      <c r="C20" s="36">
        <v>12.469355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2"/>
      <c r="R20" s="2"/>
      <c r="S20" s="2"/>
      <c r="T20" s="2"/>
      <c r="U20" s="2"/>
      <c r="V20" s="2"/>
      <c r="W20" s="38"/>
      <c r="X20" s="38"/>
      <c r="Y20" s="38"/>
    </row>
    <row r="21" spans="1:25" x14ac:dyDescent="0.2">
      <c r="A21" s="34">
        <v>32448</v>
      </c>
      <c r="B21" s="35">
        <v>12.08</v>
      </c>
      <c r="C21" s="36">
        <v>12.955834999999999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8"/>
      <c r="R21" s="38"/>
      <c r="S21" s="38"/>
      <c r="T21" s="38"/>
      <c r="U21" s="38"/>
      <c r="V21" s="38"/>
      <c r="W21" s="38"/>
      <c r="X21" s="38"/>
      <c r="Y21" s="38"/>
    </row>
    <row r="22" spans="1:25" x14ac:dyDescent="0.2">
      <c r="A22" s="34">
        <v>32478</v>
      </c>
      <c r="B22" s="35">
        <v>13.28</v>
      </c>
      <c r="C22" s="36">
        <v>15.224195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40"/>
      <c r="R22" s="40"/>
      <c r="S22" s="40"/>
      <c r="T22" s="40"/>
      <c r="U22" s="40"/>
      <c r="V22" s="40"/>
      <c r="W22" s="40"/>
      <c r="X22" s="40"/>
      <c r="Y22" s="40"/>
    </row>
    <row r="23" spans="1:25" x14ac:dyDescent="0.2">
      <c r="A23" s="34">
        <v>32509</v>
      </c>
      <c r="B23" s="35">
        <v>15.02</v>
      </c>
      <c r="C23" s="36">
        <v>16.941125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34">
        <v>32540</v>
      </c>
      <c r="B24" s="35">
        <v>16.22</v>
      </c>
      <c r="C24" s="36">
        <v>16.635715000000001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34">
        <v>32568</v>
      </c>
      <c r="B25" s="35">
        <v>16.89</v>
      </c>
      <c r="C25" s="36">
        <v>18.629840000000002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Q25" s="38"/>
      <c r="R25" s="38"/>
      <c r="S25" s="38"/>
      <c r="T25" s="38"/>
      <c r="U25" s="38"/>
      <c r="V25" s="38"/>
      <c r="W25" s="38"/>
      <c r="X25" s="38"/>
      <c r="Y25" s="38"/>
    </row>
    <row r="26" spans="1:25" x14ac:dyDescent="0.2">
      <c r="A26" s="34">
        <v>32599</v>
      </c>
      <c r="B26" s="35">
        <v>18.02</v>
      </c>
      <c r="C26" s="36">
        <v>19.688335000000002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Q26" s="38"/>
      <c r="R26" s="38"/>
      <c r="S26" s="38"/>
      <c r="T26" s="38"/>
      <c r="U26" s="38"/>
      <c r="V26" s="38"/>
      <c r="W26" s="38"/>
      <c r="X26" s="38"/>
      <c r="Y26" s="38"/>
    </row>
    <row r="27" spans="1:25" x14ac:dyDescent="0.2">
      <c r="A27" s="34">
        <v>32629</v>
      </c>
      <c r="B27" s="35">
        <v>18</v>
      </c>
      <c r="C27" s="36">
        <v>18.269354999999997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25" x14ac:dyDescent="0.2">
      <c r="A28" s="34">
        <v>32660</v>
      </c>
      <c r="B28" s="35">
        <v>17.489999999999998</v>
      </c>
      <c r="C28" s="36">
        <v>17.532499999999999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25" x14ac:dyDescent="0.2">
      <c r="A29" s="34">
        <v>32690</v>
      </c>
      <c r="B29" s="35">
        <v>17.18</v>
      </c>
      <c r="C29" s="36">
        <v>17.734680000000001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25" x14ac:dyDescent="0.2">
      <c r="A30" s="34">
        <v>32721</v>
      </c>
      <c r="B30" s="35">
        <v>16.82</v>
      </c>
      <c r="C30" s="36">
        <v>17.065325000000001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25" x14ac:dyDescent="0.2">
      <c r="A31" s="34">
        <v>32752</v>
      </c>
      <c r="B31" s="35">
        <v>16.93</v>
      </c>
      <c r="C31" s="36">
        <v>17.795000000000002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25" x14ac:dyDescent="0.2">
      <c r="A32" s="34">
        <v>32782</v>
      </c>
      <c r="B32" s="35">
        <v>17.41</v>
      </c>
      <c r="C32" s="36">
        <v>19.038710000000002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 x14ac:dyDescent="0.2">
      <c r="A33" s="34">
        <v>32813</v>
      </c>
      <c r="B33" s="35">
        <v>17.55</v>
      </c>
      <c r="C33" s="36">
        <v>19.172499999999999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 x14ac:dyDescent="0.2">
      <c r="A34" s="34">
        <v>32843</v>
      </c>
      <c r="B34" s="35">
        <v>18.5</v>
      </c>
      <c r="C34" s="36">
        <v>19.875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 x14ac:dyDescent="0.2">
      <c r="A35" s="34">
        <v>32874</v>
      </c>
      <c r="B35" s="35">
        <v>18.350000000000001</v>
      </c>
      <c r="C35" s="36">
        <v>21.056290000000001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1:15" x14ac:dyDescent="0.2">
      <c r="A36" s="34">
        <v>32905</v>
      </c>
      <c r="B36" s="35">
        <v>19.16</v>
      </c>
      <c r="C36" s="36">
        <v>19.899999999999999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 x14ac:dyDescent="0.2">
      <c r="A37" s="34">
        <v>32933</v>
      </c>
      <c r="B37" s="35">
        <v>18.27</v>
      </c>
      <c r="C37" s="36">
        <v>18.448869999999999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 x14ac:dyDescent="0.2">
      <c r="A38" s="34">
        <v>32964</v>
      </c>
      <c r="B38" s="35">
        <v>16.79</v>
      </c>
      <c r="C38" s="36">
        <v>16.643664999999999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 x14ac:dyDescent="0.2">
      <c r="A39" s="34">
        <v>32994</v>
      </c>
      <c r="B39" s="35">
        <v>16.190000000000001</v>
      </c>
      <c r="C39" s="36">
        <v>16.697420000000001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 x14ac:dyDescent="0.2">
      <c r="A40" s="34">
        <v>33025</v>
      </c>
      <c r="B40" s="35">
        <v>15.42</v>
      </c>
      <c r="C40" s="36">
        <v>15.683835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 x14ac:dyDescent="0.2">
      <c r="A41" s="34">
        <v>33055</v>
      </c>
      <c r="B41" s="35">
        <v>16.39</v>
      </c>
      <c r="C41" s="36">
        <v>17.517420000000001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1:15" x14ac:dyDescent="0.2">
      <c r="A42" s="34">
        <v>33086</v>
      </c>
      <c r="B42" s="41">
        <v>22.44</v>
      </c>
      <c r="C42" s="36">
        <v>27.333869999999997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spans="1:15" x14ac:dyDescent="0.2">
      <c r="A43" s="43">
        <v>33117</v>
      </c>
      <c r="B43" s="41">
        <v>30.34</v>
      </c>
      <c r="C43" s="36">
        <v>34.856999999999999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spans="1:15" x14ac:dyDescent="0.2">
      <c r="A44" s="43">
        <v>33147</v>
      </c>
      <c r="B44" s="41">
        <v>34.159999999999997</v>
      </c>
      <c r="C44" s="36">
        <v>35.958545000000001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spans="1:15" x14ac:dyDescent="0.2">
      <c r="A45" s="43">
        <v>33178</v>
      </c>
      <c r="B45" s="41">
        <v>32.770000000000003</v>
      </c>
      <c r="C45" s="36">
        <v>32.943330000000003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spans="1:15" x14ac:dyDescent="0.2">
      <c r="A46" s="43">
        <v>33208</v>
      </c>
      <c r="B46" s="41">
        <v>28.6</v>
      </c>
      <c r="C46" s="36">
        <v>27.842254999999998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spans="1:15" x14ac:dyDescent="0.2">
      <c r="A47" s="43">
        <v>33239</v>
      </c>
      <c r="B47" s="41">
        <v>24.72</v>
      </c>
      <c r="C47" s="36">
        <v>23.250320000000002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</row>
    <row r="48" spans="1:15" x14ac:dyDescent="0.2">
      <c r="A48" s="43">
        <v>33270</v>
      </c>
      <c r="B48" s="35">
        <v>19.12</v>
      </c>
      <c r="C48" s="36">
        <v>19.248215000000002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1:27" x14ac:dyDescent="0.2">
      <c r="A49" s="34">
        <v>33298</v>
      </c>
      <c r="B49" s="35">
        <v>17.489999999999998</v>
      </c>
      <c r="C49" s="36">
        <v>19.271450000000002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 x14ac:dyDescent="0.2">
      <c r="A50" s="34">
        <v>33329</v>
      </c>
      <c r="B50" s="35">
        <v>17.47</v>
      </c>
      <c r="C50" s="36">
        <v>19.38317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x14ac:dyDescent="0.2">
      <c r="A51" s="34">
        <v>33359</v>
      </c>
      <c r="B51" s="35">
        <v>17.97</v>
      </c>
      <c r="C51" s="36">
        <v>19.272739999999999</v>
      </c>
      <c r="D51" s="37"/>
      <c r="E51" s="37">
        <f t="shared" ref="E51:E114" si="0">C51*$S$86</f>
        <v>19.567254805662532</v>
      </c>
      <c r="F51" s="37"/>
      <c r="G51" s="44">
        <f t="shared" ref="G51:G114" si="1">$S$86*0.15*C51</f>
        <v>2.93508822084938</v>
      </c>
      <c r="H51" s="44">
        <f t="shared" ref="H51:H114" si="2">B51*0.15</f>
        <v>2.6954999999999996</v>
      </c>
      <c r="I51" s="44"/>
      <c r="J51" s="44"/>
      <c r="K51" s="44"/>
      <c r="L51" s="44"/>
      <c r="M51" s="44"/>
      <c r="N51" s="44"/>
      <c r="O51" s="44"/>
      <c r="R51" s="39"/>
      <c r="S51" s="39"/>
      <c r="T51" s="38"/>
      <c r="U51" s="38"/>
      <c r="V51" s="38"/>
      <c r="W51" s="38"/>
      <c r="X51" s="38"/>
      <c r="Y51" s="38"/>
      <c r="Z51" s="38"/>
      <c r="AA51" s="38"/>
    </row>
    <row r="52" spans="1:27" x14ac:dyDescent="0.2">
      <c r="A52" s="45">
        <v>33390</v>
      </c>
      <c r="B52" s="35">
        <v>18.03</v>
      </c>
      <c r="C52" s="36">
        <v>18.272665</v>
      </c>
      <c r="D52" s="37"/>
      <c r="E52" s="37">
        <f t="shared" si="0"/>
        <v>18.55189724105195</v>
      </c>
      <c r="F52" s="37"/>
      <c r="G52" s="44">
        <f t="shared" si="1"/>
        <v>2.7827845861577929</v>
      </c>
      <c r="H52" s="44">
        <f t="shared" si="2"/>
        <v>2.7044999999999999</v>
      </c>
      <c r="I52" s="44"/>
      <c r="J52" s="44"/>
      <c r="K52" s="44"/>
      <c r="L52" s="44"/>
      <c r="M52" s="44"/>
      <c r="N52" s="44"/>
      <c r="O52" s="44"/>
      <c r="R52" s="2"/>
      <c r="S52" s="2"/>
      <c r="T52" s="38"/>
      <c r="U52" s="38"/>
      <c r="V52" s="38"/>
      <c r="W52" s="38"/>
      <c r="X52" s="38"/>
      <c r="Y52" s="38"/>
      <c r="Z52" s="38"/>
      <c r="AA52" s="38"/>
    </row>
    <row r="53" spans="1:27" x14ac:dyDescent="0.2">
      <c r="A53" s="34">
        <v>33420</v>
      </c>
      <c r="B53" s="35">
        <v>18.53</v>
      </c>
      <c r="C53" s="36">
        <v>19.501775000000002</v>
      </c>
      <c r="D53" s="37"/>
      <c r="E53" s="37">
        <f t="shared" si="0"/>
        <v>19.799789785349645</v>
      </c>
      <c r="F53" s="37"/>
      <c r="G53" s="44">
        <f t="shared" si="1"/>
        <v>2.9699684678024467</v>
      </c>
      <c r="H53" s="44">
        <f t="shared" si="2"/>
        <v>2.7795000000000001</v>
      </c>
      <c r="I53" s="44"/>
      <c r="J53" s="44"/>
      <c r="K53" s="44"/>
      <c r="L53" s="44"/>
      <c r="M53" s="44"/>
      <c r="N53" s="44"/>
      <c r="O53" s="44"/>
      <c r="R53" s="2"/>
      <c r="S53" s="2"/>
      <c r="T53" s="38"/>
      <c r="U53" s="38"/>
      <c r="V53" s="38"/>
      <c r="W53" s="38"/>
      <c r="X53" s="38"/>
      <c r="Y53" s="38"/>
      <c r="Z53" s="38"/>
      <c r="AA53" s="38"/>
    </row>
    <row r="54" spans="1:27" x14ac:dyDescent="0.2">
      <c r="A54" s="34">
        <v>33451</v>
      </c>
      <c r="B54" s="35">
        <v>19</v>
      </c>
      <c r="C54" s="36">
        <v>19.75226</v>
      </c>
      <c r="D54" s="37"/>
      <c r="E54" s="37">
        <f t="shared" si="0"/>
        <v>20.054102551463664</v>
      </c>
      <c r="F54" s="37"/>
      <c r="G54" s="44">
        <f t="shared" si="1"/>
        <v>3.0081153827195499</v>
      </c>
      <c r="H54" s="44">
        <f t="shared" si="2"/>
        <v>2.85</v>
      </c>
      <c r="I54" s="44"/>
      <c r="J54" s="44"/>
      <c r="K54" s="44"/>
      <c r="L54" s="44"/>
      <c r="M54" s="44"/>
      <c r="N54" s="44"/>
      <c r="O54" s="44"/>
      <c r="R54" s="2"/>
      <c r="S54" s="2"/>
      <c r="T54" s="38"/>
      <c r="U54" s="38"/>
      <c r="V54" s="38"/>
      <c r="W54" s="38"/>
      <c r="X54" s="38"/>
      <c r="Y54" s="38"/>
      <c r="Z54" s="38"/>
      <c r="AA54" s="38"/>
    </row>
    <row r="55" spans="1:27" x14ac:dyDescent="0.2">
      <c r="A55" s="34">
        <v>33482</v>
      </c>
      <c r="B55" s="35">
        <v>19.73</v>
      </c>
      <c r="C55" s="36">
        <v>20.564</v>
      </c>
      <c r="D55" s="37"/>
      <c r="E55" s="37">
        <f t="shared" si="0"/>
        <v>20.878247090120261</v>
      </c>
      <c r="F55" s="37"/>
      <c r="G55" s="44">
        <f t="shared" si="1"/>
        <v>3.131737063518039</v>
      </c>
      <c r="H55" s="44">
        <f t="shared" si="2"/>
        <v>2.9594999999999998</v>
      </c>
      <c r="I55" s="44"/>
      <c r="J55" s="44"/>
      <c r="K55" s="44"/>
      <c r="L55" s="44"/>
      <c r="M55" s="44"/>
      <c r="N55" s="44"/>
      <c r="O55" s="44"/>
      <c r="R55" s="2"/>
      <c r="S55" s="2"/>
      <c r="T55" s="38"/>
      <c r="U55" s="38"/>
      <c r="V55" s="38"/>
      <c r="W55" s="38"/>
      <c r="X55" s="38"/>
      <c r="Y55" s="38"/>
      <c r="Z55" s="38"/>
      <c r="AA55" s="38"/>
    </row>
    <row r="56" spans="1:27" x14ac:dyDescent="0.2">
      <c r="A56" s="34">
        <v>33512</v>
      </c>
      <c r="B56" s="35">
        <v>20.85</v>
      </c>
      <c r="C56" s="36">
        <v>22.191614999999999</v>
      </c>
      <c r="D56" s="37"/>
      <c r="E56" s="37">
        <f t="shared" si="0"/>
        <v>22.530734356098964</v>
      </c>
      <c r="F56" s="37"/>
      <c r="G56" s="44">
        <f t="shared" si="1"/>
        <v>3.3796101534148448</v>
      </c>
      <c r="H56" s="44">
        <f t="shared" si="2"/>
        <v>3.1274999999999999</v>
      </c>
      <c r="I56" s="44"/>
      <c r="J56" s="44"/>
      <c r="K56" s="44"/>
      <c r="L56" s="44"/>
      <c r="M56" s="44"/>
      <c r="N56" s="44"/>
      <c r="O56" s="44"/>
      <c r="R56" s="2"/>
      <c r="S56" s="2"/>
      <c r="T56" s="38"/>
      <c r="U56" s="38"/>
      <c r="V56" s="38"/>
      <c r="W56" s="38"/>
      <c r="X56" s="38"/>
      <c r="Y56" s="38"/>
      <c r="Z56" s="38"/>
      <c r="AA56" s="38"/>
    </row>
    <row r="57" spans="1:27" x14ac:dyDescent="0.2">
      <c r="A57" s="34">
        <v>33543</v>
      </c>
      <c r="B57" s="35">
        <v>21.23</v>
      </c>
      <c r="C57" s="36">
        <v>21.185835000000001</v>
      </c>
      <c r="D57" s="37"/>
      <c r="E57" s="37">
        <f t="shared" si="0"/>
        <v>21.509584610995816</v>
      </c>
      <c r="F57" s="37"/>
      <c r="G57" s="44">
        <f t="shared" si="1"/>
        <v>3.2264376916493727</v>
      </c>
      <c r="H57" s="44">
        <f t="shared" si="2"/>
        <v>3.1844999999999999</v>
      </c>
      <c r="I57" s="44"/>
      <c r="J57" s="44"/>
      <c r="K57" s="44"/>
      <c r="L57" s="44"/>
      <c r="M57" s="44"/>
      <c r="N57" s="44"/>
      <c r="O57" s="44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 x14ac:dyDescent="0.2">
      <c r="A58" s="34">
        <v>33573</v>
      </c>
      <c r="B58" s="35">
        <v>19.02</v>
      </c>
      <c r="C58" s="36">
        <v>18.308705</v>
      </c>
      <c r="D58" s="37"/>
      <c r="E58" s="37">
        <f t="shared" si="0"/>
        <v>18.588487983374844</v>
      </c>
      <c r="F58" s="37"/>
      <c r="G58" s="44">
        <f t="shared" si="1"/>
        <v>2.7882731975062263</v>
      </c>
      <c r="H58" s="44">
        <f t="shared" si="2"/>
        <v>2.8529999999999998</v>
      </c>
      <c r="I58" s="44"/>
      <c r="J58" s="44"/>
      <c r="K58" s="44"/>
      <c r="L58" s="44"/>
      <c r="M58" s="44"/>
      <c r="N58" s="44"/>
      <c r="O58" s="44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 x14ac:dyDescent="0.2">
      <c r="A59" s="34">
        <v>33604</v>
      </c>
      <c r="B59" s="35">
        <v>18.04</v>
      </c>
      <c r="C59" s="36">
        <v>18.164999999999999</v>
      </c>
      <c r="D59" s="37"/>
      <c r="E59" s="37">
        <f t="shared" si="0"/>
        <v>18.442586967128697</v>
      </c>
      <c r="F59" s="37"/>
      <c r="G59" s="44">
        <f t="shared" si="1"/>
        <v>2.7663880450693044</v>
      </c>
      <c r="H59" s="44">
        <f t="shared" si="2"/>
        <v>2.706</v>
      </c>
      <c r="I59" s="44"/>
      <c r="J59" s="44"/>
      <c r="K59" s="44"/>
      <c r="L59" s="44"/>
      <c r="M59" s="44"/>
      <c r="N59" s="44"/>
      <c r="O59" s="44"/>
      <c r="R59" s="40"/>
      <c r="S59" s="40"/>
      <c r="T59" s="40"/>
      <c r="U59" s="40"/>
      <c r="V59" s="40"/>
      <c r="W59" s="40"/>
      <c r="X59" s="38"/>
      <c r="Y59" s="38"/>
      <c r="Z59" s="38"/>
      <c r="AA59" s="38"/>
    </row>
    <row r="60" spans="1:27" x14ac:dyDescent="0.2">
      <c r="A60" s="34">
        <v>33635</v>
      </c>
      <c r="B60" s="35">
        <v>17.71</v>
      </c>
      <c r="C60" s="36">
        <v>18.161549999999998</v>
      </c>
      <c r="D60" s="37"/>
      <c r="E60" s="37">
        <f t="shared" si="0"/>
        <v>18.439084246234856</v>
      </c>
      <c r="F60" s="37"/>
      <c r="G60" s="44">
        <f t="shared" si="1"/>
        <v>2.7658626369352284</v>
      </c>
      <c r="H60" s="44">
        <f t="shared" si="2"/>
        <v>2.6564999999999999</v>
      </c>
      <c r="I60" s="44"/>
      <c r="J60" s="44"/>
      <c r="K60" s="44"/>
      <c r="L60" s="44"/>
      <c r="M60" s="44"/>
      <c r="N60" s="44"/>
      <c r="O60" s="44"/>
      <c r="R60" s="2"/>
      <c r="S60" s="2"/>
      <c r="T60" s="2"/>
      <c r="U60" s="2"/>
      <c r="V60" s="2"/>
      <c r="W60" s="2"/>
      <c r="X60" s="38"/>
      <c r="Y60" s="38"/>
      <c r="Z60" s="38"/>
      <c r="AA60" s="38"/>
    </row>
    <row r="61" spans="1:27" x14ac:dyDescent="0.2">
      <c r="A61" s="34">
        <v>33664</v>
      </c>
      <c r="B61" s="35">
        <v>17.95</v>
      </c>
      <c r="C61" s="36">
        <v>17.674675000000001</v>
      </c>
      <c r="D61" s="37"/>
      <c r="E61" s="37">
        <f t="shared" si="0"/>
        <v>17.944769105600628</v>
      </c>
      <c r="F61" s="37"/>
      <c r="G61" s="44">
        <f t="shared" si="1"/>
        <v>2.6917153658400941</v>
      </c>
      <c r="H61" s="44">
        <f t="shared" si="2"/>
        <v>2.6924999999999999</v>
      </c>
      <c r="I61" s="44"/>
      <c r="J61" s="44"/>
      <c r="K61" s="44"/>
      <c r="L61" s="44"/>
      <c r="M61" s="44"/>
      <c r="N61" s="44"/>
      <c r="O61" s="44"/>
      <c r="R61" s="2"/>
      <c r="S61" s="2"/>
      <c r="T61" s="2"/>
      <c r="U61" s="2"/>
      <c r="V61" s="2"/>
      <c r="W61" s="2"/>
      <c r="X61" s="38"/>
      <c r="Y61" s="38"/>
      <c r="Z61" s="38"/>
      <c r="AA61" s="38"/>
    </row>
    <row r="62" spans="1:27" x14ac:dyDescent="0.2">
      <c r="A62" s="34">
        <v>33695</v>
      </c>
      <c r="B62" s="35">
        <v>18.41</v>
      </c>
      <c r="C62" s="36">
        <v>19.021830000000001</v>
      </c>
      <c r="D62" s="37"/>
      <c r="E62" s="37">
        <f t="shared" si="0"/>
        <v>19.312510544945649</v>
      </c>
      <c r="F62" s="37"/>
      <c r="G62" s="44">
        <f t="shared" si="1"/>
        <v>2.8968765817418474</v>
      </c>
      <c r="H62" s="44">
        <f t="shared" si="2"/>
        <v>2.7614999999999998</v>
      </c>
      <c r="I62" s="44"/>
      <c r="J62" s="44">
        <f t="shared" ref="J62:K77" si="3">AVERAGE(B51:B62)</f>
        <v>18.872499999999999</v>
      </c>
      <c r="K62" s="44">
        <f t="shared" si="3"/>
        <v>19.339387500000001</v>
      </c>
      <c r="L62" s="44">
        <f t="shared" ref="L62:L125" si="4">AVERAGE(E51:E62)</f>
        <v>19.634920774002293</v>
      </c>
      <c r="M62" s="44"/>
      <c r="N62" s="44">
        <f t="shared" ref="N62:O77" si="5">AVERAGE(G51:G62)</f>
        <v>2.9452381161003438</v>
      </c>
      <c r="O62" s="44">
        <f t="shared" si="5"/>
        <v>2.8308749999999994</v>
      </c>
      <c r="R62" s="2"/>
      <c r="S62" s="2"/>
      <c r="T62" s="2"/>
      <c r="U62" s="2"/>
      <c r="V62" s="2"/>
      <c r="W62" s="2"/>
      <c r="X62" s="38"/>
      <c r="Y62" s="38"/>
      <c r="Z62" s="38"/>
      <c r="AA62" s="38"/>
    </row>
    <row r="63" spans="1:27" x14ac:dyDescent="0.2">
      <c r="A63" s="34">
        <v>33725</v>
      </c>
      <c r="B63" s="35">
        <v>19.25</v>
      </c>
      <c r="C63" s="36">
        <v>20.006775000000001</v>
      </c>
      <c r="D63" s="37"/>
      <c r="E63" s="37">
        <f t="shared" si="0"/>
        <v>20.312506901694263</v>
      </c>
      <c r="F63" s="37"/>
      <c r="G63" s="44">
        <f t="shared" si="1"/>
        <v>3.0468760352541393</v>
      </c>
      <c r="H63" s="44">
        <f t="shared" si="2"/>
        <v>2.8874999999999997</v>
      </c>
      <c r="I63" s="44"/>
      <c r="J63" s="44">
        <f t="shared" si="3"/>
        <v>18.979166666666668</v>
      </c>
      <c r="K63" s="44">
        <f t="shared" si="3"/>
        <v>19.400557083333332</v>
      </c>
      <c r="L63" s="44">
        <f t="shared" si="4"/>
        <v>19.697025115338267</v>
      </c>
      <c r="M63" s="44"/>
      <c r="N63" s="44">
        <f t="shared" si="5"/>
        <v>2.9545537673007405</v>
      </c>
      <c r="O63" s="44">
        <f t="shared" si="5"/>
        <v>2.8468750000000003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 x14ac:dyDescent="0.2">
      <c r="A64" s="34">
        <v>33756</v>
      </c>
      <c r="B64" s="35">
        <v>20.59</v>
      </c>
      <c r="C64" s="36">
        <v>21.199165000000001</v>
      </c>
      <c r="D64" s="37"/>
      <c r="E64" s="37">
        <f t="shared" si="0"/>
        <v>21.523118312304479</v>
      </c>
      <c r="F64" s="37"/>
      <c r="G64" s="44">
        <f t="shared" si="1"/>
        <v>3.2284677468456717</v>
      </c>
      <c r="H64" s="44">
        <f t="shared" si="2"/>
        <v>3.0884999999999998</v>
      </c>
      <c r="I64" s="44"/>
      <c r="J64" s="44">
        <f t="shared" si="3"/>
        <v>19.192499999999999</v>
      </c>
      <c r="K64" s="44">
        <f t="shared" si="3"/>
        <v>19.644432083333331</v>
      </c>
      <c r="L64" s="44">
        <f t="shared" si="4"/>
        <v>19.944626871275982</v>
      </c>
      <c r="M64" s="44"/>
      <c r="N64" s="44">
        <f t="shared" si="5"/>
        <v>2.9916940306913968</v>
      </c>
      <c r="O64" s="44">
        <f t="shared" si="5"/>
        <v>2.8788749999999994</v>
      </c>
      <c r="R64" s="40"/>
      <c r="S64" s="40"/>
      <c r="T64" s="40"/>
      <c r="U64" s="40"/>
      <c r="V64" s="40"/>
      <c r="W64" s="40"/>
      <c r="X64" s="40"/>
      <c r="Y64" s="40"/>
      <c r="Z64" s="40"/>
      <c r="AA64" s="38"/>
    </row>
    <row r="65" spans="1:27" x14ac:dyDescent="0.2">
      <c r="A65" s="34">
        <v>33786</v>
      </c>
      <c r="B65" s="35">
        <v>20.88</v>
      </c>
      <c r="C65" s="36">
        <v>20.33887</v>
      </c>
      <c r="D65" s="37"/>
      <c r="E65" s="37">
        <f t="shared" si="0"/>
        <v>20.64967678437241</v>
      </c>
      <c r="F65" s="37"/>
      <c r="G65" s="44">
        <f t="shared" si="1"/>
        <v>3.0974515176558617</v>
      </c>
      <c r="H65" s="44">
        <f t="shared" si="2"/>
        <v>3.1319999999999997</v>
      </c>
      <c r="I65" s="44"/>
      <c r="J65" s="44">
        <f t="shared" si="3"/>
        <v>19.388333333333332</v>
      </c>
      <c r="K65" s="44">
        <f t="shared" si="3"/>
        <v>19.714190000000002</v>
      </c>
      <c r="L65" s="44">
        <f t="shared" si="4"/>
        <v>20.015450787861212</v>
      </c>
      <c r="M65" s="44"/>
      <c r="N65" s="44">
        <f t="shared" si="5"/>
        <v>3.0023176181791817</v>
      </c>
      <c r="O65" s="44">
        <f t="shared" si="5"/>
        <v>2.9082499999999993</v>
      </c>
      <c r="R65" s="2"/>
      <c r="S65" s="2"/>
      <c r="T65" s="2"/>
      <c r="U65" s="2"/>
      <c r="V65" s="2"/>
      <c r="W65" s="2"/>
      <c r="X65" s="2"/>
      <c r="Y65" s="2"/>
      <c r="Z65" s="2"/>
      <c r="AA65" s="38"/>
    </row>
    <row r="66" spans="1:27" x14ac:dyDescent="0.2">
      <c r="A66" s="34">
        <v>33817</v>
      </c>
      <c r="B66" s="35">
        <v>20.34</v>
      </c>
      <c r="C66" s="36">
        <v>19.826129999999999</v>
      </c>
      <c r="D66" s="37"/>
      <c r="E66" s="37">
        <f t="shared" si="0"/>
        <v>20.129101389848568</v>
      </c>
      <c r="F66" s="37"/>
      <c r="G66" s="44">
        <f t="shared" si="1"/>
        <v>3.0193652084772853</v>
      </c>
      <c r="H66" s="44">
        <f t="shared" si="2"/>
        <v>3.0509999999999997</v>
      </c>
      <c r="I66" s="44"/>
      <c r="J66" s="44">
        <f t="shared" si="3"/>
        <v>19.5</v>
      </c>
      <c r="K66" s="44">
        <f t="shared" si="3"/>
        <v>19.720345833333333</v>
      </c>
      <c r="L66" s="44">
        <f t="shared" si="4"/>
        <v>20.021700691059952</v>
      </c>
      <c r="M66" s="44"/>
      <c r="N66" s="44">
        <f t="shared" si="5"/>
        <v>3.0032551036589923</v>
      </c>
      <c r="O66" s="44">
        <f t="shared" si="5"/>
        <v>2.9249999999999994</v>
      </c>
      <c r="R66" s="2"/>
      <c r="S66" s="2"/>
      <c r="T66" s="2"/>
      <c r="U66" s="2"/>
      <c r="V66" s="2"/>
      <c r="W66" s="2"/>
      <c r="X66" s="2"/>
      <c r="Y66" s="2"/>
      <c r="Z66" s="2"/>
      <c r="AA66" s="38"/>
    </row>
    <row r="67" spans="1:27" x14ac:dyDescent="0.2">
      <c r="A67" s="34">
        <v>33848</v>
      </c>
      <c r="B67" s="35">
        <v>20.239999999999998</v>
      </c>
      <c r="C67" s="36">
        <v>20.274664999999999</v>
      </c>
      <c r="D67" s="37"/>
      <c r="E67" s="37">
        <f t="shared" si="0"/>
        <v>20.584490640897346</v>
      </c>
      <c r="F67" s="37"/>
      <c r="G67" s="44">
        <f t="shared" si="1"/>
        <v>3.0876735961346022</v>
      </c>
      <c r="H67" s="44">
        <f t="shared" si="2"/>
        <v>3.0359999999999996</v>
      </c>
      <c r="I67" s="44"/>
      <c r="J67" s="44">
        <f t="shared" si="3"/>
        <v>19.5425</v>
      </c>
      <c r="K67" s="44">
        <f t="shared" si="3"/>
        <v>19.696234583333336</v>
      </c>
      <c r="L67" s="44">
        <f t="shared" si="4"/>
        <v>19.997220986958045</v>
      </c>
      <c r="M67" s="44"/>
      <c r="N67" s="44">
        <f t="shared" si="5"/>
        <v>2.9995831480437061</v>
      </c>
      <c r="O67" s="44">
        <f t="shared" si="5"/>
        <v>2.9313749999999996</v>
      </c>
      <c r="R67" s="46" t="s">
        <v>54</v>
      </c>
      <c r="S67" s="38"/>
      <c r="T67" s="38"/>
      <c r="U67" s="38"/>
      <c r="V67" s="38"/>
      <c r="W67" s="38"/>
      <c r="X67" s="38"/>
      <c r="Y67" s="38"/>
      <c r="Z67" s="38"/>
      <c r="AA67" s="38"/>
    </row>
    <row r="68" spans="1:27" x14ac:dyDescent="0.2">
      <c r="A68" s="34">
        <v>33878</v>
      </c>
      <c r="B68" s="35">
        <v>20.29</v>
      </c>
      <c r="C68" s="36">
        <v>20.318065000000001</v>
      </c>
      <c r="D68" s="37"/>
      <c r="E68" s="37">
        <f t="shared" si="0"/>
        <v>20.628553854460431</v>
      </c>
      <c r="F68" s="37"/>
      <c r="G68" s="44">
        <f t="shared" si="1"/>
        <v>3.0942830781690649</v>
      </c>
      <c r="H68" s="44">
        <f t="shared" si="2"/>
        <v>3.0434999999999999</v>
      </c>
      <c r="I68" s="44"/>
      <c r="J68" s="44">
        <f t="shared" si="3"/>
        <v>19.495833333333334</v>
      </c>
      <c r="K68" s="44">
        <f t="shared" si="3"/>
        <v>19.540105416666666</v>
      </c>
      <c r="L68" s="44">
        <f t="shared" si="4"/>
        <v>19.838705945154832</v>
      </c>
      <c r="M68" s="44"/>
      <c r="N68" s="44">
        <f t="shared" si="5"/>
        <v>2.9758058917732253</v>
      </c>
      <c r="O68" s="44">
        <f t="shared" si="5"/>
        <v>2.9243749999999995</v>
      </c>
    </row>
    <row r="69" spans="1:27" x14ac:dyDescent="0.2">
      <c r="A69" s="34">
        <v>33909</v>
      </c>
      <c r="B69" s="35">
        <v>19.5</v>
      </c>
      <c r="C69" s="36">
        <v>19.17633</v>
      </c>
      <c r="D69" s="37"/>
      <c r="E69" s="37">
        <f t="shared" si="0"/>
        <v>19.469371524104545</v>
      </c>
      <c r="F69" s="37"/>
      <c r="G69" s="44">
        <f t="shared" si="1"/>
        <v>2.9204057286156817</v>
      </c>
      <c r="H69" s="44">
        <f t="shared" si="2"/>
        <v>2.9249999999999998</v>
      </c>
      <c r="I69" s="44"/>
      <c r="J69" s="44">
        <f t="shared" si="3"/>
        <v>19.351666666666667</v>
      </c>
      <c r="K69" s="44">
        <f t="shared" si="3"/>
        <v>19.372646666666668</v>
      </c>
      <c r="L69" s="44">
        <f t="shared" si="4"/>
        <v>19.66868818791389</v>
      </c>
      <c r="M69" s="44"/>
      <c r="N69" s="44">
        <f t="shared" si="5"/>
        <v>2.9503032281870847</v>
      </c>
      <c r="O69" s="44">
        <f t="shared" si="5"/>
        <v>2.9027499999999993</v>
      </c>
      <c r="R69" t="s">
        <v>0</v>
      </c>
    </row>
    <row r="70" spans="1:27" ht="13.5" thickBot="1" x14ac:dyDescent="0.25">
      <c r="A70" s="34">
        <v>33939</v>
      </c>
      <c r="B70" s="35">
        <v>18.61</v>
      </c>
      <c r="C70" s="36">
        <v>18.280159999999999</v>
      </c>
      <c r="D70" s="37"/>
      <c r="E70" s="37">
        <f t="shared" si="0"/>
        <v>18.559506775283641</v>
      </c>
      <c r="F70" s="37"/>
      <c r="G70" s="44">
        <f t="shared" si="1"/>
        <v>2.7839260162925457</v>
      </c>
      <c r="H70" s="44">
        <f t="shared" si="2"/>
        <v>2.7914999999999996</v>
      </c>
      <c r="I70" s="44"/>
      <c r="J70" s="44">
        <f t="shared" si="3"/>
        <v>19.317499999999999</v>
      </c>
      <c r="K70" s="44">
        <f t="shared" si="3"/>
        <v>19.370267916666666</v>
      </c>
      <c r="L70" s="44">
        <f t="shared" si="4"/>
        <v>19.66627308723962</v>
      </c>
      <c r="M70" s="44"/>
      <c r="N70" s="44">
        <f t="shared" si="5"/>
        <v>2.9499409630859446</v>
      </c>
      <c r="O70" s="44">
        <f t="shared" si="5"/>
        <v>2.8976249999999997</v>
      </c>
    </row>
    <row r="71" spans="1:27" x14ac:dyDescent="0.2">
      <c r="A71" s="34">
        <v>33970</v>
      </c>
      <c r="B71" s="35">
        <v>17.760000000000002</v>
      </c>
      <c r="C71" s="36">
        <v>17.57855</v>
      </c>
      <c r="D71" s="37"/>
      <c r="E71" s="37">
        <f t="shared" si="0"/>
        <v>17.847175179246911</v>
      </c>
      <c r="F71" s="37"/>
      <c r="G71" s="44">
        <f t="shared" si="1"/>
        <v>2.6770762768870369</v>
      </c>
      <c r="H71" s="44">
        <f t="shared" si="2"/>
        <v>2.6640000000000001</v>
      </c>
      <c r="I71" s="44"/>
      <c r="J71" s="44">
        <f t="shared" si="3"/>
        <v>19.294166666666666</v>
      </c>
      <c r="K71" s="44">
        <f t="shared" si="3"/>
        <v>19.321397083333334</v>
      </c>
      <c r="L71" s="44">
        <f t="shared" si="4"/>
        <v>19.616655438249477</v>
      </c>
      <c r="M71" s="44"/>
      <c r="N71" s="44">
        <f t="shared" si="5"/>
        <v>2.9424983157374212</v>
      </c>
      <c r="O71" s="44">
        <f t="shared" si="5"/>
        <v>2.8941250000000003</v>
      </c>
      <c r="R71" s="1" t="s">
        <v>1</v>
      </c>
      <c r="S71" s="1"/>
    </row>
    <row r="72" spans="1:27" x14ac:dyDescent="0.2">
      <c r="A72" s="34">
        <v>34001</v>
      </c>
      <c r="B72" s="35">
        <v>18.02</v>
      </c>
      <c r="C72" s="36">
        <v>18.494464999999998</v>
      </c>
      <c r="D72" s="37"/>
      <c r="E72" s="37">
        <f t="shared" si="0"/>
        <v>18.777086659676179</v>
      </c>
      <c r="F72" s="37"/>
      <c r="G72" s="44">
        <f t="shared" si="1"/>
        <v>2.8165629989514271</v>
      </c>
      <c r="H72" s="44">
        <f t="shared" si="2"/>
        <v>2.7029999999999998</v>
      </c>
      <c r="I72" s="44"/>
      <c r="J72" s="44">
        <f t="shared" si="3"/>
        <v>19.32</v>
      </c>
      <c r="K72" s="44">
        <f t="shared" si="3"/>
        <v>19.349139999999998</v>
      </c>
      <c r="L72" s="44">
        <f t="shared" si="4"/>
        <v>19.64482230603625</v>
      </c>
      <c r="M72" s="44"/>
      <c r="N72" s="44">
        <f t="shared" si="5"/>
        <v>2.9467233459054381</v>
      </c>
      <c r="O72" s="44">
        <f t="shared" si="5"/>
        <v>2.8980000000000001</v>
      </c>
      <c r="R72" s="2" t="s">
        <v>2</v>
      </c>
      <c r="S72" s="2">
        <v>0.93827087674400167</v>
      </c>
    </row>
    <row r="73" spans="1:27" x14ac:dyDescent="0.2">
      <c r="A73" s="34">
        <v>34029</v>
      </c>
      <c r="B73" s="35">
        <v>18.48</v>
      </c>
      <c r="C73" s="36">
        <v>18.83032</v>
      </c>
      <c r="D73" s="37"/>
      <c r="E73" s="37">
        <f t="shared" si="0"/>
        <v>19.118074000487908</v>
      </c>
      <c r="F73" s="37"/>
      <c r="G73" s="44">
        <f t="shared" si="1"/>
        <v>2.8677111000731861</v>
      </c>
      <c r="H73" s="44">
        <f t="shared" si="2"/>
        <v>2.7719999999999998</v>
      </c>
      <c r="I73" s="44"/>
      <c r="J73" s="44">
        <f t="shared" si="3"/>
        <v>19.364166666666666</v>
      </c>
      <c r="K73" s="44">
        <f t="shared" si="3"/>
        <v>19.445443749999999</v>
      </c>
      <c r="L73" s="44">
        <f t="shared" si="4"/>
        <v>19.742597713943528</v>
      </c>
      <c r="M73" s="44"/>
      <c r="N73" s="44">
        <f t="shared" si="5"/>
        <v>2.9613896570915297</v>
      </c>
      <c r="O73" s="44">
        <f t="shared" si="5"/>
        <v>2.9046249999999998</v>
      </c>
      <c r="R73" s="2" t="s">
        <v>3</v>
      </c>
      <c r="S73" s="2">
        <v>0.88035223814595753</v>
      </c>
    </row>
    <row r="74" spans="1:27" x14ac:dyDescent="0.2">
      <c r="A74" s="34">
        <v>34060</v>
      </c>
      <c r="B74" s="35">
        <v>18.89</v>
      </c>
      <c r="C74" s="36">
        <v>18.786000000000001</v>
      </c>
      <c r="D74" s="37"/>
      <c r="E74" s="37">
        <f t="shared" si="0"/>
        <v>19.073076728019803</v>
      </c>
      <c r="F74" s="37"/>
      <c r="G74" s="44">
        <f t="shared" si="1"/>
        <v>2.8609615092029705</v>
      </c>
      <c r="H74" s="44">
        <f t="shared" si="2"/>
        <v>2.8334999999999999</v>
      </c>
      <c r="I74" s="44"/>
      <c r="J74" s="44">
        <f t="shared" si="3"/>
        <v>19.404166666666665</v>
      </c>
      <c r="K74" s="44">
        <f t="shared" si="3"/>
        <v>19.42579125</v>
      </c>
      <c r="L74" s="44">
        <f t="shared" si="4"/>
        <v>19.722644895866374</v>
      </c>
      <c r="M74" s="44"/>
      <c r="N74" s="44">
        <f t="shared" si="5"/>
        <v>2.958396734379956</v>
      </c>
      <c r="O74" s="44">
        <f t="shared" si="5"/>
        <v>2.910625</v>
      </c>
      <c r="R74" s="2" t="s">
        <v>4</v>
      </c>
      <c r="S74" s="2">
        <v>0.86830404537487316</v>
      </c>
    </row>
    <row r="75" spans="1:27" x14ac:dyDescent="0.2">
      <c r="A75" s="34">
        <v>34090</v>
      </c>
      <c r="B75" s="35">
        <v>18.690000000000001</v>
      </c>
      <c r="C75" s="36">
        <v>18.622260000000001</v>
      </c>
      <c r="D75" s="37"/>
      <c r="E75" s="37">
        <f t="shared" si="0"/>
        <v>18.906834548553928</v>
      </c>
      <c r="F75" s="37"/>
      <c r="G75" s="44">
        <f t="shared" si="1"/>
        <v>2.8360251822830889</v>
      </c>
      <c r="H75" s="44">
        <f t="shared" si="2"/>
        <v>2.8035000000000001</v>
      </c>
      <c r="I75" s="44"/>
      <c r="J75" s="44">
        <f t="shared" si="3"/>
        <v>19.357499999999998</v>
      </c>
      <c r="K75" s="44">
        <f t="shared" si="3"/>
        <v>19.310415000000003</v>
      </c>
      <c r="L75" s="44">
        <f t="shared" si="4"/>
        <v>19.605505533104676</v>
      </c>
      <c r="M75" s="44"/>
      <c r="N75" s="44">
        <f t="shared" si="5"/>
        <v>2.9408258299657017</v>
      </c>
      <c r="O75" s="44">
        <f t="shared" si="5"/>
        <v>2.9036249999999999</v>
      </c>
      <c r="R75" s="2" t="s">
        <v>5</v>
      </c>
      <c r="S75" s="2">
        <v>0.75834918055787393</v>
      </c>
    </row>
    <row r="76" spans="1:27" ht="13.5" thickBot="1" x14ac:dyDescent="0.25">
      <c r="A76" s="34">
        <v>34121</v>
      </c>
      <c r="B76" s="35">
        <v>18.16</v>
      </c>
      <c r="C76" s="36">
        <v>17.640335</v>
      </c>
      <c r="D76" s="37"/>
      <c r="E76" s="37">
        <f t="shared" si="0"/>
        <v>17.909904341689195</v>
      </c>
      <c r="F76" s="37"/>
      <c r="G76" s="44">
        <f t="shared" si="1"/>
        <v>2.686485651253379</v>
      </c>
      <c r="H76" s="44">
        <f t="shared" si="2"/>
        <v>2.7239999999999998</v>
      </c>
      <c r="I76" s="44"/>
      <c r="J76" s="44">
        <f t="shared" si="3"/>
        <v>19.154999999999998</v>
      </c>
      <c r="K76" s="44">
        <f t="shared" si="3"/>
        <v>19.013845833333331</v>
      </c>
      <c r="L76" s="44">
        <f t="shared" si="4"/>
        <v>19.304404368886736</v>
      </c>
      <c r="M76" s="44"/>
      <c r="N76" s="44">
        <f t="shared" si="5"/>
        <v>2.8956606553330104</v>
      </c>
      <c r="O76" s="44">
        <f t="shared" si="5"/>
        <v>2.8732500000000001</v>
      </c>
      <c r="R76" s="3" t="s">
        <v>6</v>
      </c>
      <c r="S76" s="3">
        <v>84</v>
      </c>
    </row>
    <row r="77" spans="1:27" x14ac:dyDescent="0.2">
      <c r="A77" s="34">
        <v>34151</v>
      </c>
      <c r="B77" s="35">
        <v>17.100000000000001</v>
      </c>
      <c r="C77" s="36">
        <v>16.754035000000002</v>
      </c>
      <c r="D77" s="37"/>
      <c r="E77" s="37">
        <f t="shared" si="0"/>
        <v>17.010060420468928</v>
      </c>
      <c r="F77" s="37"/>
      <c r="G77" s="44">
        <f t="shared" si="1"/>
        <v>2.5515090630703394</v>
      </c>
      <c r="H77" s="44">
        <f t="shared" si="2"/>
        <v>2.5649999999999999</v>
      </c>
      <c r="I77" s="44"/>
      <c r="J77" s="44">
        <f t="shared" si="3"/>
        <v>18.84</v>
      </c>
      <c r="K77" s="44">
        <f t="shared" si="3"/>
        <v>18.715109583333334</v>
      </c>
      <c r="L77" s="44">
        <f t="shared" si="4"/>
        <v>19.001103005228114</v>
      </c>
      <c r="M77" s="44"/>
      <c r="N77" s="44">
        <f t="shared" si="5"/>
        <v>2.8501654507842171</v>
      </c>
      <c r="O77" s="44">
        <f t="shared" si="5"/>
        <v>2.8260000000000001</v>
      </c>
    </row>
    <row r="78" spans="1:27" ht="13.5" thickBot="1" x14ac:dyDescent="0.25">
      <c r="A78" s="34">
        <v>34182</v>
      </c>
      <c r="B78" s="35">
        <v>16.82</v>
      </c>
      <c r="C78" s="36">
        <v>16.852415000000001</v>
      </c>
      <c r="D78" s="37"/>
      <c r="E78" s="37">
        <f t="shared" si="0"/>
        <v>17.10994380642137</v>
      </c>
      <c r="F78" s="37"/>
      <c r="G78" s="44">
        <f t="shared" si="1"/>
        <v>2.5664915709632052</v>
      </c>
      <c r="H78" s="44">
        <f t="shared" si="2"/>
        <v>2.5230000000000001</v>
      </c>
      <c r="I78" s="44"/>
      <c r="J78" s="44">
        <f t="shared" ref="J78:K93" si="6">AVERAGE(B67:B78)</f>
        <v>18.546666666666667</v>
      </c>
      <c r="K78" s="44">
        <f t="shared" si="6"/>
        <v>18.467299999999998</v>
      </c>
      <c r="L78" s="44">
        <f t="shared" si="4"/>
        <v>18.749506539942512</v>
      </c>
      <c r="M78" s="44"/>
      <c r="N78" s="44">
        <f t="shared" ref="N78:O93" si="7">AVERAGE(G67:G78)</f>
        <v>2.8124259809913776</v>
      </c>
      <c r="O78" s="44">
        <f t="shared" si="7"/>
        <v>2.782</v>
      </c>
      <c r="R78" t="s">
        <v>7</v>
      </c>
    </row>
    <row r="79" spans="1:27" x14ac:dyDescent="0.2">
      <c r="A79" s="34">
        <v>34213</v>
      </c>
      <c r="B79" s="35">
        <v>16.559999999999999</v>
      </c>
      <c r="C79" s="36">
        <v>16.100169999999999</v>
      </c>
      <c r="D79" s="37"/>
      <c r="E79" s="37">
        <f t="shared" si="0"/>
        <v>16.346203435758678</v>
      </c>
      <c r="F79" s="37"/>
      <c r="G79" s="44">
        <f t="shared" si="1"/>
        <v>2.4519305153638018</v>
      </c>
      <c r="H79" s="44">
        <f t="shared" si="2"/>
        <v>2.4839999999999995</v>
      </c>
      <c r="I79" s="44"/>
      <c r="J79" s="44">
        <f t="shared" si="6"/>
        <v>18.239999999999998</v>
      </c>
      <c r="K79" s="44">
        <f t="shared" si="6"/>
        <v>18.119425416666669</v>
      </c>
      <c r="L79" s="44">
        <f t="shared" si="4"/>
        <v>18.396315939514292</v>
      </c>
      <c r="M79" s="44"/>
      <c r="N79" s="44">
        <f t="shared" si="7"/>
        <v>2.7594473909271433</v>
      </c>
      <c r="O79" s="44">
        <f t="shared" si="7"/>
        <v>2.7360000000000002</v>
      </c>
      <c r="R79" s="4"/>
      <c r="S79" s="4" t="s">
        <v>8</v>
      </c>
      <c r="T79" s="4" t="s">
        <v>9</v>
      </c>
      <c r="U79" s="4" t="s">
        <v>10</v>
      </c>
      <c r="V79" s="4" t="s">
        <v>11</v>
      </c>
      <c r="W79" s="4" t="s">
        <v>12</v>
      </c>
    </row>
    <row r="80" spans="1:27" x14ac:dyDescent="0.2">
      <c r="A80" s="34">
        <v>34243</v>
      </c>
      <c r="B80" s="35">
        <v>16.75</v>
      </c>
      <c r="C80" s="36">
        <v>16.628390000000003</v>
      </c>
      <c r="D80" s="37"/>
      <c r="E80" s="37">
        <f t="shared" si="0"/>
        <v>16.882495386640969</v>
      </c>
      <c r="F80" s="37"/>
      <c r="G80" s="44">
        <f t="shared" si="1"/>
        <v>2.5323743079961454</v>
      </c>
      <c r="H80" s="44">
        <f t="shared" si="2"/>
        <v>2.5124999999999997</v>
      </c>
      <c r="I80" s="44"/>
      <c r="J80" s="44">
        <f t="shared" si="6"/>
        <v>17.945</v>
      </c>
      <c r="K80" s="44">
        <f t="shared" si="6"/>
        <v>17.8119525</v>
      </c>
      <c r="L80" s="44">
        <f t="shared" si="4"/>
        <v>18.084144400529336</v>
      </c>
      <c r="M80" s="44"/>
      <c r="N80" s="44">
        <f t="shared" si="7"/>
        <v>2.7126216600794</v>
      </c>
      <c r="O80" s="44">
        <f t="shared" si="7"/>
        <v>2.6917500000000003</v>
      </c>
      <c r="R80" s="2" t="s">
        <v>13</v>
      </c>
      <c r="S80" s="2">
        <v>1</v>
      </c>
      <c r="T80" s="2">
        <v>351.21125879117926</v>
      </c>
      <c r="U80" s="2">
        <v>351.21125879117926</v>
      </c>
      <c r="V80" s="2">
        <v>610.70290520980348</v>
      </c>
      <c r="W80" s="2">
        <v>9.4257660538260827E-40</v>
      </c>
    </row>
    <row r="81" spans="1:26" x14ac:dyDescent="0.2">
      <c r="A81" s="34">
        <v>34274</v>
      </c>
      <c r="B81" s="35">
        <v>16.22</v>
      </c>
      <c r="C81" s="36">
        <v>15.282335</v>
      </c>
      <c r="D81" s="37"/>
      <c r="E81" s="37">
        <f t="shared" si="0"/>
        <v>15.515870756856303</v>
      </c>
      <c r="F81" s="37"/>
      <c r="G81" s="44">
        <f t="shared" si="1"/>
        <v>2.3273806135284456</v>
      </c>
      <c r="H81" s="44">
        <f t="shared" si="2"/>
        <v>2.4329999999999998</v>
      </c>
      <c r="I81" s="44"/>
      <c r="J81" s="44">
        <f t="shared" si="6"/>
        <v>17.671666666666667</v>
      </c>
      <c r="K81" s="44">
        <f t="shared" si="6"/>
        <v>17.487452916666665</v>
      </c>
      <c r="L81" s="44">
        <f t="shared" si="4"/>
        <v>17.754686003258652</v>
      </c>
      <c r="M81" s="44"/>
      <c r="N81" s="44">
        <f t="shared" si="7"/>
        <v>2.6632029004887978</v>
      </c>
      <c r="O81" s="44">
        <f t="shared" si="7"/>
        <v>2.6507499999999999</v>
      </c>
      <c r="R81" s="2" t="s">
        <v>14</v>
      </c>
      <c r="S81" s="2">
        <v>83</v>
      </c>
      <c r="T81" s="2">
        <v>47.732758811182308</v>
      </c>
      <c r="U81" s="2">
        <v>0.57509347965279889</v>
      </c>
      <c r="V81" s="2"/>
      <c r="W81" s="2"/>
    </row>
    <row r="82" spans="1:26" ht="13.5" thickBot="1" x14ac:dyDescent="0.25">
      <c r="A82" s="34">
        <v>34304</v>
      </c>
      <c r="B82" s="35">
        <v>14.57</v>
      </c>
      <c r="C82" s="36">
        <v>13.60629</v>
      </c>
      <c r="D82" s="37"/>
      <c r="E82" s="37">
        <f t="shared" si="0"/>
        <v>13.81421341177944</v>
      </c>
      <c r="F82" s="37"/>
      <c r="G82" s="44">
        <f t="shared" si="1"/>
        <v>2.0721320117669157</v>
      </c>
      <c r="H82" s="44">
        <f t="shared" si="2"/>
        <v>2.1854999999999998</v>
      </c>
      <c r="I82" s="44"/>
      <c r="J82" s="44">
        <f t="shared" si="6"/>
        <v>17.334999999999997</v>
      </c>
      <c r="K82" s="44">
        <f t="shared" si="6"/>
        <v>17.097963749999998</v>
      </c>
      <c r="L82" s="44">
        <f t="shared" si="4"/>
        <v>17.359244889633299</v>
      </c>
      <c r="M82" s="44"/>
      <c r="N82" s="44">
        <f t="shared" si="7"/>
        <v>2.6038867334449951</v>
      </c>
      <c r="O82" s="44">
        <f t="shared" si="7"/>
        <v>2.60025</v>
      </c>
      <c r="R82" s="3" t="s">
        <v>15</v>
      </c>
      <c r="S82" s="3">
        <v>84</v>
      </c>
      <c r="T82" s="3">
        <v>398.94401760236155</v>
      </c>
      <c r="U82" s="3"/>
      <c r="V82" s="3"/>
      <c r="W82" s="3"/>
    </row>
    <row r="83" spans="1:26" ht="13.5" thickBot="1" x14ac:dyDescent="0.25">
      <c r="A83" s="34">
        <v>34335</v>
      </c>
      <c r="B83" s="35">
        <v>14.83</v>
      </c>
      <c r="C83" s="36">
        <v>14.24823</v>
      </c>
      <c r="D83" s="37"/>
      <c r="E83" s="37">
        <f t="shared" si="0"/>
        <v>14.465963165574022</v>
      </c>
      <c r="F83" s="37"/>
      <c r="G83" s="44">
        <f t="shared" si="1"/>
        <v>2.1698944748361031</v>
      </c>
      <c r="H83" s="44">
        <f t="shared" si="2"/>
        <v>2.2244999999999999</v>
      </c>
      <c r="I83" s="44"/>
      <c r="J83" s="44">
        <f t="shared" si="6"/>
        <v>17.090833333333332</v>
      </c>
      <c r="K83" s="44">
        <f t="shared" si="6"/>
        <v>16.820437083333331</v>
      </c>
      <c r="L83" s="44">
        <f t="shared" si="4"/>
        <v>17.077477221827227</v>
      </c>
      <c r="M83" s="44"/>
      <c r="N83" s="44">
        <f t="shared" si="7"/>
        <v>2.5616215832740838</v>
      </c>
      <c r="O83" s="44">
        <f t="shared" si="7"/>
        <v>2.5636249999999996</v>
      </c>
    </row>
    <row r="84" spans="1:26" x14ac:dyDescent="0.2">
      <c r="A84" s="34">
        <v>34366</v>
      </c>
      <c r="B84" s="35">
        <v>14.89</v>
      </c>
      <c r="C84" s="36">
        <v>13.748574999999999</v>
      </c>
      <c r="D84" s="37"/>
      <c r="E84" s="37">
        <f t="shared" si="0"/>
        <v>13.958672728411308</v>
      </c>
      <c r="F84" s="37"/>
      <c r="G84" s="44">
        <f t="shared" si="1"/>
        <v>2.093800909261696</v>
      </c>
      <c r="H84" s="44">
        <f t="shared" si="2"/>
        <v>2.2334999999999998</v>
      </c>
      <c r="I84" s="44"/>
      <c r="J84" s="44">
        <f t="shared" si="6"/>
        <v>16.829999999999998</v>
      </c>
      <c r="K84" s="44">
        <f t="shared" si="6"/>
        <v>16.424946249999998</v>
      </c>
      <c r="L84" s="44">
        <f t="shared" si="4"/>
        <v>16.675942727555153</v>
      </c>
      <c r="M84" s="44"/>
      <c r="N84" s="44">
        <f t="shared" si="7"/>
        <v>2.501391409133273</v>
      </c>
      <c r="O84" s="44">
        <f t="shared" si="7"/>
        <v>2.5244999999999997</v>
      </c>
      <c r="R84" s="4"/>
      <c r="S84" s="4" t="s">
        <v>16</v>
      </c>
      <c r="T84" s="4" t="s">
        <v>5</v>
      </c>
      <c r="U84" s="4" t="s">
        <v>17</v>
      </c>
      <c r="V84" s="4" t="s">
        <v>18</v>
      </c>
      <c r="W84" s="4" t="s">
        <v>19</v>
      </c>
      <c r="X84" s="4" t="s">
        <v>20</v>
      </c>
      <c r="Y84" s="4" t="s">
        <v>55</v>
      </c>
      <c r="Z84" s="4" t="s">
        <v>56</v>
      </c>
    </row>
    <row r="85" spans="1:26" x14ac:dyDescent="0.2">
      <c r="A85" s="34">
        <v>34394</v>
      </c>
      <c r="B85" s="35">
        <v>14.57</v>
      </c>
      <c r="C85" s="36">
        <v>13.77919</v>
      </c>
      <c r="D85" s="37"/>
      <c r="E85" s="37">
        <f t="shared" si="0"/>
        <v>13.989755569038815</v>
      </c>
      <c r="F85" s="37"/>
      <c r="G85" s="44">
        <f t="shared" si="1"/>
        <v>2.0984633353558224</v>
      </c>
      <c r="H85" s="44">
        <f t="shared" si="2"/>
        <v>2.1854999999999998</v>
      </c>
      <c r="I85" s="44"/>
      <c r="J85" s="44">
        <f t="shared" si="6"/>
        <v>16.504166666666666</v>
      </c>
      <c r="K85" s="44">
        <f t="shared" si="6"/>
        <v>16.004018749999997</v>
      </c>
      <c r="L85" s="44">
        <f t="shared" si="4"/>
        <v>16.248582858267728</v>
      </c>
      <c r="M85" s="44"/>
      <c r="N85" s="44">
        <f t="shared" si="7"/>
        <v>2.4372874287401594</v>
      </c>
      <c r="O85" s="44">
        <f t="shared" si="7"/>
        <v>2.475625</v>
      </c>
      <c r="R85" s="2" t="s">
        <v>23</v>
      </c>
      <c r="S85" s="2">
        <v>0</v>
      </c>
      <c r="T85" s="2" t="e">
        <v>#N/A</v>
      </c>
      <c r="U85" s="2" t="e">
        <v>#N/A</v>
      </c>
      <c r="V85" s="2" t="e">
        <v>#N/A</v>
      </c>
      <c r="W85" s="2" t="e">
        <v>#N/A</v>
      </c>
      <c r="X85" s="2" t="e">
        <v>#N/A</v>
      </c>
      <c r="Y85" s="2" t="e">
        <v>#N/A</v>
      </c>
      <c r="Z85" s="2" t="e">
        <v>#N/A</v>
      </c>
    </row>
    <row r="86" spans="1:26" ht="13.5" thickBot="1" x14ac:dyDescent="0.25">
      <c r="A86" s="34">
        <v>34425</v>
      </c>
      <c r="B86" s="35">
        <v>15.39</v>
      </c>
      <c r="C86" s="36">
        <v>15.125665</v>
      </c>
      <c r="D86" s="37"/>
      <c r="E86" s="37">
        <f t="shared" si="0"/>
        <v>15.356806617019251</v>
      </c>
      <c r="F86" s="37"/>
      <c r="G86" s="44">
        <f t="shared" si="1"/>
        <v>2.3035209925528877</v>
      </c>
      <c r="H86" s="44">
        <f t="shared" si="2"/>
        <v>2.3085</v>
      </c>
      <c r="I86" s="44"/>
      <c r="J86" s="44">
        <f t="shared" si="6"/>
        <v>16.212500000000002</v>
      </c>
      <c r="K86" s="44">
        <f t="shared" si="6"/>
        <v>15.698990833333331</v>
      </c>
      <c r="L86" s="44">
        <f t="shared" si="4"/>
        <v>15.938893682351015</v>
      </c>
      <c r="M86" s="44"/>
      <c r="N86" s="44">
        <f t="shared" si="7"/>
        <v>2.3908340523526523</v>
      </c>
      <c r="O86" s="44">
        <f t="shared" si="7"/>
        <v>2.4318749999999998</v>
      </c>
      <c r="R86" s="47" t="s">
        <v>50</v>
      </c>
      <c r="S86" s="47">
        <v>1.0152814185041947</v>
      </c>
      <c r="T86" s="3">
        <v>4.4966650479216705E-3</v>
      </c>
      <c r="U86" s="3">
        <v>225.78542268196099</v>
      </c>
      <c r="V86" s="3">
        <v>1.5743415757763571E-117</v>
      </c>
      <c r="W86" s="3">
        <v>1.0063377301475604</v>
      </c>
      <c r="X86" s="3">
        <v>1.024225106860829</v>
      </c>
      <c r="Y86" s="3">
        <v>1.0063377301475604</v>
      </c>
      <c r="Z86" s="3">
        <v>1.024225106860829</v>
      </c>
    </row>
    <row r="87" spans="1:26" x14ac:dyDescent="0.2">
      <c r="A87" s="34">
        <v>34455</v>
      </c>
      <c r="B87" s="35">
        <v>16.32</v>
      </c>
      <c r="C87" s="36">
        <v>16.423705000000002</v>
      </c>
      <c r="D87" s="37"/>
      <c r="E87" s="37">
        <f t="shared" si="0"/>
        <v>16.674682509494438</v>
      </c>
      <c r="F87" s="37"/>
      <c r="G87" s="44">
        <f t="shared" si="1"/>
        <v>2.5012023764241658</v>
      </c>
      <c r="H87" s="44">
        <f t="shared" si="2"/>
        <v>2.448</v>
      </c>
      <c r="I87" s="44"/>
      <c r="J87" s="44">
        <f t="shared" si="6"/>
        <v>16.015000000000001</v>
      </c>
      <c r="K87" s="44">
        <f t="shared" si="6"/>
        <v>15.515777916666666</v>
      </c>
      <c r="L87" s="44">
        <f t="shared" si="4"/>
        <v>15.752881012429391</v>
      </c>
      <c r="M87" s="44"/>
      <c r="N87" s="44">
        <f t="shared" si="7"/>
        <v>2.3629321518644084</v>
      </c>
      <c r="O87" s="44">
        <f t="shared" si="7"/>
        <v>2.40225</v>
      </c>
    </row>
    <row r="88" spans="1:26" x14ac:dyDescent="0.2">
      <c r="A88" s="34">
        <v>34486</v>
      </c>
      <c r="B88" s="35">
        <v>17.149999999999999</v>
      </c>
      <c r="C88" s="36">
        <v>17.082000000000001</v>
      </c>
      <c r="D88" s="37"/>
      <c r="E88" s="37">
        <f t="shared" si="0"/>
        <v>17.343037190888655</v>
      </c>
      <c r="F88" s="37"/>
      <c r="G88" s="44">
        <f t="shared" si="1"/>
        <v>2.6014555786332982</v>
      </c>
      <c r="H88" s="44">
        <f t="shared" si="2"/>
        <v>2.5724999999999998</v>
      </c>
      <c r="I88" s="44"/>
      <c r="J88" s="44">
        <f t="shared" si="6"/>
        <v>15.930833333333332</v>
      </c>
      <c r="K88" s="44">
        <f t="shared" si="6"/>
        <v>15.469250000000002</v>
      </c>
      <c r="L88" s="44">
        <f t="shared" si="4"/>
        <v>15.705642083196013</v>
      </c>
      <c r="M88" s="44"/>
      <c r="N88" s="44">
        <f t="shared" si="7"/>
        <v>2.355846312479402</v>
      </c>
      <c r="O88" s="44">
        <f t="shared" si="7"/>
        <v>2.3896250000000001</v>
      </c>
    </row>
    <row r="89" spans="1:26" x14ac:dyDescent="0.2">
      <c r="A89" s="34">
        <v>34516</v>
      </c>
      <c r="B89" s="35">
        <v>18.27</v>
      </c>
      <c r="C89" s="36">
        <v>18.16113</v>
      </c>
      <c r="D89" s="37"/>
      <c r="E89" s="37">
        <f t="shared" si="0"/>
        <v>18.438657828039087</v>
      </c>
      <c r="F89" s="37"/>
      <c r="G89" s="44">
        <f t="shared" si="1"/>
        <v>2.7657986742058629</v>
      </c>
      <c r="H89" s="44">
        <f t="shared" si="2"/>
        <v>2.7404999999999999</v>
      </c>
      <c r="I89" s="44"/>
      <c r="J89" s="44">
        <f t="shared" si="6"/>
        <v>16.028333333333332</v>
      </c>
      <c r="K89" s="44">
        <f t="shared" si="6"/>
        <v>15.586507916666667</v>
      </c>
      <c r="L89" s="44">
        <f t="shared" si="4"/>
        <v>15.824691867160192</v>
      </c>
      <c r="M89" s="44"/>
      <c r="N89" s="44">
        <f t="shared" si="7"/>
        <v>2.3737037800740293</v>
      </c>
      <c r="O89" s="44">
        <f t="shared" si="7"/>
        <v>2.4042499999999998</v>
      </c>
    </row>
    <row r="90" spans="1:26" x14ac:dyDescent="0.2">
      <c r="A90" s="34">
        <v>34547</v>
      </c>
      <c r="B90" s="35">
        <v>18.29</v>
      </c>
      <c r="C90" s="36">
        <v>16.882095</v>
      </c>
      <c r="D90" s="37"/>
      <c r="E90" s="37">
        <f t="shared" si="0"/>
        <v>17.140077358922571</v>
      </c>
      <c r="F90" s="37"/>
      <c r="G90" s="44">
        <f t="shared" si="1"/>
        <v>2.5710116038383859</v>
      </c>
      <c r="H90" s="44">
        <f t="shared" si="2"/>
        <v>2.7434999999999996</v>
      </c>
      <c r="I90" s="44"/>
      <c r="J90" s="44">
        <f t="shared" si="6"/>
        <v>16.150833333333335</v>
      </c>
      <c r="K90" s="44">
        <f t="shared" si="6"/>
        <v>15.588981249999998</v>
      </c>
      <c r="L90" s="44">
        <f t="shared" si="4"/>
        <v>15.827202996535293</v>
      </c>
      <c r="M90" s="44"/>
      <c r="N90" s="44">
        <f t="shared" si="7"/>
        <v>2.3740804494802941</v>
      </c>
      <c r="O90" s="44">
        <f t="shared" si="7"/>
        <v>2.422625</v>
      </c>
      <c r="S90">
        <v>0.15346208717617499</v>
      </c>
    </row>
    <row r="91" spans="1:26" x14ac:dyDescent="0.2">
      <c r="A91" s="34">
        <v>34578</v>
      </c>
      <c r="B91" s="35">
        <v>17.63</v>
      </c>
      <c r="C91" s="36">
        <v>16.066500000000001</v>
      </c>
      <c r="D91" s="37"/>
      <c r="E91" s="37">
        <f t="shared" si="0"/>
        <v>16.312018910397647</v>
      </c>
      <c r="F91" s="37"/>
      <c r="G91" s="44">
        <f t="shared" si="1"/>
        <v>2.4468028365596468</v>
      </c>
      <c r="H91" s="44">
        <f t="shared" si="2"/>
        <v>2.6444999999999999</v>
      </c>
      <c r="I91" s="44"/>
      <c r="J91" s="44">
        <f t="shared" si="6"/>
        <v>16.239999999999998</v>
      </c>
      <c r="K91" s="44">
        <f t="shared" si="6"/>
        <v>15.586175416666665</v>
      </c>
      <c r="L91" s="44">
        <f t="shared" si="4"/>
        <v>15.824354286088543</v>
      </c>
      <c r="M91" s="44"/>
      <c r="N91" s="44">
        <f t="shared" si="7"/>
        <v>2.3736531429132817</v>
      </c>
      <c r="O91" s="44">
        <f t="shared" si="7"/>
        <v>2.4359999999999999</v>
      </c>
    </row>
    <row r="92" spans="1:26" x14ac:dyDescent="0.2">
      <c r="A92" s="34">
        <v>34608</v>
      </c>
      <c r="B92" s="35">
        <v>17.350000000000001</v>
      </c>
      <c r="C92" s="36">
        <v>16.624839999999999</v>
      </c>
      <c r="D92" s="37"/>
      <c r="E92" s="37">
        <f t="shared" si="0"/>
        <v>16.878891137605276</v>
      </c>
      <c r="F92" s="37"/>
      <c r="G92" s="44">
        <f t="shared" si="1"/>
        <v>2.5318336706407916</v>
      </c>
      <c r="H92" s="44">
        <f t="shared" si="2"/>
        <v>2.6025</v>
      </c>
      <c r="I92" s="44"/>
      <c r="J92" s="44">
        <f t="shared" si="6"/>
        <v>16.29</v>
      </c>
      <c r="K92" s="44">
        <f t="shared" si="6"/>
        <v>15.58587958333333</v>
      </c>
      <c r="L92" s="44">
        <f t="shared" si="4"/>
        <v>15.824053932002236</v>
      </c>
      <c r="M92" s="44"/>
      <c r="N92" s="44">
        <f t="shared" si="7"/>
        <v>2.3736080898003351</v>
      </c>
      <c r="O92" s="44">
        <f t="shared" si="7"/>
        <v>2.4435000000000002</v>
      </c>
    </row>
    <row r="93" spans="1:26" x14ac:dyDescent="0.2">
      <c r="A93" s="34">
        <v>34639</v>
      </c>
      <c r="B93" s="35">
        <v>17.829999999999998</v>
      </c>
      <c r="C93" s="36">
        <v>17.487500000000001</v>
      </c>
      <c r="D93" s="37"/>
      <c r="E93" s="37">
        <f t="shared" si="0"/>
        <v>17.754733806092105</v>
      </c>
      <c r="F93" s="37"/>
      <c r="G93" s="44">
        <f t="shared" si="1"/>
        <v>2.663210070913816</v>
      </c>
      <c r="H93" s="44">
        <f t="shared" si="2"/>
        <v>2.6744999999999997</v>
      </c>
      <c r="I93" s="44"/>
      <c r="J93" s="44">
        <f t="shared" si="6"/>
        <v>16.424166666666665</v>
      </c>
      <c r="K93" s="44">
        <f t="shared" si="6"/>
        <v>15.769643333333335</v>
      </c>
      <c r="L93" s="44">
        <f t="shared" si="4"/>
        <v>16.010625852771884</v>
      </c>
      <c r="M93" s="44"/>
      <c r="N93" s="44">
        <f t="shared" si="7"/>
        <v>2.4015938779157833</v>
      </c>
      <c r="O93" s="44">
        <f t="shared" si="7"/>
        <v>2.463625</v>
      </c>
    </row>
    <row r="94" spans="1:26" x14ac:dyDescent="0.2">
      <c r="A94" s="34">
        <v>34669</v>
      </c>
      <c r="B94" s="35">
        <v>17.649999999999999</v>
      </c>
      <c r="C94" s="36">
        <v>16.024355</v>
      </c>
      <c r="D94" s="37"/>
      <c r="E94" s="37">
        <f t="shared" si="0"/>
        <v>16.269229875014787</v>
      </c>
      <c r="F94" s="37"/>
      <c r="G94" s="44">
        <f t="shared" si="1"/>
        <v>2.440384481252218</v>
      </c>
      <c r="H94" s="44">
        <f t="shared" si="2"/>
        <v>2.6474999999999995</v>
      </c>
      <c r="I94" s="44"/>
      <c r="J94" s="44">
        <f t="shared" ref="J94:K109" si="8">AVERAGE(B83:B94)</f>
        <v>16.680833333333332</v>
      </c>
      <c r="K94" s="44">
        <f t="shared" si="8"/>
        <v>15.971148750000003</v>
      </c>
      <c r="L94" s="44">
        <f t="shared" si="4"/>
        <v>16.215210558041495</v>
      </c>
      <c r="M94" s="44"/>
      <c r="N94" s="44">
        <f t="shared" ref="N94:O109" si="9">AVERAGE(G83:G94)</f>
        <v>2.4322815837062248</v>
      </c>
      <c r="O94" s="44">
        <f t="shared" si="9"/>
        <v>2.5021249999999999</v>
      </c>
    </row>
    <row r="95" spans="1:26" x14ac:dyDescent="0.2">
      <c r="A95" s="34">
        <v>34700</v>
      </c>
      <c r="B95" s="35">
        <v>17.989999999999998</v>
      </c>
      <c r="C95" s="36">
        <v>16.671430000000001</v>
      </c>
      <c r="D95" s="37"/>
      <c r="E95" s="37">
        <f t="shared" si="0"/>
        <v>16.926193098893389</v>
      </c>
      <c r="F95" s="37"/>
      <c r="G95" s="44">
        <f t="shared" si="1"/>
        <v>2.5389289648340081</v>
      </c>
      <c r="H95" s="44">
        <f t="shared" si="2"/>
        <v>2.6984999999999997</v>
      </c>
      <c r="I95" s="44"/>
      <c r="J95" s="44">
        <f t="shared" si="8"/>
        <v>16.944166666666668</v>
      </c>
      <c r="K95" s="44">
        <f t="shared" si="8"/>
        <v>16.17308208333333</v>
      </c>
      <c r="L95" s="44">
        <f t="shared" si="4"/>
        <v>16.420229719151443</v>
      </c>
      <c r="M95" s="44"/>
      <c r="N95" s="44">
        <f t="shared" si="9"/>
        <v>2.463034457872717</v>
      </c>
      <c r="O95" s="44">
        <f t="shared" si="9"/>
        <v>2.5416249999999998</v>
      </c>
    </row>
    <row r="96" spans="1:26" x14ac:dyDescent="0.2">
      <c r="A96" s="34">
        <v>34731</v>
      </c>
      <c r="B96" s="35">
        <v>18.559999999999999</v>
      </c>
      <c r="C96" s="36">
        <v>17.315000000000001</v>
      </c>
      <c r="D96" s="37"/>
      <c r="E96" s="37">
        <f t="shared" si="0"/>
        <v>17.579597761400134</v>
      </c>
      <c r="F96" s="37"/>
      <c r="G96" s="44">
        <f t="shared" si="1"/>
        <v>2.6369396642100198</v>
      </c>
      <c r="H96" s="44">
        <f t="shared" si="2"/>
        <v>2.7839999999999998</v>
      </c>
      <c r="I96" s="44"/>
      <c r="J96" s="44">
        <f t="shared" si="8"/>
        <v>17.250000000000004</v>
      </c>
      <c r="K96" s="44">
        <f t="shared" si="8"/>
        <v>16.470284166666662</v>
      </c>
      <c r="L96" s="44">
        <f t="shared" si="4"/>
        <v>16.721973471900512</v>
      </c>
      <c r="M96" s="44"/>
      <c r="N96" s="44">
        <f t="shared" si="9"/>
        <v>2.5082960207850769</v>
      </c>
      <c r="O96" s="44">
        <f t="shared" si="9"/>
        <v>2.5874999999999995</v>
      </c>
    </row>
    <row r="97" spans="1:15" x14ac:dyDescent="0.2">
      <c r="A97" s="34">
        <v>34759</v>
      </c>
      <c r="B97" s="35">
        <v>18.71</v>
      </c>
      <c r="C97" s="36">
        <v>17.213480000000001</v>
      </c>
      <c r="D97" s="37"/>
      <c r="E97" s="37">
        <f t="shared" si="0"/>
        <v>17.476526391793588</v>
      </c>
      <c r="F97" s="37"/>
      <c r="G97" s="44">
        <f t="shared" si="1"/>
        <v>2.6214789587690381</v>
      </c>
      <c r="H97" s="44">
        <f t="shared" si="2"/>
        <v>2.8065000000000002</v>
      </c>
      <c r="I97" s="44"/>
      <c r="J97" s="44">
        <f t="shared" si="8"/>
        <v>17.594999999999999</v>
      </c>
      <c r="K97" s="44">
        <f t="shared" si="8"/>
        <v>16.756474999999998</v>
      </c>
      <c r="L97" s="44">
        <f t="shared" si="4"/>
        <v>17.012537707130075</v>
      </c>
      <c r="M97" s="44"/>
      <c r="N97" s="44">
        <f t="shared" si="9"/>
        <v>2.5518806560695113</v>
      </c>
      <c r="O97" s="44">
        <f t="shared" si="9"/>
        <v>2.6392499999999997</v>
      </c>
    </row>
    <row r="98" spans="1:15" x14ac:dyDescent="0.2">
      <c r="A98" s="34">
        <v>34790</v>
      </c>
      <c r="B98" s="35">
        <v>19.329999999999998</v>
      </c>
      <c r="C98" s="36">
        <v>18.836579999999998</v>
      </c>
      <c r="D98" s="37"/>
      <c r="E98" s="37">
        <f t="shared" si="0"/>
        <v>19.124429662167742</v>
      </c>
      <c r="F98" s="37"/>
      <c r="G98" s="44">
        <f t="shared" si="1"/>
        <v>2.8686644493251614</v>
      </c>
      <c r="H98" s="44">
        <f t="shared" si="2"/>
        <v>2.8994999999999997</v>
      </c>
      <c r="I98" s="44"/>
      <c r="J98" s="44">
        <f t="shared" si="8"/>
        <v>17.923333333333332</v>
      </c>
      <c r="K98" s="44">
        <f t="shared" si="8"/>
        <v>17.065717916666667</v>
      </c>
      <c r="L98" s="44">
        <f t="shared" si="4"/>
        <v>17.326506294225783</v>
      </c>
      <c r="M98" s="44"/>
      <c r="N98" s="44">
        <f t="shared" si="9"/>
        <v>2.5989759441338678</v>
      </c>
      <c r="O98" s="44">
        <f t="shared" si="9"/>
        <v>2.6884999999999999</v>
      </c>
    </row>
    <row r="99" spans="1:15" x14ac:dyDescent="0.2">
      <c r="A99" s="34">
        <v>34820</v>
      </c>
      <c r="B99" s="35">
        <v>19.489999999999998</v>
      </c>
      <c r="C99" s="36">
        <v>18.73432</v>
      </c>
      <c r="D99" s="37"/>
      <c r="E99" s="37">
        <f t="shared" si="0"/>
        <v>19.020606984311506</v>
      </c>
      <c r="F99" s="37"/>
      <c r="G99" s="44">
        <f t="shared" si="1"/>
        <v>2.8530910476467257</v>
      </c>
      <c r="H99" s="44">
        <f t="shared" si="2"/>
        <v>2.9234999999999998</v>
      </c>
      <c r="I99" s="44"/>
      <c r="J99" s="44">
        <f t="shared" si="8"/>
        <v>18.1875</v>
      </c>
      <c r="K99" s="44">
        <f t="shared" si="8"/>
        <v>17.258269166666665</v>
      </c>
      <c r="L99" s="44">
        <f t="shared" si="4"/>
        <v>17.52200000046054</v>
      </c>
      <c r="M99" s="44"/>
      <c r="N99" s="44">
        <f t="shared" si="9"/>
        <v>2.628300000069081</v>
      </c>
      <c r="O99" s="44">
        <f t="shared" si="9"/>
        <v>2.7281249999999999</v>
      </c>
    </row>
    <row r="100" spans="1:15" x14ac:dyDescent="0.2">
      <c r="A100" s="34">
        <v>34851</v>
      </c>
      <c r="B100" s="35">
        <v>18.45</v>
      </c>
      <c r="C100" s="36">
        <v>17.362954999999999</v>
      </c>
      <c r="D100" s="37"/>
      <c r="E100" s="37">
        <f t="shared" si="0"/>
        <v>17.6282855818245</v>
      </c>
      <c r="F100" s="37"/>
      <c r="G100" s="44">
        <f t="shared" si="1"/>
        <v>2.644242837273675</v>
      </c>
      <c r="H100" s="44">
        <f t="shared" si="2"/>
        <v>2.7674999999999996</v>
      </c>
      <c r="I100" s="44"/>
      <c r="J100" s="44">
        <f t="shared" si="8"/>
        <v>18.295833333333331</v>
      </c>
      <c r="K100" s="44">
        <f t="shared" si="8"/>
        <v>17.281682083333333</v>
      </c>
      <c r="L100" s="44">
        <f t="shared" si="4"/>
        <v>17.545770699705191</v>
      </c>
      <c r="M100" s="44"/>
      <c r="N100" s="44">
        <f t="shared" si="9"/>
        <v>2.6318656049557791</v>
      </c>
      <c r="O100" s="44">
        <f t="shared" si="9"/>
        <v>2.7443749999999998</v>
      </c>
    </row>
    <row r="101" spans="1:15" x14ac:dyDescent="0.2">
      <c r="A101" s="34">
        <v>34881</v>
      </c>
      <c r="B101" s="35">
        <v>17.38</v>
      </c>
      <c r="C101" s="36">
        <v>16.047620000000002</v>
      </c>
      <c r="D101" s="37"/>
      <c r="E101" s="37">
        <f t="shared" si="0"/>
        <v>16.292850397216288</v>
      </c>
      <c r="F101" s="37"/>
      <c r="G101" s="44">
        <f t="shared" si="1"/>
        <v>2.443927559582443</v>
      </c>
      <c r="H101" s="44">
        <f t="shared" si="2"/>
        <v>2.6069999999999998</v>
      </c>
      <c r="I101" s="44"/>
      <c r="J101" s="44">
        <f t="shared" si="8"/>
        <v>18.221666666666664</v>
      </c>
      <c r="K101" s="44">
        <f t="shared" si="8"/>
        <v>17.105556249999999</v>
      </c>
      <c r="L101" s="44">
        <f t="shared" si="4"/>
        <v>17.366953413803298</v>
      </c>
      <c r="M101" s="44"/>
      <c r="N101" s="44">
        <f t="shared" si="9"/>
        <v>2.6050430120704942</v>
      </c>
      <c r="O101" s="44">
        <f t="shared" si="9"/>
        <v>2.73325</v>
      </c>
    </row>
    <row r="102" spans="1:15" x14ac:dyDescent="0.2">
      <c r="A102" s="34">
        <v>34912</v>
      </c>
      <c r="B102" s="35">
        <v>17.21</v>
      </c>
      <c r="C102" s="36">
        <v>16.232389999999999</v>
      </c>
      <c r="D102" s="37"/>
      <c r="E102" s="37">
        <f t="shared" si="0"/>
        <v>16.480443944913304</v>
      </c>
      <c r="F102" s="37"/>
      <c r="G102" s="44">
        <f t="shared" si="1"/>
        <v>2.4720665917369957</v>
      </c>
      <c r="H102" s="44">
        <f t="shared" si="2"/>
        <v>2.5815000000000001</v>
      </c>
      <c r="I102" s="44"/>
      <c r="J102" s="44">
        <f t="shared" si="8"/>
        <v>18.131666666666668</v>
      </c>
      <c r="K102" s="44">
        <f t="shared" si="8"/>
        <v>17.051414166666667</v>
      </c>
      <c r="L102" s="44">
        <f t="shared" si="4"/>
        <v>17.311983962635853</v>
      </c>
      <c r="M102" s="44"/>
      <c r="N102" s="44">
        <f t="shared" si="9"/>
        <v>2.5967975943953783</v>
      </c>
      <c r="O102" s="44">
        <f t="shared" si="9"/>
        <v>2.7197499999999994</v>
      </c>
    </row>
    <row r="103" spans="1:15" x14ac:dyDescent="0.2">
      <c r="A103" s="34">
        <v>34943</v>
      </c>
      <c r="B103" s="35">
        <v>17.41</v>
      </c>
      <c r="C103" s="36">
        <v>16.686669999999999</v>
      </c>
      <c r="D103" s="37"/>
      <c r="E103" s="37">
        <f t="shared" si="0"/>
        <v>16.941665987711392</v>
      </c>
      <c r="F103" s="37"/>
      <c r="G103" s="44">
        <f t="shared" si="1"/>
        <v>2.5412498981567087</v>
      </c>
      <c r="H103" s="44">
        <f t="shared" si="2"/>
        <v>2.6114999999999999</v>
      </c>
      <c r="I103" s="44"/>
      <c r="J103" s="44">
        <f t="shared" si="8"/>
        <v>18.113333333333333</v>
      </c>
      <c r="K103" s="44">
        <f t="shared" si="8"/>
        <v>17.103095</v>
      </c>
      <c r="L103" s="44">
        <f t="shared" si="4"/>
        <v>17.364454552412003</v>
      </c>
      <c r="M103" s="44"/>
      <c r="N103" s="44">
        <f t="shared" si="9"/>
        <v>2.6046681828618006</v>
      </c>
      <c r="O103" s="44">
        <f t="shared" si="9"/>
        <v>2.7169999999999992</v>
      </c>
    </row>
    <row r="104" spans="1:15" x14ac:dyDescent="0.2">
      <c r="A104" s="34">
        <v>34973</v>
      </c>
      <c r="B104" s="35">
        <v>17.100000000000001</v>
      </c>
      <c r="C104" s="36">
        <v>16.188865</v>
      </c>
      <c r="D104" s="37"/>
      <c r="E104" s="37">
        <f t="shared" si="0"/>
        <v>16.436253821172912</v>
      </c>
      <c r="F104" s="37"/>
      <c r="G104" s="44">
        <f t="shared" si="1"/>
        <v>2.4654380731759367</v>
      </c>
      <c r="H104" s="44">
        <f t="shared" si="2"/>
        <v>2.5649999999999999</v>
      </c>
      <c r="I104" s="44"/>
      <c r="J104" s="44">
        <f t="shared" si="8"/>
        <v>18.092499999999998</v>
      </c>
      <c r="K104" s="44">
        <f t="shared" si="8"/>
        <v>17.06676375</v>
      </c>
      <c r="L104" s="44">
        <f t="shared" si="4"/>
        <v>17.327568109375971</v>
      </c>
      <c r="M104" s="44"/>
      <c r="N104" s="44">
        <f t="shared" si="9"/>
        <v>2.5991352164063959</v>
      </c>
      <c r="O104" s="44">
        <f t="shared" si="9"/>
        <v>2.7138749999999994</v>
      </c>
    </row>
    <row r="105" spans="1:15" x14ac:dyDescent="0.2">
      <c r="A105" s="34">
        <v>35004</v>
      </c>
      <c r="B105" s="35">
        <v>17.55</v>
      </c>
      <c r="C105" s="36">
        <v>16.909089999999999</v>
      </c>
      <c r="D105" s="37"/>
      <c r="E105" s="37">
        <f t="shared" si="0"/>
        <v>17.167484880815092</v>
      </c>
      <c r="F105" s="37"/>
      <c r="G105" s="44">
        <f t="shared" si="1"/>
        <v>2.5751227321222641</v>
      </c>
      <c r="H105" s="44">
        <f t="shared" si="2"/>
        <v>2.6324999999999998</v>
      </c>
      <c r="I105" s="44"/>
      <c r="J105" s="44">
        <f t="shared" si="8"/>
        <v>18.069166666666664</v>
      </c>
      <c r="K105" s="44">
        <f t="shared" si="8"/>
        <v>17.018562916666664</v>
      </c>
      <c r="L105" s="44">
        <f t="shared" si="4"/>
        <v>17.278630698936222</v>
      </c>
      <c r="M105" s="44"/>
      <c r="N105" s="44">
        <f t="shared" si="9"/>
        <v>2.5917946048404326</v>
      </c>
      <c r="O105" s="44">
        <f t="shared" si="9"/>
        <v>2.7103749999999995</v>
      </c>
    </row>
    <row r="106" spans="1:15" x14ac:dyDescent="0.2">
      <c r="A106" s="34">
        <v>35034</v>
      </c>
      <c r="B106" s="35">
        <v>18.87</v>
      </c>
      <c r="C106" s="36">
        <v>18.233499999999999</v>
      </c>
      <c r="D106" s="37"/>
      <c r="E106" s="37">
        <f t="shared" si="0"/>
        <v>18.512133744296236</v>
      </c>
      <c r="F106" s="37"/>
      <c r="G106" s="44">
        <f t="shared" si="1"/>
        <v>2.7768200616444352</v>
      </c>
      <c r="H106" s="44">
        <f t="shared" si="2"/>
        <v>2.8305000000000002</v>
      </c>
      <c r="I106" s="44"/>
      <c r="J106" s="44">
        <f t="shared" si="8"/>
        <v>18.170833333333334</v>
      </c>
      <c r="K106" s="44">
        <f t="shared" si="8"/>
        <v>17.202658333333332</v>
      </c>
      <c r="L106" s="44">
        <f t="shared" si="4"/>
        <v>17.465539354709676</v>
      </c>
      <c r="M106" s="44"/>
      <c r="N106" s="44">
        <f t="shared" si="9"/>
        <v>2.6198309032064508</v>
      </c>
      <c r="O106" s="44">
        <f t="shared" si="9"/>
        <v>2.7256249999999995</v>
      </c>
    </row>
    <row r="107" spans="1:15" x14ac:dyDescent="0.2">
      <c r="A107" s="34">
        <v>35065</v>
      </c>
      <c r="B107" s="35">
        <v>19.11</v>
      </c>
      <c r="C107" s="36">
        <v>18.05227</v>
      </c>
      <c r="D107" s="37"/>
      <c r="E107" s="37">
        <f t="shared" si="0"/>
        <v>18.328134292820721</v>
      </c>
      <c r="F107" s="37"/>
      <c r="G107" s="44">
        <f t="shared" si="1"/>
        <v>2.7492201439231079</v>
      </c>
      <c r="H107" s="44">
        <f t="shared" si="2"/>
        <v>2.8664999999999998</v>
      </c>
      <c r="I107" s="44"/>
      <c r="J107" s="44">
        <f t="shared" si="8"/>
        <v>18.264166666666668</v>
      </c>
      <c r="K107" s="44">
        <f t="shared" si="8"/>
        <v>17.317728333333331</v>
      </c>
      <c r="L107" s="44">
        <f t="shared" si="4"/>
        <v>17.582367787536953</v>
      </c>
      <c r="M107" s="44"/>
      <c r="N107" s="44">
        <f t="shared" si="9"/>
        <v>2.6373551681305427</v>
      </c>
      <c r="O107" s="44">
        <f t="shared" si="9"/>
        <v>2.7396250000000002</v>
      </c>
    </row>
    <row r="108" spans="1:15" x14ac:dyDescent="0.2">
      <c r="A108" s="34">
        <v>35096</v>
      </c>
      <c r="B108" s="35">
        <v>18.72</v>
      </c>
      <c r="C108" s="36">
        <v>17.868575</v>
      </c>
      <c r="D108" s="37"/>
      <c r="E108" s="37">
        <f t="shared" si="0"/>
        <v>18.141632172648592</v>
      </c>
      <c r="F108" s="37"/>
      <c r="G108" s="44">
        <f t="shared" si="1"/>
        <v>2.7212448258972888</v>
      </c>
      <c r="H108" s="44">
        <f t="shared" si="2"/>
        <v>2.8079999999999998</v>
      </c>
      <c r="I108" s="44"/>
      <c r="J108" s="44">
        <f t="shared" si="8"/>
        <v>18.2775</v>
      </c>
      <c r="K108" s="44">
        <f t="shared" si="8"/>
        <v>17.36385958333333</v>
      </c>
      <c r="L108" s="44">
        <f t="shared" si="4"/>
        <v>17.629203988474327</v>
      </c>
      <c r="M108" s="44"/>
      <c r="N108" s="44">
        <f t="shared" si="9"/>
        <v>2.6443805982711481</v>
      </c>
      <c r="O108" s="44">
        <f t="shared" si="9"/>
        <v>2.7416250000000004</v>
      </c>
    </row>
    <row r="109" spans="1:15" x14ac:dyDescent="0.2">
      <c r="A109" s="34">
        <v>35125</v>
      </c>
      <c r="B109" s="35">
        <v>19.309999999999999</v>
      </c>
      <c r="C109" s="36">
        <v>19.79119</v>
      </c>
      <c r="D109" s="37"/>
      <c r="E109" s="37">
        <f t="shared" si="0"/>
        <v>20.093627457086033</v>
      </c>
      <c r="F109" s="37"/>
      <c r="G109" s="44">
        <f t="shared" si="1"/>
        <v>3.014044118562905</v>
      </c>
      <c r="H109" s="44">
        <f t="shared" si="2"/>
        <v>2.8964999999999996</v>
      </c>
      <c r="I109" s="44"/>
      <c r="J109" s="44">
        <f t="shared" si="8"/>
        <v>18.327499999999997</v>
      </c>
      <c r="K109" s="44">
        <f t="shared" si="8"/>
        <v>17.578668749999995</v>
      </c>
      <c r="L109" s="44">
        <f t="shared" si="4"/>
        <v>17.847295743915357</v>
      </c>
      <c r="M109" s="44"/>
      <c r="N109" s="44">
        <f t="shared" si="9"/>
        <v>2.677094361587304</v>
      </c>
      <c r="O109" s="44">
        <f t="shared" si="9"/>
        <v>2.7491249999999998</v>
      </c>
    </row>
    <row r="110" spans="1:15" x14ac:dyDescent="0.2">
      <c r="A110" s="34">
        <v>35156</v>
      </c>
      <c r="B110" s="35">
        <v>19.87</v>
      </c>
      <c r="C110" s="36">
        <v>21.05857</v>
      </c>
      <c r="D110" s="37"/>
      <c r="E110" s="37">
        <f t="shared" si="0"/>
        <v>21.380374821269879</v>
      </c>
      <c r="F110" s="37"/>
      <c r="G110" s="44">
        <f t="shared" si="1"/>
        <v>3.2070562231904818</v>
      </c>
      <c r="H110" s="44">
        <f t="shared" si="2"/>
        <v>2.9805000000000001</v>
      </c>
      <c r="I110" s="44"/>
      <c r="J110" s="44">
        <f t="shared" ref="J110:K125" si="10">AVERAGE(B99:B110)</f>
        <v>18.372499999999999</v>
      </c>
      <c r="K110" s="44">
        <f t="shared" si="10"/>
        <v>17.763834583333331</v>
      </c>
      <c r="L110" s="44">
        <f t="shared" si="4"/>
        <v>18.035291173840537</v>
      </c>
      <c r="M110" s="44"/>
      <c r="N110" s="44">
        <f t="shared" ref="N110:O125" si="11">AVERAGE(G99:G110)</f>
        <v>2.7052936760760802</v>
      </c>
      <c r="O110" s="44">
        <f t="shared" si="11"/>
        <v>2.7558749999999996</v>
      </c>
    </row>
    <row r="111" spans="1:15" x14ac:dyDescent="0.2">
      <c r="A111" s="34">
        <v>35186</v>
      </c>
      <c r="B111" s="35">
        <v>19.649999999999999</v>
      </c>
      <c r="C111" s="36">
        <v>19.29636</v>
      </c>
      <c r="D111" s="37"/>
      <c r="E111" s="37">
        <f t="shared" si="0"/>
        <v>19.591235752767602</v>
      </c>
      <c r="F111" s="37"/>
      <c r="G111" s="44">
        <f t="shared" si="1"/>
        <v>2.9386853629151406</v>
      </c>
      <c r="H111" s="44">
        <f t="shared" si="2"/>
        <v>2.9474999999999998</v>
      </c>
      <c r="I111" s="44"/>
      <c r="J111" s="44">
        <f t="shared" si="10"/>
        <v>18.385833333333334</v>
      </c>
      <c r="K111" s="44">
        <f t="shared" si="10"/>
        <v>17.810671249999995</v>
      </c>
      <c r="L111" s="44">
        <f t="shared" si="4"/>
        <v>18.082843571211878</v>
      </c>
      <c r="M111" s="44"/>
      <c r="N111" s="44">
        <f t="shared" si="11"/>
        <v>2.7124265356817809</v>
      </c>
      <c r="O111" s="44">
        <f t="shared" si="11"/>
        <v>2.7578749999999999</v>
      </c>
    </row>
    <row r="112" spans="1:15" x14ac:dyDescent="0.2">
      <c r="A112" s="34">
        <v>35217</v>
      </c>
      <c r="B112" s="35">
        <v>19.559999999999999</v>
      </c>
      <c r="C112" s="36">
        <v>18.539749999999998</v>
      </c>
      <c r="D112" s="37"/>
      <c r="E112" s="37">
        <f t="shared" si="0"/>
        <v>18.823063678713144</v>
      </c>
      <c r="F112" s="37"/>
      <c r="G112" s="44">
        <f t="shared" si="1"/>
        <v>2.8234595518069714</v>
      </c>
      <c r="H112" s="44">
        <f t="shared" si="2"/>
        <v>2.9339999999999997</v>
      </c>
      <c r="I112" s="44"/>
      <c r="J112" s="44">
        <f t="shared" si="10"/>
        <v>18.478333333333335</v>
      </c>
      <c r="K112" s="44">
        <f t="shared" si="10"/>
        <v>17.908737499999997</v>
      </c>
      <c r="L112" s="44">
        <f t="shared" si="4"/>
        <v>18.182408412619264</v>
      </c>
      <c r="M112" s="44"/>
      <c r="N112" s="44">
        <f t="shared" si="11"/>
        <v>2.7273612618928897</v>
      </c>
      <c r="O112" s="44">
        <f t="shared" si="11"/>
        <v>2.7717499999999995</v>
      </c>
    </row>
    <row r="113" spans="1:15" x14ac:dyDescent="0.2">
      <c r="A113" s="34">
        <v>35247</v>
      </c>
      <c r="B113" s="35">
        <v>20.05</v>
      </c>
      <c r="C113" s="36">
        <v>19.754564999999999</v>
      </c>
      <c r="D113" s="37"/>
      <c r="E113" s="37">
        <f t="shared" si="0"/>
        <v>20.056442775133316</v>
      </c>
      <c r="F113" s="37"/>
      <c r="G113" s="44">
        <f t="shared" si="1"/>
        <v>3.0084664162699974</v>
      </c>
      <c r="H113" s="44">
        <f t="shared" si="2"/>
        <v>3.0074999999999998</v>
      </c>
      <c r="I113" s="44"/>
      <c r="J113" s="44">
        <f t="shared" si="10"/>
        <v>18.700833333333335</v>
      </c>
      <c r="K113" s="44">
        <f t="shared" si="10"/>
        <v>18.21764958333333</v>
      </c>
      <c r="L113" s="44">
        <f t="shared" si="4"/>
        <v>18.496041110779018</v>
      </c>
      <c r="M113" s="44"/>
      <c r="N113" s="44">
        <f t="shared" si="11"/>
        <v>2.7744061666168527</v>
      </c>
      <c r="O113" s="44">
        <f t="shared" si="11"/>
        <v>2.8051249999999999</v>
      </c>
    </row>
    <row r="114" spans="1:15" x14ac:dyDescent="0.2">
      <c r="A114" s="34">
        <v>35278</v>
      </c>
      <c r="B114" s="35">
        <v>20.74</v>
      </c>
      <c r="C114" s="36">
        <v>20.627045000000003</v>
      </c>
      <c r="D114" s="37"/>
      <c r="E114" s="37">
        <f t="shared" si="0"/>
        <v>20.942255507149859</v>
      </c>
      <c r="F114" s="37"/>
      <c r="G114" s="44">
        <f t="shared" si="1"/>
        <v>3.141338326072479</v>
      </c>
      <c r="H114" s="44">
        <f t="shared" si="2"/>
        <v>3.1109999999999998</v>
      </c>
      <c r="I114" s="44"/>
      <c r="J114" s="44">
        <f t="shared" si="10"/>
        <v>18.995000000000001</v>
      </c>
      <c r="K114" s="44">
        <f t="shared" si="10"/>
        <v>18.583870833333332</v>
      </c>
      <c r="L114" s="44">
        <f t="shared" si="4"/>
        <v>18.867858740965399</v>
      </c>
      <c r="M114" s="44"/>
      <c r="N114" s="44">
        <f t="shared" si="11"/>
        <v>2.8301788111448096</v>
      </c>
      <c r="O114" s="44">
        <f t="shared" si="11"/>
        <v>2.8492500000000001</v>
      </c>
    </row>
    <row r="115" spans="1:15" x14ac:dyDescent="0.2">
      <c r="A115" s="34">
        <v>35309</v>
      </c>
      <c r="B115" s="35">
        <v>21.9</v>
      </c>
      <c r="C115" s="36">
        <v>23.045475</v>
      </c>
      <c r="D115" s="37"/>
      <c r="E115" s="37">
        <f t="shared" ref="E115:E134" si="12">C115*$S$86</f>
        <v>23.397642548102958</v>
      </c>
      <c r="F115" s="37"/>
      <c r="G115" s="44">
        <f t="shared" ref="G115:G134" si="13">$S$86*0.15*C115</f>
        <v>3.5096463822154433</v>
      </c>
      <c r="H115" s="44">
        <f t="shared" ref="H115:H134" si="14">B115*0.15</f>
        <v>3.2849999999999997</v>
      </c>
      <c r="I115" s="44"/>
      <c r="J115" s="44">
        <f t="shared" si="10"/>
        <v>19.369166666666668</v>
      </c>
      <c r="K115" s="44">
        <f t="shared" si="10"/>
        <v>19.113771249999999</v>
      </c>
      <c r="L115" s="44">
        <f t="shared" si="4"/>
        <v>19.405856787664696</v>
      </c>
      <c r="M115" s="44"/>
      <c r="N115" s="44">
        <f t="shared" si="11"/>
        <v>2.9108785181497043</v>
      </c>
      <c r="O115" s="44">
        <f t="shared" si="11"/>
        <v>2.9053749999999998</v>
      </c>
    </row>
    <row r="116" spans="1:15" x14ac:dyDescent="0.2">
      <c r="A116" s="34">
        <v>35339</v>
      </c>
      <c r="B116" s="35">
        <v>23.37</v>
      </c>
      <c r="C116" s="36">
        <v>24.295870000000001</v>
      </c>
      <c r="D116" s="37"/>
      <c r="E116" s="37">
        <f t="shared" si="12"/>
        <v>24.667145357393512</v>
      </c>
      <c r="F116" s="37"/>
      <c r="G116" s="44">
        <f t="shared" si="13"/>
        <v>3.7000718036090268</v>
      </c>
      <c r="H116" s="44">
        <f t="shared" si="14"/>
        <v>3.5055000000000001</v>
      </c>
      <c r="I116" s="44"/>
      <c r="J116" s="44">
        <f t="shared" si="10"/>
        <v>19.891666666666669</v>
      </c>
      <c r="K116" s="44">
        <f t="shared" si="10"/>
        <v>19.789355000000004</v>
      </c>
      <c r="L116" s="44">
        <f t="shared" si="4"/>
        <v>20.09176441568308</v>
      </c>
      <c r="M116" s="44"/>
      <c r="N116" s="44">
        <f t="shared" si="11"/>
        <v>3.0137646623524614</v>
      </c>
      <c r="O116" s="44">
        <f t="shared" si="11"/>
        <v>2.9837499999999992</v>
      </c>
    </row>
    <row r="117" spans="1:15" x14ac:dyDescent="0.2">
      <c r="A117" s="34">
        <v>35370</v>
      </c>
      <c r="B117" s="35">
        <v>23.47</v>
      </c>
      <c r="C117" s="36">
        <v>23.111665000000002</v>
      </c>
      <c r="D117" s="37"/>
      <c r="E117" s="37">
        <f t="shared" si="12"/>
        <v>23.464844025193752</v>
      </c>
      <c r="F117" s="37"/>
      <c r="G117" s="44">
        <f t="shared" si="13"/>
        <v>3.5197266037790627</v>
      </c>
      <c r="H117" s="44">
        <f t="shared" si="14"/>
        <v>3.5204999999999997</v>
      </c>
      <c r="I117" s="44"/>
      <c r="J117" s="44">
        <f t="shared" si="10"/>
        <v>20.385000000000002</v>
      </c>
      <c r="K117" s="44">
        <f t="shared" si="10"/>
        <v>20.306236250000001</v>
      </c>
      <c r="L117" s="44">
        <f t="shared" si="4"/>
        <v>20.6165443443813</v>
      </c>
      <c r="M117" s="44"/>
      <c r="N117" s="44">
        <f t="shared" si="11"/>
        <v>3.0924816516571951</v>
      </c>
      <c r="O117" s="44">
        <f t="shared" si="11"/>
        <v>3.05775</v>
      </c>
    </row>
    <row r="118" spans="1:15" x14ac:dyDescent="0.2">
      <c r="A118" s="34">
        <v>35400</v>
      </c>
      <c r="B118" s="35">
        <v>24.05</v>
      </c>
      <c r="C118" s="36">
        <v>24.08381</v>
      </c>
      <c r="D118" s="37"/>
      <c r="E118" s="37">
        <f t="shared" si="12"/>
        <v>24.45184477978551</v>
      </c>
      <c r="F118" s="37"/>
      <c r="G118" s="44">
        <f t="shared" si="13"/>
        <v>3.6677767169678264</v>
      </c>
      <c r="H118" s="44">
        <f t="shared" si="14"/>
        <v>3.6074999999999999</v>
      </c>
      <c r="I118" s="44"/>
      <c r="J118" s="44">
        <f t="shared" si="10"/>
        <v>20.81666666666667</v>
      </c>
      <c r="K118" s="44">
        <f t="shared" si="10"/>
        <v>20.793762083333338</v>
      </c>
      <c r="L118" s="44">
        <f t="shared" si="4"/>
        <v>21.111520264005406</v>
      </c>
      <c r="M118" s="44"/>
      <c r="N118" s="44">
        <f t="shared" si="11"/>
        <v>3.1667280396008111</v>
      </c>
      <c r="O118" s="44">
        <f t="shared" si="11"/>
        <v>3.1225000000000005</v>
      </c>
    </row>
    <row r="119" spans="1:15" x14ac:dyDescent="0.2">
      <c r="A119" s="34">
        <v>35431</v>
      </c>
      <c r="B119" s="35">
        <v>24.12</v>
      </c>
      <c r="C119" s="36">
        <v>23.583635000000001</v>
      </c>
      <c r="D119" s="37"/>
      <c r="E119" s="37">
        <f t="shared" si="12"/>
        <v>23.944026396285174</v>
      </c>
      <c r="F119" s="37"/>
      <c r="G119" s="44">
        <f t="shared" si="13"/>
        <v>3.5916039594427764</v>
      </c>
      <c r="H119" s="44">
        <f t="shared" si="14"/>
        <v>3.6179999999999999</v>
      </c>
      <c r="I119" s="44"/>
      <c r="J119" s="44">
        <f t="shared" si="10"/>
        <v>21.23416666666667</v>
      </c>
      <c r="K119" s="44">
        <f t="shared" si="10"/>
        <v>21.254709166666668</v>
      </c>
      <c r="L119" s="44">
        <f t="shared" si="4"/>
        <v>21.579511272627443</v>
      </c>
      <c r="M119" s="44"/>
      <c r="N119" s="44">
        <f t="shared" si="11"/>
        <v>3.236926690894117</v>
      </c>
      <c r="O119" s="44">
        <f t="shared" si="11"/>
        <v>3.1851249999999998</v>
      </c>
    </row>
    <row r="120" spans="1:15" x14ac:dyDescent="0.2">
      <c r="A120" s="34">
        <v>35462</v>
      </c>
      <c r="B120" s="35">
        <v>22.2</v>
      </c>
      <c r="C120" s="36">
        <v>20.896249999999998</v>
      </c>
      <c r="D120" s="37"/>
      <c r="E120" s="37">
        <f t="shared" si="12"/>
        <v>21.215574341418279</v>
      </c>
      <c r="F120" s="37"/>
      <c r="G120" s="44">
        <f t="shared" si="13"/>
        <v>3.1823361512127417</v>
      </c>
      <c r="H120" s="44">
        <f t="shared" si="14"/>
        <v>3.3299999999999996</v>
      </c>
      <c r="I120" s="44"/>
      <c r="J120" s="44">
        <f t="shared" si="10"/>
        <v>21.52416666666667</v>
      </c>
      <c r="K120" s="44">
        <f t="shared" si="10"/>
        <v>21.507015416666665</v>
      </c>
      <c r="L120" s="44">
        <f t="shared" si="4"/>
        <v>21.835673120024918</v>
      </c>
      <c r="M120" s="44"/>
      <c r="N120" s="44">
        <f t="shared" si="11"/>
        <v>3.2753509680037385</v>
      </c>
      <c r="O120" s="44">
        <f t="shared" si="11"/>
        <v>3.2286249999999996</v>
      </c>
    </row>
    <row r="121" spans="1:15" x14ac:dyDescent="0.2">
      <c r="A121" s="34">
        <v>35490</v>
      </c>
      <c r="B121" s="35">
        <v>20.69</v>
      </c>
      <c r="C121" s="36">
        <v>19.576750000000001</v>
      </c>
      <c r="D121" s="37"/>
      <c r="E121" s="37">
        <f t="shared" si="12"/>
        <v>19.875910509701995</v>
      </c>
      <c r="F121" s="37"/>
      <c r="G121" s="44">
        <f t="shared" si="13"/>
        <v>2.9813865764552991</v>
      </c>
      <c r="H121" s="44">
        <f t="shared" si="14"/>
        <v>3.1034999999999999</v>
      </c>
      <c r="I121" s="44"/>
      <c r="J121" s="44">
        <f t="shared" si="10"/>
        <v>21.639166666666668</v>
      </c>
      <c r="K121" s="44">
        <f t="shared" si="10"/>
        <v>21.489145416666663</v>
      </c>
      <c r="L121" s="44">
        <f t="shared" si="4"/>
        <v>21.81753004107625</v>
      </c>
      <c r="M121" s="44"/>
      <c r="N121" s="44">
        <f t="shared" si="11"/>
        <v>3.2726295061614379</v>
      </c>
      <c r="O121" s="44">
        <f t="shared" si="11"/>
        <v>3.2458749999999998</v>
      </c>
    </row>
    <row r="122" spans="1:15" x14ac:dyDescent="0.2">
      <c r="A122" s="34">
        <v>35521</v>
      </c>
      <c r="B122" s="35">
        <v>19.500491100961181</v>
      </c>
      <c r="C122" s="36">
        <v>17.785910000000001</v>
      </c>
      <c r="D122" s="37"/>
      <c r="E122" s="37">
        <f t="shared" si="12"/>
        <v>18.057703934187945</v>
      </c>
      <c r="F122" s="37"/>
      <c r="G122" s="44">
        <f t="shared" si="13"/>
        <v>2.7086555901281915</v>
      </c>
      <c r="H122" s="44">
        <f t="shared" si="14"/>
        <v>2.9250736651441769</v>
      </c>
      <c r="I122" s="44"/>
      <c r="J122" s="44">
        <f t="shared" si="10"/>
        <v>21.608374258413431</v>
      </c>
      <c r="K122" s="44">
        <f t="shared" si="10"/>
        <v>21.216423750000001</v>
      </c>
      <c r="L122" s="44">
        <f t="shared" si="4"/>
        <v>21.540640800486088</v>
      </c>
      <c r="M122" s="44"/>
      <c r="N122" s="44">
        <f t="shared" si="11"/>
        <v>3.2310961200729129</v>
      </c>
      <c r="O122" s="44">
        <f t="shared" si="11"/>
        <v>3.2412561387620147</v>
      </c>
    </row>
    <row r="123" spans="1:15" x14ac:dyDescent="0.2">
      <c r="A123" s="34">
        <v>35551</v>
      </c>
      <c r="B123" s="35">
        <v>20.053172587466708</v>
      </c>
      <c r="C123" s="36">
        <v>19.204284999999999</v>
      </c>
      <c r="D123" s="37"/>
      <c r="E123" s="37">
        <f t="shared" si="12"/>
        <v>19.497753716158829</v>
      </c>
      <c r="F123" s="37"/>
      <c r="G123" s="44">
        <f t="shared" si="13"/>
        <v>2.9246630574238242</v>
      </c>
      <c r="H123" s="44">
        <f t="shared" si="14"/>
        <v>3.007975888120006</v>
      </c>
      <c r="I123" s="44"/>
      <c r="J123" s="44">
        <f t="shared" si="10"/>
        <v>21.641971974035656</v>
      </c>
      <c r="K123" s="44">
        <f t="shared" si="10"/>
        <v>21.208750833333333</v>
      </c>
      <c r="L123" s="44">
        <f t="shared" si="4"/>
        <v>21.532850630768692</v>
      </c>
      <c r="M123" s="44"/>
      <c r="N123" s="44">
        <f t="shared" si="11"/>
        <v>3.2299275946153028</v>
      </c>
      <c r="O123" s="44">
        <f t="shared" si="11"/>
        <v>3.2462957961053482</v>
      </c>
    </row>
    <row r="124" spans="1:15" x14ac:dyDescent="0.2">
      <c r="A124" s="34">
        <v>35582</v>
      </c>
      <c r="B124" s="35">
        <v>19.35906668386767</v>
      </c>
      <c r="C124" s="36">
        <v>17.838335000000001</v>
      </c>
      <c r="D124" s="37"/>
      <c r="E124" s="37">
        <f t="shared" si="12"/>
        <v>18.110930062553024</v>
      </c>
      <c r="F124" s="37"/>
      <c r="G124" s="44">
        <f t="shared" si="13"/>
        <v>2.7166395093829538</v>
      </c>
      <c r="H124" s="44">
        <f t="shared" si="14"/>
        <v>2.9038600025801506</v>
      </c>
      <c r="I124" s="44"/>
      <c r="J124" s="44">
        <f t="shared" si="10"/>
        <v>21.625227531024631</v>
      </c>
      <c r="K124" s="44">
        <f t="shared" si="10"/>
        <v>21.150299583333336</v>
      </c>
      <c r="L124" s="44">
        <f t="shared" si="4"/>
        <v>21.473506162755346</v>
      </c>
      <c r="M124" s="44"/>
      <c r="N124" s="44">
        <f t="shared" si="11"/>
        <v>3.221025924413301</v>
      </c>
      <c r="O124" s="44">
        <f t="shared" si="11"/>
        <v>3.2437841296536942</v>
      </c>
    </row>
    <row r="125" spans="1:15" x14ac:dyDescent="0.2">
      <c r="A125" s="34">
        <v>35612</v>
      </c>
      <c r="B125" s="35">
        <v>18.794896820892394</v>
      </c>
      <c r="C125" s="36">
        <v>18.553044999999997</v>
      </c>
      <c r="D125" s="37"/>
      <c r="E125" s="37">
        <f t="shared" si="12"/>
        <v>18.836561845172156</v>
      </c>
      <c r="F125" s="37"/>
      <c r="G125" s="44">
        <f t="shared" si="13"/>
        <v>2.825484276775823</v>
      </c>
      <c r="H125" s="44">
        <f t="shared" si="14"/>
        <v>2.8192345231338591</v>
      </c>
      <c r="I125" s="44"/>
      <c r="J125" s="44">
        <f t="shared" si="10"/>
        <v>21.520635599432328</v>
      </c>
      <c r="K125" s="44">
        <f t="shared" si="10"/>
        <v>21.050172916666668</v>
      </c>
      <c r="L125" s="44">
        <f t="shared" si="4"/>
        <v>21.371849418591921</v>
      </c>
      <c r="M125" s="44"/>
      <c r="N125" s="44">
        <f t="shared" si="11"/>
        <v>3.205777412788787</v>
      </c>
      <c r="O125" s="44">
        <f t="shared" si="11"/>
        <v>3.2280953399148493</v>
      </c>
    </row>
    <row r="126" spans="1:15" x14ac:dyDescent="0.2">
      <c r="A126" s="34">
        <v>35643</v>
      </c>
      <c r="B126" s="35">
        <v>19.18</v>
      </c>
      <c r="C126" s="36">
        <v>18.788094999999998</v>
      </c>
      <c r="D126" s="37"/>
      <c r="E126" s="37">
        <f t="shared" si="12"/>
        <v>19.075203742591565</v>
      </c>
      <c r="F126" s="37"/>
      <c r="G126" s="44">
        <f t="shared" si="13"/>
        <v>2.8612805613887349</v>
      </c>
      <c r="H126" s="44">
        <f t="shared" si="14"/>
        <v>2.8769999999999998</v>
      </c>
      <c r="I126" s="44"/>
      <c r="J126" s="44">
        <f t="shared" ref="J126:K134" si="15">AVERAGE(B115:B126)</f>
        <v>21.390635599432329</v>
      </c>
      <c r="K126" s="44">
        <f t="shared" si="15"/>
        <v>20.896927083333335</v>
      </c>
      <c r="L126" s="44">
        <f t="shared" ref="L126:L134" si="16">AVERAGE(E115:E126)</f>
        <v>21.216261771545394</v>
      </c>
      <c r="M126" s="44"/>
      <c r="N126" s="44">
        <f t="shared" ref="N126:O134" si="17">AVERAGE(G115:G126)</f>
        <v>3.1824392657318086</v>
      </c>
      <c r="O126" s="44">
        <f t="shared" si="17"/>
        <v>3.2085953399148495</v>
      </c>
    </row>
    <row r="127" spans="1:15" x14ac:dyDescent="0.2">
      <c r="A127" s="34">
        <v>35674</v>
      </c>
      <c r="B127" s="35">
        <v>19.48</v>
      </c>
      <c r="C127" s="36">
        <v>18.572045000000003</v>
      </c>
      <c r="D127" s="37"/>
      <c r="E127" s="37">
        <f t="shared" si="12"/>
        <v>18.855852192123741</v>
      </c>
      <c r="F127" s="37"/>
      <c r="G127" s="44">
        <f t="shared" si="13"/>
        <v>2.828377828818561</v>
      </c>
      <c r="H127" s="44">
        <f t="shared" si="14"/>
        <v>2.9220000000000002</v>
      </c>
      <c r="I127" s="44"/>
      <c r="J127" s="44">
        <f t="shared" si="15"/>
        <v>21.188968932765665</v>
      </c>
      <c r="K127" s="44">
        <f t="shared" si="15"/>
        <v>20.52414125</v>
      </c>
      <c r="L127" s="44">
        <f t="shared" si="16"/>
        <v>20.837779241880455</v>
      </c>
      <c r="M127" s="44"/>
      <c r="N127" s="44">
        <f t="shared" si="17"/>
        <v>3.1256668862820685</v>
      </c>
      <c r="O127" s="44">
        <f t="shared" si="17"/>
        <v>3.1783453399148489</v>
      </c>
    </row>
    <row r="128" spans="1:15" x14ac:dyDescent="0.2">
      <c r="A128" s="34">
        <v>35704</v>
      </c>
      <c r="B128" s="35">
        <v>20.18</v>
      </c>
      <c r="C128" s="36">
        <v>20.109344999999998</v>
      </c>
      <c r="D128" s="37"/>
      <c r="E128" s="37">
        <f t="shared" si="12"/>
        <v>20.416644316790233</v>
      </c>
      <c r="F128" s="37"/>
      <c r="G128" s="44">
        <f t="shared" si="13"/>
        <v>3.0624966475185351</v>
      </c>
      <c r="H128" s="44">
        <f t="shared" si="14"/>
        <v>3.0269999999999997</v>
      </c>
      <c r="I128" s="44"/>
      <c r="J128" s="44">
        <f t="shared" si="15"/>
        <v>20.923135599432332</v>
      </c>
      <c r="K128" s="44">
        <f t="shared" si="15"/>
        <v>20.175264166666668</v>
      </c>
      <c r="L128" s="44">
        <f t="shared" si="16"/>
        <v>20.483570821830181</v>
      </c>
      <c r="M128" s="44"/>
      <c r="N128" s="44">
        <f t="shared" si="17"/>
        <v>3.0725356232745278</v>
      </c>
      <c r="O128" s="44">
        <f t="shared" si="17"/>
        <v>3.1384703399148486</v>
      </c>
    </row>
    <row r="129" spans="1:15" x14ac:dyDescent="0.2">
      <c r="A129" s="34">
        <v>35735</v>
      </c>
      <c r="B129" s="35">
        <v>20.46</v>
      </c>
      <c r="C129" s="36">
        <v>19.346499999999999</v>
      </c>
      <c r="D129" s="37"/>
      <c r="E129" s="37">
        <f t="shared" si="12"/>
        <v>19.642141963091401</v>
      </c>
      <c r="F129" s="37"/>
      <c r="G129" s="44">
        <f t="shared" si="13"/>
        <v>2.9463212944637105</v>
      </c>
      <c r="H129" s="44">
        <f t="shared" si="14"/>
        <v>3.069</v>
      </c>
      <c r="I129" s="44"/>
      <c r="J129" s="44">
        <f t="shared" si="15"/>
        <v>20.672302266098999</v>
      </c>
      <c r="K129" s="44">
        <f t="shared" si="15"/>
        <v>19.861500416666665</v>
      </c>
      <c r="L129" s="44">
        <f t="shared" si="16"/>
        <v>20.165012316654988</v>
      </c>
      <c r="M129" s="44"/>
      <c r="N129" s="44">
        <f t="shared" si="17"/>
        <v>3.0247518474982478</v>
      </c>
      <c r="O129" s="44">
        <f t="shared" si="17"/>
        <v>3.1008453399148492</v>
      </c>
    </row>
    <row r="130" spans="1:15" x14ac:dyDescent="0.2">
      <c r="A130" s="34">
        <v>35765</v>
      </c>
      <c r="B130" s="35">
        <v>18.309999999999999</v>
      </c>
      <c r="C130" s="36">
        <v>17.43477</v>
      </c>
      <c r="D130" s="37"/>
      <c r="E130" s="37">
        <f t="shared" si="12"/>
        <v>17.701198016894381</v>
      </c>
      <c r="F130" s="37"/>
      <c r="G130" s="44">
        <f t="shared" si="13"/>
        <v>2.655179702534157</v>
      </c>
      <c r="H130" s="44">
        <f t="shared" si="14"/>
        <v>2.7464999999999997</v>
      </c>
      <c r="I130" s="44"/>
      <c r="J130" s="44">
        <f t="shared" si="15"/>
        <v>20.193968932765664</v>
      </c>
      <c r="K130" s="44">
        <f t="shared" si="15"/>
        <v>19.307413749999998</v>
      </c>
      <c r="L130" s="44">
        <f t="shared" si="16"/>
        <v>19.602458419747393</v>
      </c>
      <c r="M130" s="44"/>
      <c r="N130" s="44">
        <f t="shared" si="17"/>
        <v>2.9403687629621089</v>
      </c>
      <c r="O130" s="44">
        <f t="shared" si="17"/>
        <v>3.0290953399148495</v>
      </c>
    </row>
    <row r="131" spans="1:15" x14ac:dyDescent="0.2">
      <c r="A131" s="34">
        <v>35796</v>
      </c>
      <c r="B131" s="35">
        <v>15.5</v>
      </c>
      <c r="C131" s="36">
        <v>15.476670000000002</v>
      </c>
      <c r="D131" s="37"/>
      <c r="E131" s="37">
        <f t="shared" si="12"/>
        <v>15.713175471321318</v>
      </c>
      <c r="F131" s="37"/>
      <c r="G131" s="44">
        <f t="shared" si="13"/>
        <v>2.3569763206981977</v>
      </c>
      <c r="H131" s="44">
        <f t="shared" si="14"/>
        <v>2.3249999999999997</v>
      </c>
      <c r="I131" s="44"/>
      <c r="J131" s="44">
        <f t="shared" si="15"/>
        <v>19.47563559943233</v>
      </c>
      <c r="K131" s="44">
        <f t="shared" si="15"/>
        <v>18.631833333333333</v>
      </c>
      <c r="L131" s="44">
        <f t="shared" si="16"/>
        <v>18.916554176000403</v>
      </c>
      <c r="M131" s="44"/>
      <c r="N131" s="44">
        <f t="shared" si="17"/>
        <v>2.8374831264000608</v>
      </c>
      <c r="O131" s="44">
        <f t="shared" si="17"/>
        <v>2.9213453399148492</v>
      </c>
    </row>
    <row r="132" spans="1:15" x14ac:dyDescent="0.2">
      <c r="A132" s="34">
        <v>35827</v>
      </c>
      <c r="B132" s="35">
        <v>13.86</v>
      </c>
      <c r="C132" s="36">
        <v>14.37275</v>
      </c>
      <c r="D132" s="37"/>
      <c r="E132" s="37">
        <f t="shared" si="12"/>
        <v>14.592386007806164</v>
      </c>
      <c r="F132" s="37"/>
      <c r="G132" s="44">
        <f t="shared" si="13"/>
        <v>2.1888579011709246</v>
      </c>
      <c r="H132" s="44">
        <f t="shared" si="14"/>
        <v>2.0789999999999997</v>
      </c>
      <c r="I132" s="44"/>
      <c r="J132" s="44">
        <f t="shared" si="15"/>
        <v>18.78063559943233</v>
      </c>
      <c r="K132" s="44">
        <f t="shared" si="15"/>
        <v>18.088208333333331</v>
      </c>
      <c r="L132" s="44">
        <f t="shared" si="16"/>
        <v>18.364621814866062</v>
      </c>
      <c r="M132" s="44"/>
      <c r="N132" s="44">
        <f t="shared" si="17"/>
        <v>2.7546932722299093</v>
      </c>
      <c r="O132" s="44">
        <f t="shared" si="17"/>
        <v>2.8170953399148497</v>
      </c>
    </row>
    <row r="133" spans="1:15" x14ac:dyDescent="0.2">
      <c r="A133" s="48">
        <v>35855</v>
      </c>
      <c r="B133" s="35">
        <v>12.74</v>
      </c>
      <c r="C133" s="36">
        <v>13.457955000000002</v>
      </c>
      <c r="D133" s="37"/>
      <c r="E133" s="37">
        <f t="shared" si="12"/>
        <v>13.663611642565622</v>
      </c>
      <c r="F133" s="37"/>
      <c r="G133" s="44">
        <f t="shared" si="13"/>
        <v>2.0495417463848433</v>
      </c>
      <c r="H133" s="44">
        <f t="shared" si="14"/>
        <v>1.911</v>
      </c>
      <c r="I133" s="44"/>
      <c r="J133" s="44">
        <f t="shared" si="15"/>
        <v>18.118135599432332</v>
      </c>
      <c r="K133" s="44">
        <f t="shared" si="15"/>
        <v>17.578308749999998</v>
      </c>
      <c r="L133" s="44">
        <f t="shared" si="16"/>
        <v>17.846930242604699</v>
      </c>
      <c r="M133" s="44"/>
      <c r="N133" s="44">
        <f t="shared" si="17"/>
        <v>2.6770395363907049</v>
      </c>
      <c r="O133" s="44">
        <f t="shared" si="17"/>
        <v>2.7177203399148495</v>
      </c>
    </row>
    <row r="134" spans="1:15" x14ac:dyDescent="0.2">
      <c r="A134" s="49">
        <v>35886</v>
      </c>
      <c r="B134" s="35">
        <v>13.23</v>
      </c>
      <c r="C134" s="36">
        <v>13.793809999999999</v>
      </c>
      <c r="D134" s="37"/>
      <c r="E134" s="37">
        <f t="shared" si="12"/>
        <v>14.004598983377345</v>
      </c>
      <c r="F134" s="37"/>
      <c r="G134" s="44">
        <f t="shared" si="13"/>
        <v>2.1006898475066018</v>
      </c>
      <c r="H134" s="44">
        <f t="shared" si="14"/>
        <v>1.9844999999999999</v>
      </c>
      <c r="I134" s="44"/>
      <c r="J134" s="44">
        <f t="shared" si="15"/>
        <v>17.595594674352231</v>
      </c>
      <c r="K134" s="44">
        <f t="shared" si="15"/>
        <v>17.24563375</v>
      </c>
      <c r="L134" s="44">
        <f t="shared" si="16"/>
        <v>17.509171496703818</v>
      </c>
      <c r="M134" s="44"/>
      <c r="N134" s="44">
        <f t="shared" si="17"/>
        <v>2.6263757245055719</v>
      </c>
      <c r="O134" s="44">
        <f t="shared" si="17"/>
        <v>2.6393392011528349</v>
      </c>
    </row>
    <row r="135" spans="1:15" x14ac:dyDescent="0.2">
      <c r="A135" s="49"/>
      <c r="B135" s="30"/>
      <c r="C135" s="36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168"/>
  <sheetViews>
    <sheetView tabSelected="1" workbookViewId="0">
      <selection activeCell="M5" sqref="M5"/>
    </sheetView>
  </sheetViews>
  <sheetFormatPr defaultRowHeight="12.75" x14ac:dyDescent="0.2"/>
  <cols>
    <col min="1" max="1" width="11" customWidth="1"/>
    <col min="2" max="2" width="11.28515625" customWidth="1"/>
    <col min="6" max="6" width="17.140625" customWidth="1"/>
    <col min="7" max="7" width="9.42578125" customWidth="1"/>
    <col min="8" max="8" width="10" customWidth="1"/>
    <col min="9" max="9" width="16.7109375" customWidth="1"/>
    <col min="10" max="10" width="11.42578125" customWidth="1"/>
    <col min="11" max="11" width="10.85546875" customWidth="1"/>
  </cols>
  <sheetData>
    <row r="1" spans="1:18" ht="18" x14ac:dyDescent="0.25">
      <c r="F1" s="73" t="s">
        <v>40</v>
      </c>
      <c r="G1" s="74"/>
      <c r="H1" s="75"/>
      <c r="I1" s="73" t="s">
        <v>41</v>
      </c>
      <c r="J1" s="74"/>
      <c r="K1" s="75"/>
    </row>
    <row r="2" spans="1:18" ht="60" customHeight="1" x14ac:dyDescent="0.25">
      <c r="F2" s="7" t="s">
        <v>37</v>
      </c>
      <c r="G2" s="76" t="s">
        <v>38</v>
      </c>
      <c r="H2" s="77"/>
      <c r="I2" s="7" t="s">
        <v>37</v>
      </c>
      <c r="J2" s="76" t="s">
        <v>38</v>
      </c>
      <c r="K2" s="77"/>
      <c r="N2">
        <f>CORREL(M5:M145,N5:N145)</f>
        <v>0.82657721447669152</v>
      </c>
      <c r="R2">
        <f>CORREL(Q5:Q145,R5:R145)</f>
        <v>0.82657721447669108</v>
      </c>
    </row>
    <row r="3" spans="1:18" ht="16.5" thickBot="1" x14ac:dyDescent="0.3">
      <c r="F3" s="8">
        <f>CORREL(C6:C146,D5:D145)</f>
        <v>0.95746094484499877</v>
      </c>
      <c r="G3" s="78">
        <f>CORREL(G7:G146,H6:H145)</f>
        <v>0.830864038745315</v>
      </c>
      <c r="H3" s="79"/>
      <c r="I3" s="8">
        <f>CORREL(C66:C134,B65:B133)</f>
        <v>0.96280092374215998</v>
      </c>
      <c r="J3" s="78">
        <f>CORREL(J66:J134,K65:K133)</f>
        <v>0.82595813700166143</v>
      </c>
      <c r="K3" s="79"/>
      <c r="M3" t="s">
        <v>42</v>
      </c>
      <c r="Q3" t="s">
        <v>43</v>
      </c>
    </row>
    <row r="4" spans="1:18" ht="25.5" x14ac:dyDescent="0.2">
      <c r="A4" s="9" t="s">
        <v>33</v>
      </c>
      <c r="B4" s="10" t="s">
        <v>24</v>
      </c>
      <c r="C4" s="11" t="s">
        <v>32</v>
      </c>
      <c r="D4" s="10" t="s">
        <v>39</v>
      </c>
      <c r="F4" s="12" t="s">
        <v>34</v>
      </c>
      <c r="G4" s="12" t="s">
        <v>35</v>
      </c>
      <c r="H4" s="12" t="s">
        <v>36</v>
      </c>
      <c r="I4" s="12" t="s">
        <v>34</v>
      </c>
      <c r="J4" s="12" t="s">
        <v>35</v>
      </c>
      <c r="K4" s="12" t="s">
        <v>36</v>
      </c>
    </row>
    <row r="5" spans="1:18" x14ac:dyDescent="0.2">
      <c r="A5" s="13">
        <v>31959</v>
      </c>
      <c r="B5" s="14">
        <v>19.838000000000001</v>
      </c>
      <c r="C5" s="15">
        <v>18.22</v>
      </c>
      <c r="D5" s="14">
        <v>20.009699999999999</v>
      </c>
      <c r="F5" s="16">
        <f t="shared" ref="F5:F36" si="0">+D5-C6</f>
        <v>1.8096999999999994</v>
      </c>
      <c r="G5" s="17"/>
      <c r="I5" s="16">
        <f t="shared" ref="I5:I36" si="1">+B5-C6</f>
        <v>1.6380000000000017</v>
      </c>
      <c r="J5" s="17"/>
      <c r="M5" s="18">
        <f>+C5*0.15</f>
        <v>2.7329999999999997</v>
      </c>
      <c r="N5" s="18">
        <f>0.1523*B5</f>
        <v>3.0213274000000001</v>
      </c>
      <c r="Q5" s="18">
        <f t="shared" ref="Q5:Q36" si="2">0.15*C5</f>
        <v>2.7329999999999997</v>
      </c>
      <c r="R5" s="18">
        <f>0.1537*B5</f>
        <v>3.0491006</v>
      </c>
    </row>
    <row r="6" spans="1:18" x14ac:dyDescent="0.2">
      <c r="A6" s="13">
        <v>31990</v>
      </c>
      <c r="B6" s="14">
        <v>18.971399999999999</v>
      </c>
      <c r="C6" s="15">
        <v>18.2</v>
      </c>
      <c r="D6" s="14">
        <v>18.959499999999998</v>
      </c>
      <c r="F6" s="16">
        <f t="shared" si="0"/>
        <v>0.57949999999999946</v>
      </c>
      <c r="G6">
        <f t="shared" ref="G6:G37" si="3">+LN(C6/C5)</f>
        <v>-1.0982977490625657E-3</v>
      </c>
      <c r="H6">
        <f>+LN(D6/D5)</f>
        <v>-5.3912030808375422E-2</v>
      </c>
      <c r="I6" s="16">
        <f t="shared" si="1"/>
        <v>0.59140000000000015</v>
      </c>
      <c r="J6">
        <f t="shared" ref="J6:J37" si="4">+LN(C6/C5)</f>
        <v>-1.0982977490625657E-3</v>
      </c>
      <c r="K6">
        <f t="shared" ref="K6:K37" si="5">+LN(B6/B5)</f>
        <v>-4.4666708362012413E-2</v>
      </c>
      <c r="M6" s="18">
        <f t="shared" ref="M6:M36" si="6">+C6*0.15</f>
        <v>2.73</v>
      </c>
      <c r="N6" s="18">
        <f t="shared" ref="N6:N36" si="7">0.1523*B6</f>
        <v>2.8893442199999999</v>
      </c>
      <c r="Q6" s="18">
        <f t="shared" si="2"/>
        <v>2.73</v>
      </c>
      <c r="R6" s="18">
        <f t="shared" ref="R6:R36" si="8">0.1537*B6</f>
        <v>2.9159041800000001</v>
      </c>
    </row>
    <row r="7" spans="1:18" x14ac:dyDescent="0.2">
      <c r="A7" s="13">
        <v>32021</v>
      </c>
      <c r="B7" s="14">
        <v>18.364799999999999</v>
      </c>
      <c r="C7" s="15">
        <v>18.38</v>
      </c>
      <c r="D7" s="14">
        <v>18.322700000000001</v>
      </c>
      <c r="F7" s="16">
        <f t="shared" si="0"/>
        <v>-5.7299999999997908E-2</v>
      </c>
      <c r="G7">
        <f t="shared" si="3"/>
        <v>9.8415228447912891E-3</v>
      </c>
      <c r="H7">
        <f t="shared" ref="H7:H37" si="9">+LN(D7/D6)</f>
        <v>-3.4164396871834105E-2</v>
      </c>
      <c r="I7" s="16">
        <f t="shared" si="1"/>
        <v>-1.5200000000000102E-2</v>
      </c>
      <c r="J7">
        <f t="shared" si="4"/>
        <v>9.8415228447912891E-3</v>
      </c>
      <c r="K7">
        <f t="shared" si="5"/>
        <v>-3.2496793029883397E-2</v>
      </c>
      <c r="M7" s="18">
        <f t="shared" si="6"/>
        <v>2.7569999999999997</v>
      </c>
      <c r="N7" s="18">
        <f t="shared" si="7"/>
        <v>2.7969590399999995</v>
      </c>
      <c r="Q7" s="18">
        <f t="shared" si="2"/>
        <v>2.7569999999999997</v>
      </c>
      <c r="R7" s="18">
        <f t="shared" si="8"/>
        <v>2.8226697599999997</v>
      </c>
    </row>
    <row r="8" spans="1:18" x14ac:dyDescent="0.2">
      <c r="A8" s="13">
        <v>32051</v>
      </c>
      <c r="B8" s="14">
        <v>18.8489</v>
      </c>
      <c r="C8" s="15">
        <v>18.38</v>
      </c>
      <c r="D8" s="14">
        <v>18.7682</v>
      </c>
      <c r="F8" s="16">
        <f t="shared" si="0"/>
        <v>0.36820000000000164</v>
      </c>
      <c r="G8">
        <f t="shared" si="3"/>
        <v>0</v>
      </c>
      <c r="H8">
        <f t="shared" si="9"/>
        <v>2.4023219991532195E-2</v>
      </c>
      <c r="I8" s="16">
        <f t="shared" si="1"/>
        <v>0.44890000000000185</v>
      </c>
      <c r="J8">
        <f t="shared" si="4"/>
        <v>0</v>
      </c>
      <c r="K8">
        <f t="shared" si="5"/>
        <v>2.6018767821702826E-2</v>
      </c>
      <c r="M8" s="18">
        <f t="shared" si="6"/>
        <v>2.7569999999999997</v>
      </c>
      <c r="N8" s="18">
        <f t="shared" si="7"/>
        <v>2.87068747</v>
      </c>
      <c r="Q8" s="18">
        <f t="shared" si="2"/>
        <v>2.7569999999999997</v>
      </c>
      <c r="R8" s="18">
        <f t="shared" si="8"/>
        <v>2.8970759300000002</v>
      </c>
    </row>
    <row r="9" spans="1:18" x14ac:dyDescent="0.2">
      <c r="A9" s="13">
        <v>32082</v>
      </c>
      <c r="B9" s="14">
        <v>17.872599999999998</v>
      </c>
      <c r="C9" s="15">
        <v>18.399999999999999</v>
      </c>
      <c r="D9" s="14">
        <v>17.7821</v>
      </c>
      <c r="F9" s="16">
        <f t="shared" si="0"/>
        <v>-0.62790000000000035</v>
      </c>
      <c r="G9">
        <f t="shared" si="3"/>
        <v>1.0875476873989189E-3</v>
      </c>
      <c r="H9">
        <f t="shared" si="9"/>
        <v>-5.3971614943313741E-2</v>
      </c>
      <c r="I9" s="16">
        <f t="shared" si="1"/>
        <v>-0.53740000000000165</v>
      </c>
      <c r="J9">
        <f t="shared" si="4"/>
        <v>1.0875476873989189E-3</v>
      </c>
      <c r="K9">
        <f t="shared" si="5"/>
        <v>-5.3185742922254274E-2</v>
      </c>
      <c r="M9" s="18">
        <f t="shared" si="6"/>
        <v>2.76</v>
      </c>
      <c r="N9" s="18">
        <f t="shared" si="7"/>
        <v>2.7219969799999997</v>
      </c>
      <c r="Q9" s="18">
        <f t="shared" si="2"/>
        <v>2.76</v>
      </c>
      <c r="R9" s="18">
        <f t="shared" si="8"/>
        <v>2.74701862</v>
      </c>
    </row>
    <row r="10" spans="1:18" x14ac:dyDescent="0.2">
      <c r="A10" s="13">
        <v>32112</v>
      </c>
      <c r="B10" s="14">
        <v>17.4815</v>
      </c>
      <c r="C10" s="15">
        <v>18.41</v>
      </c>
      <c r="D10" s="14">
        <v>17.108699999999999</v>
      </c>
      <c r="F10" s="16">
        <f t="shared" si="0"/>
        <v>-1.0913000000000004</v>
      </c>
      <c r="G10">
        <f t="shared" si="3"/>
        <v>5.4333063004674412E-4</v>
      </c>
      <c r="H10">
        <f t="shared" si="9"/>
        <v>-3.8605227289632227E-2</v>
      </c>
      <c r="I10" s="16">
        <f t="shared" si="1"/>
        <v>-0.71849999999999881</v>
      </c>
      <c r="J10">
        <f t="shared" si="4"/>
        <v>5.4333063004674412E-4</v>
      </c>
      <c r="K10">
        <f t="shared" si="5"/>
        <v>-2.2125634928655838E-2</v>
      </c>
      <c r="M10" s="18">
        <f t="shared" si="6"/>
        <v>2.7614999999999998</v>
      </c>
      <c r="N10" s="18">
        <f t="shared" si="7"/>
        <v>2.6624324499999998</v>
      </c>
      <c r="Q10" s="18">
        <f t="shared" si="2"/>
        <v>2.7614999999999998</v>
      </c>
      <c r="R10" s="18">
        <f t="shared" si="8"/>
        <v>2.6869065500000002</v>
      </c>
    </row>
    <row r="11" spans="1:18" x14ac:dyDescent="0.2">
      <c r="A11" s="13">
        <v>32143</v>
      </c>
      <c r="B11" s="14">
        <v>16.947500000000002</v>
      </c>
      <c r="C11" s="15">
        <v>18.2</v>
      </c>
      <c r="D11" s="14">
        <v>16.843800000000002</v>
      </c>
      <c r="F11" s="16">
        <f t="shared" si="0"/>
        <v>-0.95619999999999905</v>
      </c>
      <c r="G11">
        <f t="shared" si="3"/>
        <v>-1.147240116223692E-2</v>
      </c>
      <c r="H11">
        <f t="shared" si="9"/>
        <v>-1.5604469492905821E-2</v>
      </c>
      <c r="I11" s="16">
        <f t="shared" si="1"/>
        <v>-0.85249999999999915</v>
      </c>
      <c r="J11">
        <f t="shared" si="4"/>
        <v>-1.147240116223692E-2</v>
      </c>
      <c r="K11">
        <f t="shared" si="5"/>
        <v>-3.1022848579715382E-2</v>
      </c>
      <c r="M11" s="18">
        <f t="shared" si="6"/>
        <v>2.73</v>
      </c>
      <c r="N11" s="18">
        <f t="shared" si="7"/>
        <v>2.5811042500000001</v>
      </c>
      <c r="Q11" s="18">
        <f t="shared" si="2"/>
        <v>2.73</v>
      </c>
      <c r="R11" s="18">
        <f t="shared" si="8"/>
        <v>2.6048307500000001</v>
      </c>
    </row>
    <row r="12" spans="1:18" x14ac:dyDescent="0.2">
      <c r="A12" s="13">
        <v>32174</v>
      </c>
      <c r="B12" s="14">
        <v>15.831</v>
      </c>
      <c r="C12" s="15">
        <v>17.8</v>
      </c>
      <c r="D12" s="14">
        <v>15.669</v>
      </c>
      <c r="F12" s="16">
        <f t="shared" si="0"/>
        <v>-1.8709999999999987</v>
      </c>
      <c r="G12">
        <f t="shared" si="3"/>
        <v>-2.2223136784710124E-2</v>
      </c>
      <c r="H12">
        <f t="shared" si="9"/>
        <v>-7.2298398442704789E-2</v>
      </c>
      <c r="I12" s="16">
        <f t="shared" si="1"/>
        <v>-1.7089999999999996</v>
      </c>
      <c r="J12">
        <f t="shared" si="4"/>
        <v>-2.2223136784710124E-2</v>
      </c>
      <c r="K12">
        <f t="shared" si="5"/>
        <v>-6.815028723134324E-2</v>
      </c>
      <c r="M12" s="18">
        <f t="shared" si="6"/>
        <v>2.67</v>
      </c>
      <c r="N12" s="18">
        <f t="shared" si="7"/>
        <v>2.4110612999999996</v>
      </c>
      <c r="Q12" s="18">
        <f t="shared" si="2"/>
        <v>2.67</v>
      </c>
      <c r="R12" s="18">
        <f t="shared" si="8"/>
        <v>2.4332246999999998</v>
      </c>
    </row>
    <row r="13" spans="1:18" x14ac:dyDescent="0.2">
      <c r="A13" s="13">
        <v>32203</v>
      </c>
      <c r="B13" s="14">
        <v>14.7826</v>
      </c>
      <c r="C13" s="15">
        <v>17.54</v>
      </c>
      <c r="D13" s="14">
        <v>14.751099999999999</v>
      </c>
      <c r="F13" s="16">
        <f t="shared" si="0"/>
        <v>-2.0689000000000011</v>
      </c>
      <c r="G13">
        <f t="shared" si="3"/>
        <v>-1.4714470354002541E-2</v>
      </c>
      <c r="H13">
        <f t="shared" si="9"/>
        <v>-6.0366581845927997E-2</v>
      </c>
      <c r="I13" s="16">
        <f t="shared" si="1"/>
        <v>-2.0373999999999999</v>
      </c>
      <c r="J13">
        <f t="shared" si="4"/>
        <v>-1.4714470354002541E-2</v>
      </c>
      <c r="K13">
        <f t="shared" si="5"/>
        <v>-6.8519229646050214E-2</v>
      </c>
      <c r="M13" s="18">
        <f t="shared" si="6"/>
        <v>2.6309999999999998</v>
      </c>
      <c r="N13" s="18">
        <f t="shared" si="7"/>
        <v>2.2513899799999999</v>
      </c>
      <c r="Q13" s="18">
        <f t="shared" si="2"/>
        <v>2.6309999999999998</v>
      </c>
      <c r="R13" s="18">
        <f t="shared" si="8"/>
        <v>2.2720856199999999</v>
      </c>
    </row>
    <row r="14" spans="1:18" x14ac:dyDescent="0.2">
      <c r="A14" s="13">
        <v>32234</v>
      </c>
      <c r="B14" s="14">
        <v>16.571400000000001</v>
      </c>
      <c r="C14" s="15">
        <v>16.82</v>
      </c>
      <c r="D14" s="14">
        <v>16.530999999999999</v>
      </c>
      <c r="F14" s="16">
        <f t="shared" si="0"/>
        <v>-0.18900000000000006</v>
      </c>
      <c r="G14">
        <f t="shared" si="3"/>
        <v>-4.1915332399234916E-2</v>
      </c>
      <c r="H14">
        <f t="shared" si="9"/>
        <v>0.11391974979453165</v>
      </c>
      <c r="I14" s="16">
        <f t="shared" si="1"/>
        <v>-0.14859999999999829</v>
      </c>
      <c r="J14">
        <f t="shared" si="4"/>
        <v>-4.1915332399234916E-2</v>
      </c>
      <c r="K14">
        <f t="shared" si="5"/>
        <v>0.11422750446604377</v>
      </c>
      <c r="M14" s="18">
        <f t="shared" si="6"/>
        <v>2.5230000000000001</v>
      </c>
      <c r="N14" s="18">
        <f t="shared" si="7"/>
        <v>2.5238242199999998</v>
      </c>
      <c r="Q14" s="18">
        <f t="shared" si="2"/>
        <v>2.5230000000000001</v>
      </c>
      <c r="R14" s="18">
        <f t="shared" si="8"/>
        <v>2.5470241800000002</v>
      </c>
    </row>
    <row r="15" spans="1:18" x14ac:dyDescent="0.2">
      <c r="A15" s="13">
        <v>32264</v>
      </c>
      <c r="B15" s="14">
        <v>16.4114</v>
      </c>
      <c r="C15" s="15">
        <v>16.72</v>
      </c>
      <c r="D15" s="14">
        <v>16.319299999999998</v>
      </c>
      <c r="F15" s="16">
        <f t="shared" si="0"/>
        <v>-1.0699999999999932E-2</v>
      </c>
      <c r="G15">
        <f t="shared" si="3"/>
        <v>-5.9630468882465246E-3</v>
      </c>
      <c r="H15">
        <f t="shared" si="9"/>
        <v>-1.2888949611671766E-2</v>
      </c>
      <c r="I15" s="16">
        <f t="shared" si="1"/>
        <v>8.1400000000002137E-2</v>
      </c>
      <c r="J15">
        <f t="shared" si="4"/>
        <v>-5.9630468882465246E-3</v>
      </c>
      <c r="K15">
        <f t="shared" si="5"/>
        <v>-9.7021026156238512E-3</v>
      </c>
      <c r="M15" s="18">
        <f t="shared" si="6"/>
        <v>2.5079999999999996</v>
      </c>
      <c r="N15" s="18">
        <f t="shared" si="7"/>
        <v>2.4994562199999999</v>
      </c>
      <c r="Q15" s="18">
        <f t="shared" si="2"/>
        <v>2.5079999999999996</v>
      </c>
      <c r="R15" s="18">
        <f t="shared" si="8"/>
        <v>2.52243218</v>
      </c>
    </row>
    <row r="16" spans="1:18" x14ac:dyDescent="0.2">
      <c r="A16" s="13">
        <v>32295</v>
      </c>
      <c r="B16" s="14">
        <v>15.563599999999999</v>
      </c>
      <c r="C16" s="15">
        <v>16.329999999999998</v>
      </c>
      <c r="D16" s="14">
        <v>15.5284</v>
      </c>
      <c r="F16" s="16">
        <f t="shared" si="0"/>
        <v>-0.42159999999999975</v>
      </c>
      <c r="G16">
        <f t="shared" si="3"/>
        <v>-2.3601700674181818E-2</v>
      </c>
      <c r="H16">
        <f t="shared" si="9"/>
        <v>-4.9677851006706825E-2</v>
      </c>
      <c r="I16" s="16">
        <f t="shared" si="1"/>
        <v>-0.38640000000000008</v>
      </c>
      <c r="J16">
        <f t="shared" si="4"/>
        <v>-2.3601700674181818E-2</v>
      </c>
      <c r="K16">
        <f t="shared" si="5"/>
        <v>-5.304136083806657E-2</v>
      </c>
      <c r="M16" s="18">
        <f t="shared" si="6"/>
        <v>2.4494999999999996</v>
      </c>
      <c r="N16" s="18">
        <f t="shared" si="7"/>
        <v>2.3703362799999996</v>
      </c>
      <c r="Q16" s="18">
        <f t="shared" si="2"/>
        <v>2.4494999999999996</v>
      </c>
      <c r="R16" s="18">
        <f t="shared" si="8"/>
        <v>2.3921253199999999</v>
      </c>
    </row>
    <row r="17" spans="1:18" x14ac:dyDescent="0.2">
      <c r="A17" s="13">
        <v>32325</v>
      </c>
      <c r="B17" s="14">
        <v>14.892899999999999</v>
      </c>
      <c r="C17" s="15">
        <v>15.95</v>
      </c>
      <c r="D17" s="14">
        <v>14.901199999999999</v>
      </c>
      <c r="F17" s="16">
        <f t="shared" si="0"/>
        <v>-0.26880000000000059</v>
      </c>
      <c r="G17">
        <f t="shared" si="3"/>
        <v>-2.3545077751520128E-2</v>
      </c>
      <c r="H17">
        <f t="shared" si="9"/>
        <v>-4.1228858831254316E-2</v>
      </c>
      <c r="I17" s="16">
        <f t="shared" si="1"/>
        <v>-0.27710000000000079</v>
      </c>
      <c r="J17">
        <f t="shared" si="4"/>
        <v>-2.3545077751520128E-2</v>
      </c>
      <c r="K17">
        <f t="shared" si="5"/>
        <v>-4.405026514064482E-2</v>
      </c>
      <c r="M17" s="18">
        <f t="shared" si="6"/>
        <v>2.3924999999999996</v>
      </c>
      <c r="N17" s="18">
        <f t="shared" si="7"/>
        <v>2.2681886699999998</v>
      </c>
      <c r="Q17" s="18">
        <f t="shared" si="2"/>
        <v>2.3924999999999996</v>
      </c>
      <c r="R17" s="18">
        <f t="shared" si="8"/>
        <v>2.2890387300000001</v>
      </c>
    </row>
    <row r="18" spans="1:18" x14ac:dyDescent="0.2">
      <c r="A18" s="13">
        <v>32356</v>
      </c>
      <c r="B18" s="14">
        <v>14.927199999999999</v>
      </c>
      <c r="C18" s="15">
        <v>15.17</v>
      </c>
      <c r="D18" s="14">
        <v>14.8848</v>
      </c>
      <c r="F18" s="16">
        <f t="shared" si="0"/>
        <v>0.12480000000000047</v>
      </c>
      <c r="G18">
        <f t="shared" si="3"/>
        <v>-5.0139035870412664E-2</v>
      </c>
      <c r="H18">
        <f t="shared" si="9"/>
        <v>-1.1011885890849001E-3</v>
      </c>
      <c r="I18" s="16">
        <f t="shared" si="1"/>
        <v>0.16719999999999935</v>
      </c>
      <c r="J18">
        <f t="shared" si="4"/>
        <v>-5.0139035870412664E-2</v>
      </c>
      <c r="K18">
        <f t="shared" si="5"/>
        <v>2.3004627836035159E-3</v>
      </c>
      <c r="M18" s="18">
        <f t="shared" si="6"/>
        <v>2.2755000000000001</v>
      </c>
      <c r="N18" s="18">
        <f t="shared" si="7"/>
        <v>2.2734125599999997</v>
      </c>
      <c r="Q18" s="18">
        <f t="shared" si="2"/>
        <v>2.2755000000000001</v>
      </c>
      <c r="R18" s="18">
        <f t="shared" si="8"/>
        <v>2.29431064</v>
      </c>
    </row>
    <row r="19" spans="1:18" x14ac:dyDescent="0.2">
      <c r="A19" s="13">
        <v>32387</v>
      </c>
      <c r="B19" s="14">
        <v>13.2989</v>
      </c>
      <c r="C19" s="15">
        <v>14.76</v>
      </c>
      <c r="D19" s="14">
        <v>13.157999999999999</v>
      </c>
      <c r="F19" s="16">
        <f t="shared" si="0"/>
        <v>-0.90200000000000102</v>
      </c>
      <c r="G19">
        <f t="shared" si="3"/>
        <v>-2.7398974188114503E-2</v>
      </c>
      <c r="H19">
        <f t="shared" si="9"/>
        <v>-0.12331061936835103</v>
      </c>
      <c r="I19" s="16">
        <f t="shared" si="1"/>
        <v>-0.76110000000000078</v>
      </c>
      <c r="J19">
        <f t="shared" si="4"/>
        <v>-2.7398974188114503E-2</v>
      </c>
      <c r="K19">
        <f t="shared" si="5"/>
        <v>-0.11550372706050467</v>
      </c>
      <c r="M19" s="18">
        <f t="shared" si="6"/>
        <v>2.214</v>
      </c>
      <c r="N19" s="18">
        <f t="shared" si="7"/>
        <v>2.0254224699999996</v>
      </c>
      <c r="Q19" s="18">
        <f t="shared" si="2"/>
        <v>2.214</v>
      </c>
      <c r="R19" s="18">
        <f t="shared" si="8"/>
        <v>2.04404093</v>
      </c>
    </row>
    <row r="20" spans="1:18" x14ac:dyDescent="0.2">
      <c r="A20" s="13">
        <v>32417</v>
      </c>
      <c r="B20" s="14">
        <v>12.430999999999999</v>
      </c>
      <c r="C20" s="15">
        <v>14.06</v>
      </c>
      <c r="D20" s="14">
        <v>12.4214</v>
      </c>
      <c r="F20" s="16">
        <f t="shared" si="0"/>
        <v>-0.16859999999999964</v>
      </c>
      <c r="G20">
        <f t="shared" si="3"/>
        <v>-4.8586932789807573E-2</v>
      </c>
      <c r="H20">
        <f t="shared" si="9"/>
        <v>-5.7609147093985652E-2</v>
      </c>
      <c r="I20" s="16">
        <f t="shared" si="1"/>
        <v>-0.1590000000000007</v>
      </c>
      <c r="J20">
        <f t="shared" si="4"/>
        <v>-4.8586932789807573E-2</v>
      </c>
      <c r="K20">
        <f t="shared" si="5"/>
        <v>-6.748797223081919E-2</v>
      </c>
      <c r="M20" s="18">
        <f t="shared" si="6"/>
        <v>2.109</v>
      </c>
      <c r="N20" s="18">
        <f t="shared" si="7"/>
        <v>1.8932412999999997</v>
      </c>
      <c r="Q20" s="18">
        <f t="shared" si="2"/>
        <v>2.109</v>
      </c>
      <c r="R20" s="18">
        <f t="shared" si="8"/>
        <v>1.9106447</v>
      </c>
    </row>
    <row r="21" spans="1:18" x14ac:dyDescent="0.2">
      <c r="A21" s="13">
        <v>32448</v>
      </c>
      <c r="B21" s="14">
        <v>12.9307</v>
      </c>
      <c r="C21" s="15">
        <v>12.59</v>
      </c>
      <c r="D21" s="14">
        <v>12.9466</v>
      </c>
      <c r="F21" s="16">
        <f t="shared" si="0"/>
        <v>0.86660000000000004</v>
      </c>
      <c r="G21">
        <f t="shared" si="3"/>
        <v>-0.11043103832626307</v>
      </c>
      <c r="H21">
        <f t="shared" si="9"/>
        <v>4.1412413841349291E-2</v>
      </c>
      <c r="I21" s="16">
        <f t="shared" si="1"/>
        <v>0.85069999999999979</v>
      </c>
      <c r="J21">
        <f t="shared" si="4"/>
        <v>-0.11043103832626307</v>
      </c>
      <c r="K21">
        <f t="shared" si="5"/>
        <v>3.9410976173143888E-2</v>
      </c>
      <c r="M21" s="18">
        <f t="shared" si="6"/>
        <v>1.8884999999999998</v>
      </c>
      <c r="N21" s="18">
        <f t="shared" si="7"/>
        <v>1.96934561</v>
      </c>
      <c r="Q21" s="18">
        <f t="shared" si="2"/>
        <v>1.8884999999999998</v>
      </c>
      <c r="R21" s="18">
        <f t="shared" si="8"/>
        <v>1.9874485900000001</v>
      </c>
    </row>
    <row r="22" spans="1:18" x14ac:dyDescent="0.2">
      <c r="A22" s="13">
        <v>32478</v>
      </c>
      <c r="B22" s="14">
        <v>15.1762</v>
      </c>
      <c r="C22" s="15">
        <v>12.08</v>
      </c>
      <c r="D22" s="14">
        <v>15.3262</v>
      </c>
      <c r="F22" s="16">
        <f t="shared" si="0"/>
        <v>2.0462000000000007</v>
      </c>
      <c r="G22">
        <f t="shared" si="3"/>
        <v>-4.1351655549586933E-2</v>
      </c>
      <c r="H22">
        <f t="shared" si="9"/>
        <v>0.16873057677132716</v>
      </c>
      <c r="I22" s="16">
        <f t="shared" si="1"/>
        <v>1.8962000000000003</v>
      </c>
      <c r="J22">
        <f t="shared" si="4"/>
        <v>-4.1351655549586933E-2</v>
      </c>
      <c r="K22">
        <f t="shared" si="5"/>
        <v>0.16012408226636823</v>
      </c>
      <c r="M22" s="18">
        <f t="shared" si="6"/>
        <v>1.8119999999999998</v>
      </c>
      <c r="N22" s="18">
        <f t="shared" si="7"/>
        <v>2.3113352599999999</v>
      </c>
      <c r="Q22" s="18">
        <f t="shared" si="2"/>
        <v>1.8119999999999998</v>
      </c>
      <c r="R22" s="18">
        <f t="shared" si="8"/>
        <v>2.3325819399999999</v>
      </c>
    </row>
    <row r="23" spans="1:18" x14ac:dyDescent="0.2">
      <c r="A23" s="13">
        <v>32509</v>
      </c>
      <c r="B23" s="14">
        <v>16.922599999999999</v>
      </c>
      <c r="C23" s="15">
        <v>13.28</v>
      </c>
      <c r="D23" s="14">
        <v>17.111899999999999</v>
      </c>
      <c r="F23" s="16">
        <f t="shared" si="0"/>
        <v>2.091899999999999</v>
      </c>
      <c r="G23">
        <f t="shared" si="3"/>
        <v>9.4707951541618762E-2</v>
      </c>
      <c r="H23">
        <f t="shared" si="9"/>
        <v>0.11021034572826495</v>
      </c>
      <c r="I23" s="16">
        <f t="shared" si="1"/>
        <v>1.9025999999999996</v>
      </c>
      <c r="J23">
        <f t="shared" si="4"/>
        <v>9.4707951541618762E-2</v>
      </c>
      <c r="K23">
        <f t="shared" si="5"/>
        <v>0.10892159542643776</v>
      </c>
      <c r="M23" s="18">
        <f t="shared" si="6"/>
        <v>1.9919999999999998</v>
      </c>
      <c r="N23" s="18">
        <f t="shared" si="7"/>
        <v>2.5773119799999997</v>
      </c>
      <c r="Q23" s="18">
        <f t="shared" si="2"/>
        <v>1.9919999999999998</v>
      </c>
      <c r="R23" s="18">
        <f t="shared" si="8"/>
        <v>2.6010036199999997</v>
      </c>
    </row>
    <row r="24" spans="1:18" x14ac:dyDescent="0.2">
      <c r="A24" s="13">
        <v>32540</v>
      </c>
      <c r="B24" s="14">
        <v>16.677499999999998</v>
      </c>
      <c r="C24" s="15">
        <v>15.02</v>
      </c>
      <c r="D24" s="14">
        <v>16.918800000000001</v>
      </c>
      <c r="F24" s="16">
        <f t="shared" si="0"/>
        <v>0.69880000000000209</v>
      </c>
      <c r="G24">
        <f t="shared" si="3"/>
        <v>0.12312350228770096</v>
      </c>
      <c r="H24">
        <f t="shared" si="9"/>
        <v>-1.1348698233582965E-2</v>
      </c>
      <c r="I24" s="16">
        <f t="shared" si="1"/>
        <v>0.45749999999999957</v>
      </c>
      <c r="J24">
        <f t="shared" si="4"/>
        <v>0.12312350228770096</v>
      </c>
      <c r="K24">
        <f t="shared" si="5"/>
        <v>-1.4589501073994718E-2</v>
      </c>
      <c r="M24" s="18">
        <f t="shared" si="6"/>
        <v>2.2529999999999997</v>
      </c>
      <c r="N24" s="18">
        <f t="shared" si="7"/>
        <v>2.5399832499999997</v>
      </c>
      <c r="Q24" s="18">
        <f t="shared" si="2"/>
        <v>2.2529999999999997</v>
      </c>
      <c r="R24" s="18">
        <f t="shared" si="8"/>
        <v>2.5633317499999997</v>
      </c>
    </row>
    <row r="25" spans="1:18" x14ac:dyDescent="0.2">
      <c r="A25" s="13">
        <v>32568</v>
      </c>
      <c r="B25" s="14">
        <v>18.6568</v>
      </c>
      <c r="C25" s="15">
        <v>16.22</v>
      </c>
      <c r="D25" s="14">
        <v>18.743200000000002</v>
      </c>
      <c r="F25" s="16">
        <f t="shared" si="0"/>
        <v>1.8532000000000011</v>
      </c>
      <c r="G25">
        <f t="shared" si="3"/>
        <v>7.6862402351278156E-2</v>
      </c>
      <c r="H25">
        <f t="shared" si="9"/>
        <v>0.10240559029311447</v>
      </c>
      <c r="I25" s="16">
        <f t="shared" si="1"/>
        <v>1.7667999999999999</v>
      </c>
      <c r="J25">
        <f t="shared" si="4"/>
        <v>7.6862402351278156E-2</v>
      </c>
      <c r="K25">
        <f t="shared" si="5"/>
        <v>0.1121501852938122</v>
      </c>
      <c r="M25" s="18">
        <f t="shared" si="6"/>
        <v>2.4329999999999998</v>
      </c>
      <c r="N25" s="18">
        <f t="shared" si="7"/>
        <v>2.84143064</v>
      </c>
      <c r="Q25" s="18">
        <f t="shared" si="2"/>
        <v>2.4329999999999998</v>
      </c>
      <c r="R25" s="18">
        <f t="shared" si="8"/>
        <v>2.86755016</v>
      </c>
    </row>
    <row r="26" spans="1:18" x14ac:dyDescent="0.2">
      <c r="A26" s="13">
        <v>32599</v>
      </c>
      <c r="B26" s="14">
        <v>19.732500000000002</v>
      </c>
      <c r="C26" s="15">
        <v>16.89</v>
      </c>
      <c r="D26" s="14">
        <v>20.218699999999998</v>
      </c>
      <c r="F26" s="16">
        <f t="shared" si="0"/>
        <v>2.1986999999999988</v>
      </c>
      <c r="G26">
        <f t="shared" si="3"/>
        <v>4.0476682132441918E-2</v>
      </c>
      <c r="H26">
        <f t="shared" si="9"/>
        <v>7.5776898775736443E-2</v>
      </c>
      <c r="I26" s="16">
        <f t="shared" si="1"/>
        <v>1.7125000000000021</v>
      </c>
      <c r="J26">
        <f t="shared" si="4"/>
        <v>4.0476682132441918E-2</v>
      </c>
      <c r="K26">
        <f t="shared" si="5"/>
        <v>5.605633170507484E-2</v>
      </c>
      <c r="M26" s="18">
        <f t="shared" si="6"/>
        <v>2.5335000000000001</v>
      </c>
      <c r="N26" s="18">
        <f t="shared" si="7"/>
        <v>3.00525975</v>
      </c>
      <c r="Q26" s="18">
        <f t="shared" si="2"/>
        <v>2.5335000000000001</v>
      </c>
      <c r="R26" s="18">
        <f t="shared" si="8"/>
        <v>3.0328852500000005</v>
      </c>
    </row>
    <row r="27" spans="1:18" x14ac:dyDescent="0.2">
      <c r="A27" s="13">
        <v>32629</v>
      </c>
      <c r="B27" s="14">
        <v>18.317</v>
      </c>
      <c r="C27" s="15">
        <v>18.02</v>
      </c>
      <c r="D27" s="14">
        <v>18.681799999999999</v>
      </c>
      <c r="F27" s="16">
        <f t="shared" si="0"/>
        <v>0.68179999999999907</v>
      </c>
      <c r="G27">
        <f t="shared" si="3"/>
        <v>6.4760521360483075E-2</v>
      </c>
      <c r="H27">
        <f t="shared" si="9"/>
        <v>-7.9058130844594218E-2</v>
      </c>
      <c r="I27" s="16">
        <f t="shared" si="1"/>
        <v>0.31700000000000017</v>
      </c>
      <c r="J27">
        <f t="shared" si="4"/>
        <v>6.4760521360483075E-2</v>
      </c>
      <c r="K27">
        <f t="shared" si="5"/>
        <v>-7.4437432222340658E-2</v>
      </c>
      <c r="M27" s="18">
        <f t="shared" si="6"/>
        <v>2.7029999999999998</v>
      </c>
      <c r="N27" s="18">
        <f t="shared" si="7"/>
        <v>2.7896790999999999</v>
      </c>
      <c r="Q27" s="18">
        <f t="shared" si="2"/>
        <v>2.7029999999999998</v>
      </c>
      <c r="R27" s="18">
        <f t="shared" si="8"/>
        <v>2.8153229</v>
      </c>
    </row>
    <row r="28" spans="1:18" x14ac:dyDescent="0.2">
      <c r="A28" s="13">
        <v>32660</v>
      </c>
      <c r="B28" s="14">
        <v>17.507999999999999</v>
      </c>
      <c r="C28" s="15">
        <v>18</v>
      </c>
      <c r="D28" s="14">
        <v>17.600000000000001</v>
      </c>
      <c r="F28" s="16">
        <f t="shared" si="0"/>
        <v>0.11000000000000298</v>
      </c>
      <c r="G28">
        <f t="shared" si="3"/>
        <v>-1.1104942840271764E-3</v>
      </c>
      <c r="H28">
        <f t="shared" si="9"/>
        <v>-5.9650885857329215E-2</v>
      </c>
      <c r="I28" s="16">
        <f t="shared" si="1"/>
        <v>1.8000000000000682E-2</v>
      </c>
      <c r="J28">
        <f t="shared" si="4"/>
        <v>-1.1104942840271764E-3</v>
      </c>
      <c r="K28">
        <f t="shared" si="5"/>
        <v>-4.5171671049431081E-2</v>
      </c>
      <c r="M28" s="18">
        <f t="shared" si="6"/>
        <v>2.6999999999999997</v>
      </c>
      <c r="N28" s="18">
        <f t="shared" si="7"/>
        <v>2.6664683999999998</v>
      </c>
      <c r="Q28" s="18">
        <f t="shared" si="2"/>
        <v>2.6999999999999997</v>
      </c>
      <c r="R28" s="18">
        <f t="shared" si="8"/>
        <v>2.6909795999999999</v>
      </c>
    </row>
    <row r="29" spans="1:18" x14ac:dyDescent="0.2">
      <c r="A29" s="13">
        <v>32690</v>
      </c>
      <c r="B29" s="14">
        <v>17.7286</v>
      </c>
      <c r="C29" s="15">
        <v>17.489999999999998</v>
      </c>
      <c r="D29" s="14">
        <v>17.543299999999999</v>
      </c>
      <c r="F29" s="16">
        <f t="shared" si="0"/>
        <v>0.36329999999999885</v>
      </c>
      <c r="G29">
        <f t="shared" si="3"/>
        <v>-2.8742468865654094E-2</v>
      </c>
      <c r="H29">
        <f t="shared" si="9"/>
        <v>-3.2267914053351302E-3</v>
      </c>
      <c r="I29" s="16">
        <f t="shared" si="1"/>
        <v>0.54860000000000042</v>
      </c>
      <c r="J29">
        <f t="shared" si="4"/>
        <v>-2.8742468865654094E-2</v>
      </c>
      <c r="K29">
        <f t="shared" si="5"/>
        <v>1.2521235428846172E-2</v>
      </c>
      <c r="M29" s="18">
        <f t="shared" si="6"/>
        <v>2.6234999999999995</v>
      </c>
      <c r="N29" s="18">
        <f t="shared" si="7"/>
        <v>2.7000657800000001</v>
      </c>
      <c r="Q29" s="18">
        <f t="shared" si="2"/>
        <v>2.6234999999999995</v>
      </c>
      <c r="R29" s="18">
        <f t="shared" si="8"/>
        <v>2.7248858199999999</v>
      </c>
    </row>
    <row r="30" spans="1:18" x14ac:dyDescent="0.2">
      <c r="A30" s="13">
        <v>32721</v>
      </c>
      <c r="B30" s="14">
        <v>17.0793</v>
      </c>
      <c r="C30" s="15">
        <v>17.18</v>
      </c>
      <c r="D30" s="14">
        <v>16.753299999999999</v>
      </c>
      <c r="F30" s="16">
        <f t="shared" si="0"/>
        <v>-6.670000000000087E-2</v>
      </c>
      <c r="G30">
        <f t="shared" si="3"/>
        <v>-1.7883372474401363E-2</v>
      </c>
      <c r="H30">
        <f t="shared" si="9"/>
        <v>-4.6076856847214187E-2</v>
      </c>
      <c r="I30" s="16">
        <f t="shared" si="1"/>
        <v>0.25929999999999964</v>
      </c>
      <c r="J30">
        <f t="shared" si="4"/>
        <v>-1.7883372474401363E-2</v>
      </c>
      <c r="K30">
        <f t="shared" si="5"/>
        <v>-3.7311950843479609E-2</v>
      </c>
      <c r="M30" s="18">
        <f t="shared" si="6"/>
        <v>2.577</v>
      </c>
      <c r="N30" s="18">
        <f t="shared" si="7"/>
        <v>2.6011773899999997</v>
      </c>
      <c r="Q30" s="18">
        <f t="shared" si="2"/>
        <v>2.577</v>
      </c>
      <c r="R30" s="18">
        <f t="shared" si="8"/>
        <v>2.62508841</v>
      </c>
    </row>
    <row r="31" spans="1:18" x14ac:dyDescent="0.2">
      <c r="A31" s="13">
        <v>32752</v>
      </c>
      <c r="B31" s="14">
        <v>17.797599999999999</v>
      </c>
      <c r="C31" s="15">
        <v>16.82</v>
      </c>
      <c r="D31" s="14">
        <v>17.796399999999998</v>
      </c>
      <c r="F31" s="16">
        <f t="shared" si="0"/>
        <v>0.86639999999999873</v>
      </c>
      <c r="G31">
        <f t="shared" si="3"/>
        <v>-2.1177262011307273E-2</v>
      </c>
      <c r="H31">
        <f t="shared" si="9"/>
        <v>6.0400935860750307E-2</v>
      </c>
      <c r="I31" s="16">
        <f t="shared" si="1"/>
        <v>0.86759999999999948</v>
      </c>
      <c r="J31">
        <f t="shared" si="4"/>
        <v>-2.1177262011307273E-2</v>
      </c>
      <c r="K31">
        <f t="shared" si="5"/>
        <v>4.1196412832771291E-2</v>
      </c>
      <c r="M31" s="18">
        <f t="shared" si="6"/>
        <v>2.5230000000000001</v>
      </c>
      <c r="N31" s="18">
        <f t="shared" si="7"/>
        <v>2.7105744799999996</v>
      </c>
      <c r="Q31" s="18">
        <f t="shared" si="2"/>
        <v>2.5230000000000001</v>
      </c>
      <c r="R31" s="18">
        <f t="shared" si="8"/>
        <v>2.7354911199999998</v>
      </c>
    </row>
    <row r="32" spans="1:18" x14ac:dyDescent="0.2">
      <c r="A32" s="13">
        <v>32782</v>
      </c>
      <c r="B32" s="14">
        <v>19.0227</v>
      </c>
      <c r="C32" s="15">
        <v>16.93</v>
      </c>
      <c r="D32" s="14">
        <v>18.9057</v>
      </c>
      <c r="F32" s="16">
        <f t="shared" si="0"/>
        <v>1.4956999999999994</v>
      </c>
      <c r="G32">
        <f t="shared" si="3"/>
        <v>6.5185416002419535E-3</v>
      </c>
      <c r="H32">
        <f t="shared" si="9"/>
        <v>6.046727424656826E-2</v>
      </c>
      <c r="I32" s="16">
        <f t="shared" si="1"/>
        <v>1.6127000000000002</v>
      </c>
      <c r="J32">
        <f t="shared" si="4"/>
        <v>6.5185416002419535E-3</v>
      </c>
      <c r="K32">
        <f t="shared" si="5"/>
        <v>6.6569386131643357E-2</v>
      </c>
      <c r="M32" s="18">
        <f t="shared" si="6"/>
        <v>2.5394999999999999</v>
      </c>
      <c r="N32" s="18">
        <f t="shared" si="7"/>
        <v>2.89715721</v>
      </c>
      <c r="Q32" s="18">
        <f t="shared" si="2"/>
        <v>2.5394999999999999</v>
      </c>
      <c r="R32" s="18">
        <f t="shared" si="8"/>
        <v>2.9237889900000003</v>
      </c>
    </row>
    <row r="33" spans="1:18" x14ac:dyDescent="0.2">
      <c r="A33" s="13">
        <v>32813</v>
      </c>
      <c r="B33" s="14">
        <v>19.153400000000001</v>
      </c>
      <c r="C33" s="15">
        <v>17.41</v>
      </c>
      <c r="D33" s="14">
        <v>18.702300000000001</v>
      </c>
      <c r="F33" s="16">
        <f t="shared" si="0"/>
        <v>1.1523000000000003</v>
      </c>
      <c r="G33">
        <f t="shared" si="3"/>
        <v>2.7957557635053767E-2</v>
      </c>
      <c r="H33">
        <f t="shared" si="9"/>
        <v>-1.0816952949150022E-2</v>
      </c>
      <c r="I33" s="16">
        <f t="shared" si="1"/>
        <v>1.6034000000000006</v>
      </c>
      <c r="J33">
        <f t="shared" si="4"/>
        <v>2.7957557635053767E-2</v>
      </c>
      <c r="K33">
        <f t="shared" si="5"/>
        <v>6.8472426807599362E-3</v>
      </c>
      <c r="M33" s="18">
        <f t="shared" si="6"/>
        <v>2.6114999999999999</v>
      </c>
      <c r="N33" s="18">
        <f t="shared" si="7"/>
        <v>2.9170628199999999</v>
      </c>
      <c r="Q33" s="18">
        <f t="shared" si="2"/>
        <v>2.6114999999999999</v>
      </c>
      <c r="R33" s="18">
        <f t="shared" si="8"/>
        <v>2.9438775800000001</v>
      </c>
    </row>
    <row r="34" spans="1:18" x14ac:dyDescent="0.2">
      <c r="A34" s="13">
        <v>32843</v>
      </c>
      <c r="B34" s="14">
        <v>19.8613</v>
      </c>
      <c r="C34" s="15">
        <v>17.55</v>
      </c>
      <c r="D34" s="14">
        <v>19.920000000000002</v>
      </c>
      <c r="F34" s="16">
        <f t="shared" si="0"/>
        <v>1.4200000000000017</v>
      </c>
      <c r="G34">
        <f t="shared" si="3"/>
        <v>8.0091961317772607E-3</v>
      </c>
      <c r="H34">
        <f t="shared" si="9"/>
        <v>6.307774120672692E-2</v>
      </c>
      <c r="I34" s="16">
        <f t="shared" si="1"/>
        <v>1.3613</v>
      </c>
      <c r="J34">
        <f t="shared" si="4"/>
        <v>8.0091961317772607E-3</v>
      </c>
      <c r="K34">
        <f t="shared" si="5"/>
        <v>3.6292869122993718E-2</v>
      </c>
      <c r="M34" s="18">
        <f t="shared" si="6"/>
        <v>2.6324999999999998</v>
      </c>
      <c r="N34" s="18">
        <f t="shared" si="7"/>
        <v>3.02487599</v>
      </c>
      <c r="Q34" s="18">
        <f t="shared" si="2"/>
        <v>2.6324999999999998</v>
      </c>
      <c r="R34" s="18">
        <f t="shared" si="8"/>
        <v>3.0526818100000002</v>
      </c>
    </row>
    <row r="35" spans="1:18" x14ac:dyDescent="0.2">
      <c r="A35" s="13">
        <v>32874</v>
      </c>
      <c r="B35" s="14">
        <v>20.993600000000001</v>
      </c>
      <c r="C35" s="15">
        <v>18.5</v>
      </c>
      <c r="D35" s="14">
        <v>21.299800000000001</v>
      </c>
      <c r="F35" s="16">
        <f t="shared" si="0"/>
        <v>2.9497999999999998</v>
      </c>
      <c r="G35">
        <f t="shared" si="3"/>
        <v>5.2716782172404206E-2</v>
      </c>
      <c r="H35">
        <f t="shared" si="9"/>
        <v>6.6973430843482409E-2</v>
      </c>
      <c r="I35" s="16">
        <f t="shared" si="1"/>
        <v>2.6435999999999993</v>
      </c>
      <c r="J35">
        <f t="shared" si="4"/>
        <v>5.2716782172404206E-2</v>
      </c>
      <c r="K35">
        <f t="shared" si="5"/>
        <v>5.5444514687130603E-2</v>
      </c>
      <c r="M35" s="18">
        <f t="shared" si="6"/>
        <v>2.7749999999999999</v>
      </c>
      <c r="N35" s="18">
        <f t="shared" si="7"/>
        <v>3.1973252799999998</v>
      </c>
      <c r="Q35" s="18">
        <f t="shared" si="2"/>
        <v>2.7749999999999999</v>
      </c>
      <c r="R35" s="18">
        <f t="shared" si="8"/>
        <v>3.22671632</v>
      </c>
    </row>
    <row r="36" spans="1:18" x14ac:dyDescent="0.2">
      <c r="A36" s="13">
        <v>32905</v>
      </c>
      <c r="B36" s="14">
        <v>19.881</v>
      </c>
      <c r="C36" s="15">
        <v>18.350000000000001</v>
      </c>
      <c r="D36" s="14">
        <v>19.776700000000002</v>
      </c>
      <c r="F36" s="16">
        <f t="shared" si="0"/>
        <v>0.61670000000000158</v>
      </c>
      <c r="G36">
        <f t="shared" si="3"/>
        <v>-8.1411575836997738E-3</v>
      </c>
      <c r="H36">
        <f t="shared" si="9"/>
        <v>-7.4193205910964163E-2</v>
      </c>
      <c r="I36" s="16">
        <f t="shared" si="1"/>
        <v>0.72100000000000009</v>
      </c>
      <c r="J36">
        <f t="shared" si="4"/>
        <v>-8.1411575836997738E-3</v>
      </c>
      <c r="K36">
        <f t="shared" si="5"/>
        <v>-5.4453127595114705E-2</v>
      </c>
      <c r="M36" s="18">
        <f t="shared" si="6"/>
        <v>2.7524999999999999</v>
      </c>
      <c r="N36" s="18">
        <f t="shared" si="7"/>
        <v>3.0278763</v>
      </c>
      <c r="Q36" s="18">
        <f t="shared" si="2"/>
        <v>2.7524999999999999</v>
      </c>
      <c r="R36" s="18">
        <f t="shared" si="8"/>
        <v>3.0557097</v>
      </c>
    </row>
    <row r="37" spans="1:18" x14ac:dyDescent="0.2">
      <c r="A37" s="13">
        <v>32933</v>
      </c>
      <c r="B37" s="14">
        <v>18.424800000000001</v>
      </c>
      <c r="C37" s="15">
        <v>19.16</v>
      </c>
      <c r="D37" s="14">
        <v>18.330200000000001</v>
      </c>
      <c r="F37" s="16">
        <f t="shared" ref="F37:F68" si="10">+D37-C38</f>
        <v>6.0200000000001808E-2</v>
      </c>
      <c r="G37">
        <f t="shared" si="3"/>
        <v>4.3195198042135084E-2</v>
      </c>
      <c r="H37">
        <f t="shared" si="9"/>
        <v>-7.5954504222141395E-2</v>
      </c>
      <c r="I37" s="16">
        <f t="shared" ref="I37:I68" si="11">+B37-C38</f>
        <v>0.1548000000000016</v>
      </c>
      <c r="J37">
        <f t="shared" si="4"/>
        <v>4.3195198042135084E-2</v>
      </c>
      <c r="K37">
        <f t="shared" si="5"/>
        <v>-7.6066918574538026E-2</v>
      </c>
      <c r="M37" s="18">
        <f t="shared" ref="M37:M68" si="12">+C37*0.15</f>
        <v>2.8740000000000001</v>
      </c>
      <c r="N37" s="18">
        <f t="shared" ref="N37:N68" si="13">0.1523*B37</f>
        <v>2.80609704</v>
      </c>
      <c r="Q37" s="18">
        <f t="shared" ref="Q37:Q68" si="14">0.15*C37</f>
        <v>2.8740000000000001</v>
      </c>
      <c r="R37" s="18">
        <f t="shared" ref="R37:R68" si="15">0.1537*B37</f>
        <v>2.8318917600000004</v>
      </c>
    </row>
    <row r="38" spans="1:18" x14ac:dyDescent="0.2">
      <c r="A38" s="13">
        <v>32964</v>
      </c>
      <c r="B38" s="14">
        <v>16.6555</v>
      </c>
      <c r="C38" s="15">
        <v>18.27</v>
      </c>
      <c r="D38" s="14">
        <v>16.419</v>
      </c>
      <c r="F38" s="16">
        <f t="shared" si="10"/>
        <v>-0.37099999999999866</v>
      </c>
      <c r="G38">
        <f t="shared" ref="G38:G69" si="16">+LN(C38/C37)</f>
        <v>-4.7564402152799216E-2</v>
      </c>
      <c r="H38">
        <f t="shared" ref="H38:H69" si="17">+LN(D38/D37)</f>
        <v>-0.11011077203693838</v>
      </c>
      <c r="I38" s="16">
        <f t="shared" si="11"/>
        <v>-0.13449999999999918</v>
      </c>
      <c r="J38">
        <f t="shared" ref="J38:J69" si="18">+LN(C38/C37)</f>
        <v>-4.7564402152799216E-2</v>
      </c>
      <c r="K38">
        <f t="shared" ref="K38:K69" si="19">+LN(B38/B37)</f>
        <v>-0.10095709098992983</v>
      </c>
      <c r="M38" s="18">
        <f t="shared" si="12"/>
        <v>2.7404999999999999</v>
      </c>
      <c r="N38" s="18">
        <f t="shared" si="13"/>
        <v>2.53663265</v>
      </c>
      <c r="Q38" s="18">
        <f t="shared" si="14"/>
        <v>2.7404999999999999</v>
      </c>
      <c r="R38" s="18">
        <f t="shared" si="15"/>
        <v>2.5599503500000003</v>
      </c>
    </row>
    <row r="39" spans="1:18" x14ac:dyDescent="0.2">
      <c r="A39" s="13">
        <v>32994</v>
      </c>
      <c r="B39" s="14">
        <v>16.715499999999999</v>
      </c>
      <c r="C39" s="15">
        <v>16.79</v>
      </c>
      <c r="D39" s="14">
        <v>16.334800000000001</v>
      </c>
      <c r="F39" s="16">
        <f t="shared" si="10"/>
        <v>0.14480000000000004</v>
      </c>
      <c r="G39">
        <f t="shared" si="16"/>
        <v>-8.4476899300465952E-2</v>
      </c>
      <c r="H39">
        <f t="shared" si="17"/>
        <v>-5.1413995004186523E-3</v>
      </c>
      <c r="I39" s="16">
        <f t="shared" si="11"/>
        <v>0.52549999999999741</v>
      </c>
      <c r="J39">
        <f t="shared" si="18"/>
        <v>-8.4476899300465952E-2</v>
      </c>
      <c r="K39">
        <f t="shared" si="19"/>
        <v>3.5959404665082124E-3</v>
      </c>
      <c r="M39" s="18">
        <f t="shared" si="12"/>
        <v>2.5185</v>
      </c>
      <c r="N39" s="18">
        <f t="shared" si="13"/>
        <v>2.5457706499999997</v>
      </c>
      <c r="Q39" s="18">
        <f t="shared" si="14"/>
        <v>2.5185</v>
      </c>
      <c r="R39" s="18">
        <f t="shared" si="15"/>
        <v>2.5691723499999997</v>
      </c>
    </row>
    <row r="40" spans="1:18" x14ac:dyDescent="0.2">
      <c r="A40" s="13">
        <v>33025</v>
      </c>
      <c r="B40" s="14">
        <v>15.664999999999999</v>
      </c>
      <c r="C40" s="15">
        <v>16.190000000000001</v>
      </c>
      <c r="D40" s="14">
        <v>15.0779</v>
      </c>
      <c r="F40" s="16">
        <f t="shared" si="10"/>
        <v>-0.34210000000000029</v>
      </c>
      <c r="G40">
        <f t="shared" si="16"/>
        <v>-3.6389703399905562E-2</v>
      </c>
      <c r="H40">
        <f t="shared" si="17"/>
        <v>-8.0067705741289172E-2</v>
      </c>
      <c r="I40" s="16">
        <f t="shared" si="11"/>
        <v>0.24499999999999922</v>
      </c>
      <c r="J40">
        <f t="shared" si="18"/>
        <v>-3.6389703399905562E-2</v>
      </c>
      <c r="K40">
        <f t="shared" si="19"/>
        <v>-6.4907508272084954E-2</v>
      </c>
      <c r="M40" s="18">
        <f t="shared" si="12"/>
        <v>2.4285000000000001</v>
      </c>
      <c r="N40" s="18">
        <f t="shared" si="13"/>
        <v>2.3857794999999999</v>
      </c>
      <c r="Q40" s="18">
        <f t="shared" si="14"/>
        <v>2.4285000000000001</v>
      </c>
      <c r="R40" s="18">
        <f t="shared" si="15"/>
        <v>2.4077104999999999</v>
      </c>
    </row>
    <row r="41" spans="1:18" x14ac:dyDescent="0.2">
      <c r="A41" s="13">
        <v>33055</v>
      </c>
      <c r="B41" s="14">
        <v>17.569500000000001</v>
      </c>
      <c r="C41" s="15">
        <v>15.42</v>
      </c>
      <c r="D41" s="14">
        <v>17.2225</v>
      </c>
      <c r="F41" s="16">
        <f t="shared" si="10"/>
        <v>0.83249999999999957</v>
      </c>
      <c r="G41">
        <f t="shared" si="16"/>
        <v>-4.8728399554360383E-2</v>
      </c>
      <c r="H41">
        <f t="shared" si="17"/>
        <v>0.13298657289703081</v>
      </c>
      <c r="I41" s="16">
        <f t="shared" si="11"/>
        <v>1.1795000000000009</v>
      </c>
      <c r="J41">
        <f t="shared" si="18"/>
        <v>-4.8728399554360383E-2</v>
      </c>
      <c r="K41">
        <f t="shared" si="19"/>
        <v>0.11473551979174713</v>
      </c>
      <c r="M41" s="18">
        <f t="shared" si="12"/>
        <v>2.3129999999999997</v>
      </c>
      <c r="N41" s="18">
        <f t="shared" si="13"/>
        <v>2.6758348500000002</v>
      </c>
      <c r="Q41" s="18">
        <f t="shared" si="14"/>
        <v>2.3129999999999997</v>
      </c>
      <c r="R41" s="18">
        <f t="shared" si="15"/>
        <v>2.7004321500000001</v>
      </c>
    </row>
    <row r="42" spans="1:18" x14ac:dyDescent="0.2">
      <c r="A42" s="13">
        <v>33086</v>
      </c>
      <c r="B42" s="14">
        <v>27.353899999999999</v>
      </c>
      <c r="C42" s="15">
        <v>16.39</v>
      </c>
      <c r="D42" s="14">
        <v>27.4404</v>
      </c>
      <c r="F42" s="16">
        <f t="shared" si="10"/>
        <v>5.0003999999999991</v>
      </c>
      <c r="G42">
        <f t="shared" si="16"/>
        <v>6.1006024620554884E-2</v>
      </c>
      <c r="H42">
        <f t="shared" si="17"/>
        <v>0.46579971152569866</v>
      </c>
      <c r="I42" s="16">
        <f t="shared" si="11"/>
        <v>4.9138999999999982</v>
      </c>
      <c r="J42">
        <f t="shared" si="18"/>
        <v>6.1006024620554884E-2</v>
      </c>
      <c r="K42">
        <f t="shared" si="19"/>
        <v>0.44269467048431027</v>
      </c>
      <c r="M42" s="18">
        <f t="shared" si="12"/>
        <v>2.4584999999999999</v>
      </c>
      <c r="N42" s="18">
        <f t="shared" si="13"/>
        <v>4.1659989699999995</v>
      </c>
      <c r="Q42" s="18">
        <f t="shared" si="14"/>
        <v>2.4584999999999999</v>
      </c>
      <c r="R42" s="18">
        <f t="shared" si="15"/>
        <v>4.20429443</v>
      </c>
    </row>
    <row r="43" spans="1:18" x14ac:dyDescent="0.2">
      <c r="A43" s="13">
        <v>33117</v>
      </c>
      <c r="B43" s="14">
        <v>35.076999999999998</v>
      </c>
      <c r="C43" s="15">
        <v>22.44</v>
      </c>
      <c r="D43" s="14">
        <v>35.183</v>
      </c>
      <c r="F43" s="16">
        <f t="shared" si="10"/>
        <v>4.843</v>
      </c>
      <c r="G43">
        <f t="shared" si="16"/>
        <v>0.31417368789875727</v>
      </c>
      <c r="H43">
        <f t="shared" si="17"/>
        <v>0.24854663138757541</v>
      </c>
      <c r="I43" s="16">
        <f t="shared" si="11"/>
        <v>4.7369999999999983</v>
      </c>
      <c r="J43">
        <f t="shared" si="18"/>
        <v>0.31417368789875727</v>
      </c>
      <c r="K43">
        <f t="shared" si="19"/>
        <v>0.24868653035268856</v>
      </c>
      <c r="M43" s="18">
        <f t="shared" si="12"/>
        <v>3.3660000000000001</v>
      </c>
      <c r="N43" s="18">
        <f t="shared" si="13"/>
        <v>5.3422270999999997</v>
      </c>
      <c r="Q43" s="18">
        <f t="shared" si="14"/>
        <v>3.3660000000000001</v>
      </c>
      <c r="R43" s="18">
        <f t="shared" si="15"/>
        <v>5.3913348999999995</v>
      </c>
    </row>
    <row r="44" spans="1:18" x14ac:dyDescent="0.2">
      <c r="A44" s="13">
        <v>33147</v>
      </c>
      <c r="B44" s="14">
        <v>36.0015</v>
      </c>
      <c r="C44" s="15">
        <v>30.34</v>
      </c>
      <c r="D44" s="14">
        <v>35.950899999999997</v>
      </c>
      <c r="F44" s="16">
        <f t="shared" si="10"/>
        <v>1.7909000000000006</v>
      </c>
      <c r="G44">
        <f t="shared" si="16"/>
        <v>0.30162189326589062</v>
      </c>
      <c r="H44">
        <f t="shared" si="17"/>
        <v>2.1591107225717724E-2</v>
      </c>
      <c r="I44" s="16">
        <f t="shared" si="11"/>
        <v>1.8415000000000035</v>
      </c>
      <c r="J44">
        <f t="shared" si="18"/>
        <v>0.30162189326589062</v>
      </c>
      <c r="K44">
        <f t="shared" si="19"/>
        <v>2.6014959221844394E-2</v>
      </c>
      <c r="M44" s="18">
        <f t="shared" si="12"/>
        <v>4.5510000000000002</v>
      </c>
      <c r="N44" s="18">
        <f t="shared" si="13"/>
        <v>5.4830284499999999</v>
      </c>
      <c r="Q44" s="18">
        <f t="shared" si="14"/>
        <v>4.5510000000000002</v>
      </c>
      <c r="R44" s="18">
        <f t="shared" si="15"/>
        <v>5.5334305500000003</v>
      </c>
    </row>
    <row r="45" spans="1:18" x14ac:dyDescent="0.2">
      <c r="A45" s="13">
        <v>33178</v>
      </c>
      <c r="B45" s="14">
        <v>32.927300000000002</v>
      </c>
      <c r="C45" s="15">
        <v>34.159999999999997</v>
      </c>
      <c r="D45" s="14">
        <v>33.049999999999997</v>
      </c>
      <c r="F45" s="16">
        <f t="shared" si="10"/>
        <v>0.27999999999999403</v>
      </c>
      <c r="G45">
        <f t="shared" si="16"/>
        <v>0.11858839499998282</v>
      </c>
      <c r="H45">
        <f t="shared" si="17"/>
        <v>-8.4132552326510332E-2</v>
      </c>
      <c r="I45" s="16">
        <f t="shared" si="11"/>
        <v>0.15729999999999933</v>
      </c>
      <c r="J45">
        <f t="shared" si="18"/>
        <v>0.11858839499998282</v>
      </c>
      <c r="K45">
        <f t="shared" si="19"/>
        <v>-8.9258503332472594E-2</v>
      </c>
      <c r="M45" s="18">
        <f t="shared" si="12"/>
        <v>5.1239999999999997</v>
      </c>
      <c r="N45" s="18">
        <f t="shared" si="13"/>
        <v>5.01482779</v>
      </c>
      <c r="Q45" s="18">
        <f t="shared" si="14"/>
        <v>5.1239999999999997</v>
      </c>
      <c r="R45" s="18">
        <f t="shared" si="15"/>
        <v>5.0609260100000002</v>
      </c>
    </row>
    <row r="46" spans="1:18" x14ac:dyDescent="0.2">
      <c r="A46" s="13">
        <v>33208</v>
      </c>
      <c r="B46" s="14">
        <v>27.91</v>
      </c>
      <c r="C46" s="15">
        <v>32.770000000000003</v>
      </c>
      <c r="D46" s="14">
        <v>28.125299999999999</v>
      </c>
      <c r="F46" s="16">
        <f t="shared" si="10"/>
        <v>-0.47470000000000212</v>
      </c>
      <c r="G46">
        <f t="shared" si="16"/>
        <v>-4.1541906209645672E-2</v>
      </c>
      <c r="H46">
        <f t="shared" si="17"/>
        <v>-0.16135203916333288</v>
      </c>
      <c r="I46" s="16">
        <f t="shared" si="11"/>
        <v>-0.69000000000000128</v>
      </c>
      <c r="J46">
        <f t="shared" si="18"/>
        <v>-4.1541906209645672E-2</v>
      </c>
      <c r="K46">
        <f t="shared" si="19"/>
        <v>-0.16531705337404187</v>
      </c>
      <c r="M46" s="18">
        <f t="shared" si="12"/>
        <v>4.9155000000000006</v>
      </c>
      <c r="N46" s="18">
        <f t="shared" si="13"/>
        <v>4.2506930000000001</v>
      </c>
      <c r="Q46" s="18">
        <f t="shared" si="14"/>
        <v>4.9155000000000006</v>
      </c>
      <c r="R46" s="18">
        <f t="shared" si="15"/>
        <v>4.2897670000000003</v>
      </c>
    </row>
    <row r="47" spans="1:18" x14ac:dyDescent="0.2">
      <c r="A47" s="13">
        <v>33239</v>
      </c>
      <c r="B47" s="14">
        <v>23.459499999999998</v>
      </c>
      <c r="C47" s="15">
        <v>28.6</v>
      </c>
      <c r="D47" s="14">
        <v>23.468599999999999</v>
      </c>
      <c r="F47" s="16">
        <f t="shared" si="10"/>
        <v>-1.2514000000000003</v>
      </c>
      <c r="G47">
        <f t="shared" si="16"/>
        <v>-0.13610674488491639</v>
      </c>
      <c r="H47">
        <f t="shared" si="17"/>
        <v>-0.18100616966840916</v>
      </c>
      <c r="I47" s="16">
        <f t="shared" si="11"/>
        <v>-1.2605000000000004</v>
      </c>
      <c r="J47">
        <f t="shared" si="18"/>
        <v>-0.13610674488491639</v>
      </c>
      <c r="K47">
        <f t="shared" si="19"/>
        <v>-0.1737095174229992</v>
      </c>
      <c r="M47" s="18">
        <f t="shared" si="12"/>
        <v>4.29</v>
      </c>
      <c r="N47" s="18">
        <f t="shared" si="13"/>
        <v>3.5728818499999995</v>
      </c>
      <c r="Q47" s="18">
        <f t="shared" si="14"/>
        <v>4.29</v>
      </c>
      <c r="R47" s="18">
        <f t="shared" si="15"/>
        <v>3.60572515</v>
      </c>
    </row>
    <row r="48" spans="1:18" x14ac:dyDescent="0.2">
      <c r="A48" s="13">
        <v>33270</v>
      </c>
      <c r="B48" s="14">
        <v>19.259</v>
      </c>
      <c r="C48" s="15">
        <v>24.72</v>
      </c>
      <c r="D48" s="14">
        <v>19.454999999999998</v>
      </c>
      <c r="F48" s="16">
        <f t="shared" si="10"/>
        <v>0.3349999999999973</v>
      </c>
      <c r="G48">
        <f t="shared" si="16"/>
        <v>-0.14579408523631701</v>
      </c>
      <c r="H48">
        <f t="shared" si="17"/>
        <v>-0.18755925102943649</v>
      </c>
      <c r="I48" s="16">
        <f t="shared" si="11"/>
        <v>0.13899999999999935</v>
      </c>
      <c r="J48">
        <f t="shared" si="18"/>
        <v>-0.14579408523631701</v>
      </c>
      <c r="K48">
        <f t="shared" si="19"/>
        <v>-0.19729704618315644</v>
      </c>
      <c r="M48" s="18">
        <f t="shared" si="12"/>
        <v>3.7079999999999997</v>
      </c>
      <c r="N48" s="18">
        <f t="shared" si="13"/>
        <v>2.9331456999999999</v>
      </c>
      <c r="Q48" s="18">
        <f t="shared" si="14"/>
        <v>3.7079999999999997</v>
      </c>
      <c r="R48" s="18">
        <f t="shared" si="15"/>
        <v>2.9601082999999999</v>
      </c>
    </row>
    <row r="49" spans="1:18" x14ac:dyDescent="0.2">
      <c r="A49" s="13">
        <v>33298</v>
      </c>
      <c r="B49" s="14">
        <v>19.3522</v>
      </c>
      <c r="C49" s="15">
        <v>19.12</v>
      </c>
      <c r="D49" s="14">
        <v>19.0017</v>
      </c>
      <c r="F49" s="16">
        <f t="shared" si="10"/>
        <v>1.5117000000000012</v>
      </c>
      <c r="G49">
        <f t="shared" si="16"/>
        <v>-0.25687772496623479</v>
      </c>
      <c r="H49">
        <f t="shared" si="17"/>
        <v>-2.3575657588397185E-2</v>
      </c>
      <c r="I49" s="16">
        <f t="shared" si="11"/>
        <v>1.8622000000000014</v>
      </c>
      <c r="J49">
        <f t="shared" si="18"/>
        <v>-0.25687772496623479</v>
      </c>
      <c r="K49">
        <f t="shared" si="19"/>
        <v>4.8276241613579808E-3</v>
      </c>
      <c r="M49" s="18">
        <f t="shared" si="12"/>
        <v>2.8679999999999999</v>
      </c>
      <c r="N49" s="18">
        <f t="shared" si="13"/>
        <v>2.9473400599999997</v>
      </c>
      <c r="Q49" s="18">
        <f t="shared" si="14"/>
        <v>2.8679999999999999</v>
      </c>
      <c r="R49" s="18">
        <f t="shared" si="15"/>
        <v>2.9744331399999999</v>
      </c>
    </row>
    <row r="50" spans="1:18" x14ac:dyDescent="0.2">
      <c r="A50" s="13">
        <v>33329</v>
      </c>
      <c r="B50" s="14">
        <v>19.321100000000001</v>
      </c>
      <c r="C50" s="15">
        <v>17.489999999999998</v>
      </c>
      <c r="D50" s="14">
        <v>19.143899999999999</v>
      </c>
      <c r="F50" s="16">
        <f t="shared" si="10"/>
        <v>1.6738999999999997</v>
      </c>
      <c r="G50">
        <f t="shared" si="16"/>
        <v>-8.9105618592744629E-2</v>
      </c>
      <c r="H50">
        <f t="shared" si="17"/>
        <v>7.4556781755674211E-3</v>
      </c>
      <c r="I50" s="16">
        <f t="shared" si="11"/>
        <v>1.8511000000000024</v>
      </c>
      <c r="J50">
        <f t="shared" si="18"/>
        <v>-8.9105618592744629E-2</v>
      </c>
      <c r="K50">
        <f t="shared" si="19"/>
        <v>-1.6083451220379038E-3</v>
      </c>
      <c r="M50" s="18">
        <f t="shared" si="12"/>
        <v>2.6234999999999995</v>
      </c>
      <c r="N50" s="18">
        <f t="shared" si="13"/>
        <v>2.94260353</v>
      </c>
      <c r="Q50" s="18">
        <f t="shared" si="14"/>
        <v>2.6234999999999995</v>
      </c>
      <c r="R50" s="18">
        <f t="shared" si="15"/>
        <v>2.9696530700000001</v>
      </c>
    </row>
    <row r="51" spans="1:18" x14ac:dyDescent="0.2">
      <c r="A51" s="13">
        <v>33359</v>
      </c>
      <c r="B51" s="14">
        <v>19.258400000000002</v>
      </c>
      <c r="C51" s="15">
        <v>17.47</v>
      </c>
      <c r="D51" s="14">
        <v>19.128900000000002</v>
      </c>
      <c r="F51" s="16">
        <f t="shared" si="10"/>
        <v>1.1589000000000027</v>
      </c>
      <c r="G51">
        <f t="shared" si="16"/>
        <v>-1.1441648845455247E-3</v>
      </c>
      <c r="H51">
        <f t="shared" si="17"/>
        <v>-7.8384653163692116E-4</v>
      </c>
      <c r="I51" s="16">
        <f t="shared" si="11"/>
        <v>1.2884000000000029</v>
      </c>
      <c r="J51">
        <f t="shared" si="18"/>
        <v>-1.1441648845455247E-3</v>
      </c>
      <c r="K51">
        <f t="shared" si="19"/>
        <v>-3.2504337901623922E-3</v>
      </c>
      <c r="M51" s="18">
        <f t="shared" si="12"/>
        <v>2.6204999999999998</v>
      </c>
      <c r="N51" s="18">
        <f t="shared" si="13"/>
        <v>2.9330543200000001</v>
      </c>
      <c r="Q51" s="18">
        <f t="shared" si="14"/>
        <v>2.6204999999999998</v>
      </c>
      <c r="R51" s="18">
        <f t="shared" si="15"/>
        <v>2.9600160800000004</v>
      </c>
    </row>
    <row r="52" spans="1:18" x14ac:dyDescent="0.2">
      <c r="A52" s="13">
        <v>33390</v>
      </c>
      <c r="B52" s="14">
        <v>18.207000000000001</v>
      </c>
      <c r="C52" s="15">
        <v>17.97</v>
      </c>
      <c r="D52" s="14">
        <v>18.129000000000001</v>
      </c>
      <c r="F52" s="16">
        <f t="shared" si="10"/>
        <v>9.9000000000000199E-2</v>
      </c>
      <c r="G52">
        <f t="shared" si="16"/>
        <v>2.8218576649502489E-2</v>
      </c>
      <c r="H52">
        <f t="shared" si="17"/>
        <v>-5.3687414444518952E-2</v>
      </c>
      <c r="I52" s="16">
        <f t="shared" si="11"/>
        <v>0.1769999999999996</v>
      </c>
      <c r="J52">
        <f t="shared" si="18"/>
        <v>2.8218576649502489E-2</v>
      </c>
      <c r="K52">
        <f t="shared" si="19"/>
        <v>-5.6141193669405016E-2</v>
      </c>
      <c r="M52" s="18">
        <f t="shared" si="12"/>
        <v>2.6954999999999996</v>
      </c>
      <c r="N52" s="18">
        <f t="shared" si="13"/>
        <v>2.7729260999999998</v>
      </c>
      <c r="Q52" s="18">
        <f t="shared" si="14"/>
        <v>2.6954999999999996</v>
      </c>
      <c r="R52" s="18">
        <f t="shared" si="15"/>
        <v>2.7984159000000002</v>
      </c>
    </row>
    <row r="53" spans="1:18" x14ac:dyDescent="0.2">
      <c r="A53" s="13">
        <v>33420</v>
      </c>
      <c r="B53" s="14">
        <v>19.452000000000002</v>
      </c>
      <c r="C53" s="15">
        <v>18.03</v>
      </c>
      <c r="D53" s="14">
        <v>19.409300000000002</v>
      </c>
      <c r="F53" s="16">
        <f t="shared" si="10"/>
        <v>0.87930000000000064</v>
      </c>
      <c r="G53">
        <f t="shared" si="16"/>
        <v>3.3333364197584386E-3</v>
      </c>
      <c r="H53">
        <f t="shared" si="17"/>
        <v>6.8239466598474671E-2</v>
      </c>
      <c r="I53" s="16">
        <f t="shared" si="11"/>
        <v>0.9220000000000006</v>
      </c>
      <c r="J53">
        <f t="shared" si="18"/>
        <v>3.3333364197584386E-3</v>
      </c>
      <c r="K53">
        <f t="shared" si="19"/>
        <v>6.6143757019711702E-2</v>
      </c>
      <c r="M53" s="18">
        <f t="shared" si="12"/>
        <v>2.7044999999999999</v>
      </c>
      <c r="N53" s="18">
        <f t="shared" si="13"/>
        <v>2.9625395999999999</v>
      </c>
      <c r="Q53" s="18">
        <f t="shared" si="14"/>
        <v>2.7044999999999999</v>
      </c>
      <c r="R53" s="18">
        <f t="shared" si="15"/>
        <v>2.9897724000000006</v>
      </c>
    </row>
    <row r="54" spans="1:18" x14ac:dyDescent="0.2">
      <c r="A54" s="13">
        <v>33451</v>
      </c>
      <c r="B54" s="14">
        <v>19.7682</v>
      </c>
      <c r="C54" s="15">
        <v>18.53</v>
      </c>
      <c r="D54" s="14">
        <v>19.77</v>
      </c>
      <c r="F54" s="16">
        <f t="shared" si="10"/>
        <v>0.76999999999999957</v>
      </c>
      <c r="G54">
        <f t="shared" si="16"/>
        <v>2.7354003082042486E-2</v>
      </c>
      <c r="H54">
        <f t="shared" si="17"/>
        <v>1.8413304536519692E-2</v>
      </c>
      <c r="I54" s="16">
        <f t="shared" si="11"/>
        <v>0.76820000000000022</v>
      </c>
      <c r="J54">
        <f t="shared" si="18"/>
        <v>2.7354003082042486E-2</v>
      </c>
      <c r="K54">
        <f t="shared" si="19"/>
        <v>1.6124693454981558E-2</v>
      </c>
      <c r="M54" s="18">
        <f t="shared" si="12"/>
        <v>2.7795000000000001</v>
      </c>
      <c r="N54" s="18">
        <f t="shared" si="13"/>
        <v>3.0106968599999999</v>
      </c>
      <c r="Q54" s="18">
        <f t="shared" si="14"/>
        <v>2.7795000000000001</v>
      </c>
      <c r="R54" s="18">
        <f t="shared" si="15"/>
        <v>3.03837234</v>
      </c>
    </row>
    <row r="55" spans="1:18" x14ac:dyDescent="0.2">
      <c r="A55" s="13">
        <v>33482</v>
      </c>
      <c r="B55" s="14">
        <v>20.525200000000002</v>
      </c>
      <c r="C55" s="15">
        <v>19</v>
      </c>
      <c r="D55" s="14">
        <v>20.5486</v>
      </c>
      <c r="F55" s="16">
        <f t="shared" si="10"/>
        <v>0.81859999999999999</v>
      </c>
      <c r="G55">
        <f t="shared" si="16"/>
        <v>2.504793886917191E-2</v>
      </c>
      <c r="H55">
        <f t="shared" si="17"/>
        <v>3.8627174918320011E-2</v>
      </c>
      <c r="I55" s="16">
        <f t="shared" si="11"/>
        <v>0.79520000000000124</v>
      </c>
      <c r="J55">
        <f t="shared" si="18"/>
        <v>2.504793886917191E-2</v>
      </c>
      <c r="K55">
        <f t="shared" si="19"/>
        <v>3.757881350886929E-2</v>
      </c>
      <c r="M55" s="18">
        <f t="shared" si="12"/>
        <v>2.85</v>
      </c>
      <c r="N55" s="18">
        <f t="shared" si="13"/>
        <v>3.1259879600000002</v>
      </c>
      <c r="Q55" s="18">
        <f t="shared" si="14"/>
        <v>2.85</v>
      </c>
      <c r="R55" s="18">
        <f t="shared" si="15"/>
        <v>3.1547232400000005</v>
      </c>
    </row>
    <row r="56" spans="1:18" x14ac:dyDescent="0.2">
      <c r="A56" s="13">
        <v>33512</v>
      </c>
      <c r="B56" s="14">
        <v>22.1861</v>
      </c>
      <c r="C56" s="15">
        <v>19.73</v>
      </c>
      <c r="D56" s="14">
        <v>22.242599999999999</v>
      </c>
      <c r="F56" s="16">
        <f t="shared" si="10"/>
        <v>1.3925999999999981</v>
      </c>
      <c r="G56">
        <f t="shared" si="16"/>
        <v>3.770134086808348E-2</v>
      </c>
      <c r="H56">
        <f t="shared" si="17"/>
        <v>7.9216556923326881E-2</v>
      </c>
      <c r="I56" s="16">
        <f t="shared" si="11"/>
        <v>1.3360999999999983</v>
      </c>
      <c r="J56">
        <f t="shared" si="18"/>
        <v>3.770134086808348E-2</v>
      </c>
      <c r="K56">
        <f t="shared" si="19"/>
        <v>7.7812567147895306E-2</v>
      </c>
      <c r="M56" s="18">
        <f t="shared" si="12"/>
        <v>2.9594999999999998</v>
      </c>
      <c r="N56" s="18">
        <f t="shared" si="13"/>
        <v>3.3789430299999998</v>
      </c>
      <c r="Q56" s="18">
        <f t="shared" si="14"/>
        <v>2.9594999999999998</v>
      </c>
      <c r="R56" s="18">
        <f t="shared" si="15"/>
        <v>3.4100035700000002</v>
      </c>
    </row>
    <row r="57" spans="1:18" x14ac:dyDescent="0.2">
      <c r="A57" s="13">
        <v>33543</v>
      </c>
      <c r="B57" s="14">
        <v>21.1038</v>
      </c>
      <c r="C57" s="15">
        <v>20.85</v>
      </c>
      <c r="D57" s="14">
        <v>21.032599999999999</v>
      </c>
      <c r="F57" s="16">
        <f t="shared" si="10"/>
        <v>-0.1974000000000018</v>
      </c>
      <c r="G57">
        <f t="shared" si="16"/>
        <v>5.5213628210286497E-2</v>
      </c>
      <c r="H57">
        <f t="shared" si="17"/>
        <v>-5.5935754046108524E-2</v>
      </c>
      <c r="I57" s="16">
        <f t="shared" si="11"/>
        <v>-0.12620000000000076</v>
      </c>
      <c r="J57">
        <f t="shared" si="18"/>
        <v>5.5213628210286497E-2</v>
      </c>
      <c r="K57">
        <f t="shared" si="19"/>
        <v>-5.0012847599654062E-2</v>
      </c>
      <c r="M57" s="18">
        <f t="shared" si="12"/>
        <v>3.1274999999999999</v>
      </c>
      <c r="N57" s="18">
        <f t="shared" si="13"/>
        <v>3.2141087399999999</v>
      </c>
      <c r="Q57" s="18">
        <f t="shared" si="14"/>
        <v>3.1274999999999999</v>
      </c>
      <c r="R57" s="18">
        <f t="shared" si="15"/>
        <v>3.2436540599999999</v>
      </c>
    </row>
    <row r="58" spans="1:18" x14ac:dyDescent="0.2">
      <c r="A58" s="13">
        <v>33573</v>
      </c>
      <c r="B58" s="14">
        <v>18.293099999999999</v>
      </c>
      <c r="C58" s="15">
        <v>21.23</v>
      </c>
      <c r="D58" s="14">
        <v>18.289000000000001</v>
      </c>
      <c r="F58" s="16">
        <f t="shared" si="10"/>
        <v>-0.7309999999999981</v>
      </c>
      <c r="G58">
        <f t="shared" si="16"/>
        <v>1.8061327470354292E-2</v>
      </c>
      <c r="H58">
        <f t="shared" si="17"/>
        <v>-0.13977382875562505</v>
      </c>
      <c r="I58" s="16">
        <f t="shared" si="11"/>
        <v>-0.72690000000000055</v>
      </c>
      <c r="J58">
        <f t="shared" si="18"/>
        <v>1.8061327470354292E-2</v>
      </c>
      <c r="K58">
        <f t="shared" si="19"/>
        <v>-0.14292917948749914</v>
      </c>
      <c r="M58" s="18">
        <f t="shared" si="12"/>
        <v>3.1844999999999999</v>
      </c>
      <c r="N58" s="18">
        <f t="shared" si="13"/>
        <v>2.7860391299999998</v>
      </c>
      <c r="Q58" s="18">
        <f t="shared" si="14"/>
        <v>3.1844999999999999</v>
      </c>
      <c r="R58" s="18">
        <f t="shared" si="15"/>
        <v>2.8116494699999999</v>
      </c>
    </row>
    <row r="59" spans="1:18" x14ac:dyDescent="0.2">
      <c r="A59" s="13">
        <v>33604</v>
      </c>
      <c r="B59" s="14">
        <v>18.159099999999999</v>
      </c>
      <c r="C59" s="15">
        <v>19.02</v>
      </c>
      <c r="D59" s="14">
        <v>18.195900000000002</v>
      </c>
      <c r="F59" s="16">
        <f t="shared" si="10"/>
        <v>0.15590000000000259</v>
      </c>
      <c r="G59">
        <f t="shared" si="16"/>
        <v>-0.10992421859792049</v>
      </c>
      <c r="H59">
        <f t="shared" si="17"/>
        <v>-5.1034922431261315E-3</v>
      </c>
      <c r="I59" s="16">
        <f t="shared" si="11"/>
        <v>0.11909999999999954</v>
      </c>
      <c r="J59">
        <f t="shared" si="18"/>
        <v>-0.10992421859792049</v>
      </c>
      <c r="K59">
        <f t="shared" si="19"/>
        <v>-7.352127092461881E-3</v>
      </c>
      <c r="M59" s="18">
        <f t="shared" si="12"/>
        <v>2.8529999999999998</v>
      </c>
      <c r="N59" s="18">
        <f t="shared" si="13"/>
        <v>2.7656309299999995</v>
      </c>
      <c r="Q59" s="18">
        <f t="shared" si="14"/>
        <v>2.8529999999999998</v>
      </c>
      <c r="R59" s="18">
        <f t="shared" si="15"/>
        <v>2.7910536699999997</v>
      </c>
    </row>
    <row r="60" spans="1:18" x14ac:dyDescent="0.2">
      <c r="A60" s="13">
        <v>33635</v>
      </c>
      <c r="B60" s="14">
        <v>18.088999999999999</v>
      </c>
      <c r="C60" s="15">
        <v>18.04</v>
      </c>
      <c r="D60" s="14">
        <v>18.095199999999998</v>
      </c>
      <c r="F60" s="16">
        <f t="shared" si="10"/>
        <v>0.38519999999999754</v>
      </c>
      <c r="G60">
        <f t="shared" si="16"/>
        <v>-5.2899542482766661E-2</v>
      </c>
      <c r="H60">
        <f t="shared" si="17"/>
        <v>-5.54958424767827E-3</v>
      </c>
      <c r="I60" s="16">
        <f t="shared" si="11"/>
        <v>0.37899999999999778</v>
      </c>
      <c r="J60">
        <f t="shared" si="18"/>
        <v>-5.2899542482766661E-2</v>
      </c>
      <c r="K60">
        <f t="shared" si="19"/>
        <v>-3.867793754172468E-3</v>
      </c>
      <c r="M60" s="18">
        <f t="shared" si="12"/>
        <v>2.706</v>
      </c>
      <c r="N60" s="18">
        <f t="shared" si="13"/>
        <v>2.7549546999999994</v>
      </c>
      <c r="Q60" s="18">
        <f t="shared" si="14"/>
        <v>2.706</v>
      </c>
      <c r="R60" s="18">
        <f t="shared" si="15"/>
        <v>2.7802792999999997</v>
      </c>
    </row>
    <row r="61" spans="1:18" x14ac:dyDescent="0.2">
      <c r="A61" s="13">
        <v>33664</v>
      </c>
      <c r="B61" s="14">
        <v>17.668199999999999</v>
      </c>
      <c r="C61" s="15">
        <v>17.71</v>
      </c>
      <c r="D61" s="14">
        <v>17.573599999999999</v>
      </c>
      <c r="F61" s="16">
        <f t="shared" si="10"/>
        <v>-0.37640000000000029</v>
      </c>
      <c r="G61">
        <f t="shared" si="16"/>
        <v>-1.8462062839735331E-2</v>
      </c>
      <c r="H61">
        <f t="shared" si="17"/>
        <v>-2.9248933813795522E-2</v>
      </c>
      <c r="I61" s="16">
        <f t="shared" si="11"/>
        <v>-0.28180000000000049</v>
      </c>
      <c r="J61">
        <f t="shared" si="18"/>
        <v>-1.8462062839735331E-2</v>
      </c>
      <c r="K61">
        <f t="shared" si="19"/>
        <v>-2.353760514890265E-2</v>
      </c>
      <c r="M61" s="18">
        <f t="shared" si="12"/>
        <v>2.6564999999999999</v>
      </c>
      <c r="N61" s="18">
        <f t="shared" si="13"/>
        <v>2.6908668599999999</v>
      </c>
      <c r="Q61" s="18">
        <f t="shared" si="14"/>
        <v>2.6564999999999999</v>
      </c>
      <c r="R61" s="18">
        <f t="shared" si="15"/>
        <v>2.7156023399999998</v>
      </c>
    </row>
    <row r="62" spans="1:18" x14ac:dyDescent="0.2">
      <c r="A62" s="13">
        <v>33695</v>
      </c>
      <c r="B62" s="14">
        <v>19.0138</v>
      </c>
      <c r="C62" s="15">
        <v>17.95</v>
      </c>
      <c r="D62" s="14">
        <v>18.989799999999999</v>
      </c>
      <c r="F62" s="16">
        <f t="shared" si="10"/>
        <v>0.57979999999999876</v>
      </c>
      <c r="G62">
        <f t="shared" si="16"/>
        <v>1.3460663139545694E-2</v>
      </c>
      <c r="H62">
        <f t="shared" si="17"/>
        <v>7.7504216992022049E-2</v>
      </c>
      <c r="I62" s="16">
        <f t="shared" si="11"/>
        <v>0.60379999999999967</v>
      </c>
      <c r="J62">
        <f t="shared" si="18"/>
        <v>1.3460663139545694E-2</v>
      </c>
      <c r="K62">
        <f t="shared" si="19"/>
        <v>7.3398617745655162E-2</v>
      </c>
      <c r="M62" s="18">
        <f t="shared" si="12"/>
        <v>2.6924999999999999</v>
      </c>
      <c r="N62" s="18">
        <f t="shared" si="13"/>
        <v>2.89580174</v>
      </c>
      <c r="Q62" s="18">
        <f t="shared" si="14"/>
        <v>2.6924999999999999</v>
      </c>
      <c r="R62" s="18">
        <f t="shared" si="15"/>
        <v>2.92242106</v>
      </c>
    </row>
    <row r="63" spans="1:18" x14ac:dyDescent="0.2">
      <c r="A63" s="13">
        <v>33725</v>
      </c>
      <c r="B63" s="14">
        <v>19.984999999999999</v>
      </c>
      <c r="C63" s="15">
        <v>18.41</v>
      </c>
      <c r="D63" s="14">
        <v>19.904800000000002</v>
      </c>
      <c r="F63" s="16">
        <f t="shared" si="10"/>
        <v>0.6548000000000016</v>
      </c>
      <c r="G63">
        <f t="shared" si="16"/>
        <v>2.5303880310698579E-2</v>
      </c>
      <c r="H63">
        <f t="shared" si="17"/>
        <v>4.7058915765239129E-2</v>
      </c>
      <c r="I63" s="16">
        <f t="shared" si="11"/>
        <v>0.73499999999999943</v>
      </c>
      <c r="J63">
        <f t="shared" si="18"/>
        <v>2.5303880310698579E-2</v>
      </c>
      <c r="K63">
        <f t="shared" si="19"/>
        <v>4.9816960847036296E-2</v>
      </c>
      <c r="M63" s="18">
        <f t="shared" si="12"/>
        <v>2.7614999999999998</v>
      </c>
      <c r="N63" s="18">
        <f t="shared" si="13"/>
        <v>3.0437154999999998</v>
      </c>
      <c r="Q63" s="18">
        <f t="shared" si="14"/>
        <v>2.7614999999999998</v>
      </c>
      <c r="R63" s="18">
        <f t="shared" si="15"/>
        <v>3.0716945</v>
      </c>
    </row>
    <row r="64" spans="1:18" x14ac:dyDescent="0.2">
      <c r="A64" s="13">
        <v>33756</v>
      </c>
      <c r="B64" s="14">
        <v>21.188400000000001</v>
      </c>
      <c r="C64" s="15">
        <v>19.25</v>
      </c>
      <c r="D64" s="14">
        <v>21.136099999999999</v>
      </c>
      <c r="F64" s="16">
        <f t="shared" si="10"/>
        <v>0.54609999999999914</v>
      </c>
      <c r="G64">
        <f t="shared" si="16"/>
        <v>4.4617065488806694E-2</v>
      </c>
      <c r="H64">
        <f t="shared" si="17"/>
        <v>6.0021570357870827E-2</v>
      </c>
      <c r="I64" s="16">
        <f t="shared" si="11"/>
        <v>0.5984000000000016</v>
      </c>
      <c r="J64">
        <f t="shared" si="18"/>
        <v>4.4617065488806694E-2</v>
      </c>
      <c r="K64">
        <f t="shared" si="19"/>
        <v>5.8471869951329108E-2</v>
      </c>
      <c r="M64" s="18">
        <f t="shared" si="12"/>
        <v>2.8874999999999997</v>
      </c>
      <c r="N64" s="18">
        <f t="shared" si="13"/>
        <v>3.2269933200000001</v>
      </c>
      <c r="Q64" s="18">
        <f t="shared" si="14"/>
        <v>2.8874999999999997</v>
      </c>
      <c r="R64" s="18">
        <f t="shared" si="15"/>
        <v>3.2566570800000001</v>
      </c>
    </row>
    <row r="65" spans="1:18" x14ac:dyDescent="0.2">
      <c r="A65" s="13">
        <v>33786</v>
      </c>
      <c r="B65" s="14">
        <v>20.3324</v>
      </c>
      <c r="C65" s="15">
        <v>20.59</v>
      </c>
      <c r="D65" s="14">
        <v>20.2561</v>
      </c>
      <c r="F65" s="16">
        <f t="shared" si="10"/>
        <v>-0.62389999999999901</v>
      </c>
      <c r="G65">
        <f t="shared" si="16"/>
        <v>6.7294460305904913E-2</v>
      </c>
      <c r="H65">
        <f t="shared" si="17"/>
        <v>-4.2526496274544356E-2</v>
      </c>
      <c r="I65" s="16">
        <f t="shared" si="11"/>
        <v>-0.5475999999999992</v>
      </c>
      <c r="J65">
        <f t="shared" si="18"/>
        <v>6.7294460305904913E-2</v>
      </c>
      <c r="K65">
        <f>+LN(B65/B64)</f>
        <v>-4.1238189302271057E-2</v>
      </c>
      <c r="M65" s="18">
        <f t="shared" si="12"/>
        <v>3.0884999999999998</v>
      </c>
      <c r="N65" s="18">
        <f t="shared" si="13"/>
        <v>3.0966245199999998</v>
      </c>
      <c r="Q65" s="18">
        <f t="shared" si="14"/>
        <v>3.0884999999999998</v>
      </c>
      <c r="R65" s="18">
        <f t="shared" si="15"/>
        <v>3.12508988</v>
      </c>
    </row>
    <row r="66" spans="1:18" x14ac:dyDescent="0.2">
      <c r="A66" s="13">
        <v>33817</v>
      </c>
      <c r="B66" s="14">
        <v>19.803799999999999</v>
      </c>
      <c r="C66" s="15">
        <v>20.88</v>
      </c>
      <c r="D66" s="14">
        <v>19.730699999999999</v>
      </c>
      <c r="F66" s="16">
        <f t="shared" si="10"/>
        <v>-0.60930000000000106</v>
      </c>
      <c r="G66">
        <f t="shared" si="16"/>
        <v>1.398624197473987E-2</v>
      </c>
      <c r="H66">
        <f t="shared" si="17"/>
        <v>-2.6280184387224556E-2</v>
      </c>
      <c r="I66" s="16">
        <f t="shared" si="11"/>
        <v>-0.5362000000000009</v>
      </c>
      <c r="J66">
        <f t="shared" si="18"/>
        <v>1.398624197473987E-2</v>
      </c>
      <c r="K66">
        <f t="shared" si="19"/>
        <v>-2.6341834334068188E-2</v>
      </c>
      <c r="M66" s="18">
        <f t="shared" si="12"/>
        <v>3.1319999999999997</v>
      </c>
      <c r="N66" s="18">
        <f t="shared" si="13"/>
        <v>3.0161187399999996</v>
      </c>
      <c r="Q66" s="18">
        <f t="shared" si="14"/>
        <v>3.1319999999999997</v>
      </c>
      <c r="R66" s="18">
        <f t="shared" si="15"/>
        <v>3.0438440600000001</v>
      </c>
    </row>
    <row r="67" spans="1:18" x14ac:dyDescent="0.2">
      <c r="A67" s="13">
        <v>33848</v>
      </c>
      <c r="B67" s="14">
        <v>20.285900000000002</v>
      </c>
      <c r="C67" s="15">
        <v>20.34</v>
      </c>
      <c r="D67" s="14">
        <v>20.249300000000002</v>
      </c>
      <c r="F67" s="16">
        <f t="shared" si="10"/>
        <v>9.3000000000031946E-3</v>
      </c>
      <c r="G67">
        <f t="shared" si="16"/>
        <v>-2.6202372394024072E-2</v>
      </c>
      <c r="H67">
        <f t="shared" si="17"/>
        <v>2.5944426682628252E-2</v>
      </c>
      <c r="I67" s="16">
        <f t="shared" si="11"/>
        <v>4.590000000000316E-2</v>
      </c>
      <c r="J67">
        <f t="shared" si="18"/>
        <v>-2.6202372394024072E-2</v>
      </c>
      <c r="K67">
        <f t="shared" si="19"/>
        <v>2.4052224955342351E-2</v>
      </c>
      <c r="M67" s="18">
        <f t="shared" si="12"/>
        <v>3.0509999999999997</v>
      </c>
      <c r="N67" s="18">
        <f t="shared" si="13"/>
        <v>3.0895425699999999</v>
      </c>
      <c r="Q67" s="18">
        <f t="shared" si="14"/>
        <v>3.0509999999999997</v>
      </c>
      <c r="R67" s="18">
        <f t="shared" si="15"/>
        <v>3.1179428300000005</v>
      </c>
    </row>
    <row r="68" spans="1:18" x14ac:dyDescent="0.2">
      <c r="A68" s="13">
        <v>33878</v>
      </c>
      <c r="B68" s="14">
        <v>20.299499999999998</v>
      </c>
      <c r="C68" s="15">
        <v>20.239999999999998</v>
      </c>
      <c r="D68" s="14">
        <v>20.246400000000001</v>
      </c>
      <c r="F68" s="16">
        <f t="shared" si="10"/>
        <v>-4.3599999999997863E-2</v>
      </c>
      <c r="G68">
        <f t="shared" si="16"/>
        <v>-4.9285462011492047E-3</v>
      </c>
      <c r="H68">
        <f t="shared" si="17"/>
        <v>-1.432250834018746E-4</v>
      </c>
      <c r="I68" s="16">
        <f t="shared" si="11"/>
        <v>9.4999999999991758E-3</v>
      </c>
      <c r="J68">
        <f t="shared" si="18"/>
        <v>-4.9285462011492047E-3</v>
      </c>
      <c r="K68">
        <f t="shared" si="19"/>
        <v>6.7019176891394108E-4</v>
      </c>
      <c r="M68" s="18">
        <f t="shared" si="12"/>
        <v>3.0359999999999996</v>
      </c>
      <c r="N68" s="18">
        <f t="shared" si="13"/>
        <v>3.0916138499999994</v>
      </c>
      <c r="Q68" s="18">
        <f t="shared" si="14"/>
        <v>3.0359999999999996</v>
      </c>
      <c r="R68" s="18">
        <f t="shared" si="15"/>
        <v>3.1200331499999998</v>
      </c>
    </row>
    <row r="69" spans="1:18" x14ac:dyDescent="0.2">
      <c r="A69" s="13">
        <v>33909</v>
      </c>
      <c r="B69" s="14">
        <v>19.194299999999998</v>
      </c>
      <c r="C69" s="15">
        <v>20.29</v>
      </c>
      <c r="D69" s="14">
        <v>19.189800000000002</v>
      </c>
      <c r="F69" s="16">
        <f t="shared" ref="F69:F100" si="20">+D69-C70</f>
        <v>-0.31019999999999825</v>
      </c>
      <c r="G69">
        <f t="shared" si="16"/>
        <v>2.467309418458621E-3</v>
      </c>
      <c r="H69">
        <f t="shared" si="17"/>
        <v>-5.3598112099970993E-2</v>
      </c>
      <c r="I69" s="16">
        <f t="shared" ref="I69:I100" si="21">+B69-C70</f>
        <v>-0.30570000000000164</v>
      </c>
      <c r="J69">
        <f t="shared" si="18"/>
        <v>2.467309418458621E-3</v>
      </c>
      <c r="K69">
        <f t="shared" si="19"/>
        <v>-5.5982895244903512E-2</v>
      </c>
      <c r="M69" s="18">
        <f t="shared" ref="M69:M100" si="22">+C69*0.15</f>
        <v>3.0434999999999999</v>
      </c>
      <c r="N69" s="18">
        <f t="shared" ref="N69:N100" si="23">0.1523*B69</f>
        <v>2.9232918899999998</v>
      </c>
      <c r="Q69" s="18">
        <f t="shared" ref="Q69:Q100" si="24">0.15*C69</f>
        <v>3.0434999999999999</v>
      </c>
      <c r="R69" s="18">
        <f t="shared" ref="R69:R100" si="25">0.1537*B69</f>
        <v>2.9501639099999997</v>
      </c>
    </row>
    <row r="70" spans="1:18" x14ac:dyDescent="0.2">
      <c r="A70" s="13">
        <v>33939</v>
      </c>
      <c r="B70" s="14">
        <v>18.235499999999998</v>
      </c>
      <c r="C70" s="15">
        <v>19.5</v>
      </c>
      <c r="D70" s="14">
        <v>18.1248</v>
      </c>
      <c r="F70" s="16">
        <f t="shared" si="20"/>
        <v>-0.48519999999999897</v>
      </c>
      <c r="G70">
        <f t="shared" ref="G70:G101" si="26">+LN(C70/C69)</f>
        <v>-3.9713688268022171E-2</v>
      </c>
      <c r="H70">
        <f t="shared" ref="H70:H101" si="27">+LN(D70/D69)</f>
        <v>-5.7097721673357589E-2</v>
      </c>
      <c r="I70" s="16">
        <f t="shared" si="21"/>
        <v>-0.37450000000000117</v>
      </c>
      <c r="J70">
        <f t="shared" ref="J70:J101" si="28">+LN(C70/C69)</f>
        <v>-3.9713688268022171E-2</v>
      </c>
      <c r="K70">
        <f t="shared" ref="K70:K101" si="29">+LN(B70/B69)</f>
        <v>-5.1243116275808138E-2</v>
      </c>
      <c r="M70" s="18">
        <f t="shared" si="22"/>
        <v>2.9249999999999998</v>
      </c>
      <c r="N70" s="18">
        <f t="shared" si="23"/>
        <v>2.7772666499999996</v>
      </c>
      <c r="Q70" s="18">
        <f t="shared" si="24"/>
        <v>2.9249999999999998</v>
      </c>
      <c r="R70" s="18">
        <f t="shared" si="25"/>
        <v>2.8027963499999999</v>
      </c>
    </row>
    <row r="71" spans="1:18" x14ac:dyDescent="0.2">
      <c r="A71" s="13">
        <v>33970</v>
      </c>
      <c r="B71" s="14">
        <v>17.5122</v>
      </c>
      <c r="C71" s="15">
        <v>18.61</v>
      </c>
      <c r="D71" s="14">
        <v>17.3673</v>
      </c>
      <c r="F71" s="16">
        <f t="shared" si="20"/>
        <v>-0.39270000000000138</v>
      </c>
      <c r="G71">
        <f t="shared" si="26"/>
        <v>-4.6715394915541768E-2</v>
      </c>
      <c r="H71">
        <f t="shared" si="27"/>
        <v>-4.2692038440706945E-2</v>
      </c>
      <c r="I71" s="16">
        <f t="shared" si="21"/>
        <v>-0.24780000000000157</v>
      </c>
      <c r="J71">
        <f t="shared" si="28"/>
        <v>-4.6715394915541768E-2</v>
      </c>
      <c r="K71">
        <f t="shared" si="29"/>
        <v>-4.0472462786411534E-2</v>
      </c>
      <c r="M71" s="18">
        <f t="shared" si="22"/>
        <v>2.7914999999999996</v>
      </c>
      <c r="N71" s="18">
        <f t="shared" si="23"/>
        <v>2.6671080599999999</v>
      </c>
      <c r="Q71" s="18">
        <f t="shared" si="24"/>
        <v>2.7914999999999996</v>
      </c>
      <c r="R71" s="18">
        <f t="shared" si="25"/>
        <v>2.6916251400000002</v>
      </c>
    </row>
    <row r="72" spans="1:18" x14ac:dyDescent="0.2">
      <c r="A72" s="13">
        <v>34001</v>
      </c>
      <c r="B72" s="14">
        <v>18.468800000000002</v>
      </c>
      <c r="C72" s="15">
        <v>17.760000000000002</v>
      </c>
      <c r="D72" s="14">
        <v>18.4892</v>
      </c>
      <c r="F72" s="16">
        <f t="shared" si="20"/>
        <v>0.46920000000000073</v>
      </c>
      <c r="G72">
        <f t="shared" si="26"/>
        <v>-4.6750333090135314E-2</v>
      </c>
      <c r="H72">
        <f t="shared" si="27"/>
        <v>6.2597650076002112E-2</v>
      </c>
      <c r="I72" s="16">
        <f t="shared" si="21"/>
        <v>0.44880000000000209</v>
      </c>
      <c r="J72">
        <f t="shared" si="28"/>
        <v>-4.6750333090135314E-2</v>
      </c>
      <c r="K72">
        <f t="shared" si="29"/>
        <v>5.3185040983101166E-2</v>
      </c>
      <c r="M72" s="18">
        <f t="shared" si="22"/>
        <v>2.6640000000000001</v>
      </c>
      <c r="N72" s="18">
        <f t="shared" si="23"/>
        <v>2.8127982400000002</v>
      </c>
      <c r="Q72" s="18">
        <f t="shared" si="24"/>
        <v>2.6640000000000001</v>
      </c>
      <c r="R72" s="18">
        <f t="shared" si="25"/>
        <v>2.8386545600000002</v>
      </c>
    </row>
    <row r="73" spans="1:18" x14ac:dyDescent="0.2">
      <c r="A73" s="13">
        <v>34029</v>
      </c>
      <c r="B73" s="14">
        <v>18.804300000000001</v>
      </c>
      <c r="C73" s="15">
        <v>18.02</v>
      </c>
      <c r="D73" s="14">
        <v>18.728300000000001</v>
      </c>
      <c r="F73" s="16">
        <f t="shared" si="20"/>
        <v>0.24830000000000041</v>
      </c>
      <c r="G73">
        <f t="shared" si="26"/>
        <v>1.4533514616167758E-2</v>
      </c>
      <c r="H73">
        <f t="shared" si="27"/>
        <v>1.2848971023302137E-2</v>
      </c>
      <c r="I73" s="16">
        <f t="shared" si="21"/>
        <v>0.32430000000000092</v>
      </c>
      <c r="J73">
        <f t="shared" si="28"/>
        <v>1.4533514616167758E-2</v>
      </c>
      <c r="K73">
        <f t="shared" si="29"/>
        <v>1.8002745208438066E-2</v>
      </c>
      <c r="M73" s="18">
        <f t="shared" si="22"/>
        <v>2.7029999999999998</v>
      </c>
      <c r="N73" s="18">
        <f t="shared" si="23"/>
        <v>2.8638948900000001</v>
      </c>
      <c r="Q73" s="18">
        <f t="shared" si="24"/>
        <v>2.7029999999999998</v>
      </c>
      <c r="R73" s="18">
        <f t="shared" si="25"/>
        <v>2.8902209100000005</v>
      </c>
    </row>
    <row r="74" spans="1:18" x14ac:dyDescent="0.2">
      <c r="A74" s="13">
        <v>34060</v>
      </c>
      <c r="B74" s="14">
        <v>18.783300000000001</v>
      </c>
      <c r="C74" s="15">
        <v>18.48</v>
      </c>
      <c r="D74" s="14">
        <v>18.6386</v>
      </c>
      <c r="F74" s="16">
        <f t="shared" si="20"/>
        <v>-0.25140000000000029</v>
      </c>
      <c r="G74">
        <f t="shared" si="26"/>
        <v>2.5206814033346316E-2</v>
      </c>
      <c r="H74">
        <f t="shared" si="27"/>
        <v>-4.8010497150831038E-3</v>
      </c>
      <c r="I74" s="16">
        <f t="shared" si="21"/>
        <v>-0.10670000000000002</v>
      </c>
      <c r="J74">
        <f t="shared" si="28"/>
        <v>2.5206814033346316E-2</v>
      </c>
      <c r="K74">
        <f t="shared" si="29"/>
        <v>-1.1173898937405938E-3</v>
      </c>
      <c r="M74" s="18">
        <f t="shared" si="22"/>
        <v>2.7719999999999998</v>
      </c>
      <c r="N74" s="18">
        <f t="shared" si="23"/>
        <v>2.8606965899999999</v>
      </c>
      <c r="Q74" s="18">
        <f t="shared" si="24"/>
        <v>2.7719999999999998</v>
      </c>
      <c r="R74" s="18">
        <f t="shared" si="25"/>
        <v>2.88699321</v>
      </c>
    </row>
    <row r="75" spans="1:18" x14ac:dyDescent="0.2">
      <c r="A75" s="13">
        <v>34090</v>
      </c>
      <c r="B75" s="14">
        <v>18.611000000000001</v>
      </c>
      <c r="C75" s="15">
        <v>18.89</v>
      </c>
      <c r="D75" s="14">
        <v>18.460799999999999</v>
      </c>
      <c r="F75" s="16">
        <f t="shared" si="20"/>
        <v>-0.22920000000000229</v>
      </c>
      <c r="G75">
        <f t="shared" si="26"/>
        <v>2.1943615299879985E-2</v>
      </c>
      <c r="H75">
        <f t="shared" si="27"/>
        <v>-9.58513406018042E-3</v>
      </c>
      <c r="I75" s="16">
        <f t="shared" si="21"/>
        <v>-7.9000000000000625E-2</v>
      </c>
      <c r="J75">
        <f t="shared" si="28"/>
        <v>2.1943615299879985E-2</v>
      </c>
      <c r="K75">
        <f t="shared" si="29"/>
        <v>-9.2153734313817782E-3</v>
      </c>
      <c r="M75" s="18">
        <f t="shared" si="22"/>
        <v>2.8334999999999999</v>
      </c>
      <c r="N75" s="18">
        <f t="shared" si="23"/>
        <v>2.8344553000000001</v>
      </c>
      <c r="Q75" s="18">
        <f t="shared" si="24"/>
        <v>2.8334999999999999</v>
      </c>
      <c r="R75" s="18">
        <f t="shared" si="25"/>
        <v>2.8605107000000003</v>
      </c>
    </row>
    <row r="76" spans="1:18" x14ac:dyDescent="0.2">
      <c r="A76" s="13">
        <v>34121</v>
      </c>
      <c r="B76" s="14">
        <v>17.648199999999999</v>
      </c>
      <c r="C76" s="15">
        <v>18.690000000000001</v>
      </c>
      <c r="D76" s="14">
        <v>17.592500000000001</v>
      </c>
      <c r="F76" s="16">
        <f t="shared" si="20"/>
        <v>-0.56749999999999901</v>
      </c>
      <c r="G76">
        <f t="shared" si="26"/>
        <v>-1.0644060045946667E-2</v>
      </c>
      <c r="H76">
        <f t="shared" si="27"/>
        <v>-4.8176890221866185E-2</v>
      </c>
      <c r="I76" s="16">
        <f t="shared" si="21"/>
        <v>-0.51180000000000092</v>
      </c>
      <c r="J76">
        <f t="shared" si="28"/>
        <v>-1.0644060045946667E-2</v>
      </c>
      <c r="K76">
        <f t="shared" si="29"/>
        <v>-5.3119008585973793E-2</v>
      </c>
      <c r="M76" s="18">
        <f t="shared" si="22"/>
        <v>2.8035000000000001</v>
      </c>
      <c r="N76" s="18">
        <f t="shared" si="23"/>
        <v>2.6878208599999995</v>
      </c>
      <c r="Q76" s="18">
        <f t="shared" si="24"/>
        <v>2.8035000000000001</v>
      </c>
      <c r="R76" s="18">
        <f t="shared" si="25"/>
        <v>2.71252834</v>
      </c>
    </row>
    <row r="77" spans="1:18" x14ac:dyDescent="0.2">
      <c r="A77" s="13">
        <v>34151</v>
      </c>
      <c r="B77" s="14">
        <v>16.814800000000002</v>
      </c>
      <c r="C77" s="15">
        <v>18.16</v>
      </c>
      <c r="D77" s="14">
        <v>16.783899999999999</v>
      </c>
      <c r="F77" s="16">
        <f t="shared" si="20"/>
        <v>-0.31610000000000227</v>
      </c>
      <c r="G77">
        <f t="shared" si="26"/>
        <v>-2.8767248294324321E-2</v>
      </c>
      <c r="H77">
        <f t="shared" si="27"/>
        <v>-4.7052581277665734E-2</v>
      </c>
      <c r="I77" s="16">
        <f t="shared" si="21"/>
        <v>-0.28519999999999968</v>
      </c>
      <c r="J77">
        <f t="shared" si="28"/>
        <v>-2.8767248294324321E-2</v>
      </c>
      <c r="K77">
        <f t="shared" si="29"/>
        <v>-4.8374344196490726E-2</v>
      </c>
      <c r="M77" s="18">
        <f t="shared" si="22"/>
        <v>2.7239999999999998</v>
      </c>
      <c r="N77" s="18">
        <f t="shared" si="23"/>
        <v>2.56089404</v>
      </c>
      <c r="Q77" s="18">
        <f t="shared" si="24"/>
        <v>2.7239999999999998</v>
      </c>
      <c r="R77" s="18">
        <f t="shared" si="25"/>
        <v>2.5844347600000002</v>
      </c>
    </row>
    <row r="78" spans="1:18" x14ac:dyDescent="0.2">
      <c r="A78" s="13">
        <v>34182</v>
      </c>
      <c r="B78" s="14">
        <v>16.824300000000001</v>
      </c>
      <c r="C78" s="15">
        <v>17.100000000000001</v>
      </c>
      <c r="D78" s="14">
        <v>16.714099999999998</v>
      </c>
      <c r="F78" s="16">
        <f t="shared" si="20"/>
        <v>-0.10590000000000188</v>
      </c>
      <c r="G78">
        <f t="shared" si="26"/>
        <v>-6.0142909664533027E-2</v>
      </c>
      <c r="H78">
        <f t="shared" si="27"/>
        <v>-4.1674190112985692E-3</v>
      </c>
      <c r="I78" s="16">
        <f t="shared" si="21"/>
        <v>4.3000000000006366E-3</v>
      </c>
      <c r="J78">
        <f t="shared" si="28"/>
        <v>-6.0142909664533027E-2</v>
      </c>
      <c r="K78">
        <f t="shared" si="29"/>
        <v>5.6481893109845487E-4</v>
      </c>
      <c r="M78" s="18">
        <f t="shared" si="22"/>
        <v>2.5649999999999999</v>
      </c>
      <c r="N78" s="18">
        <f t="shared" si="23"/>
        <v>2.5623408900000002</v>
      </c>
      <c r="Q78" s="18">
        <f t="shared" si="24"/>
        <v>2.5649999999999999</v>
      </c>
      <c r="R78" s="18">
        <f t="shared" si="25"/>
        <v>2.5858949100000004</v>
      </c>
    </row>
    <row r="79" spans="1:18" x14ac:dyDescent="0.2">
      <c r="A79" s="13">
        <v>34213</v>
      </c>
      <c r="B79" s="14">
        <v>16.138000000000002</v>
      </c>
      <c r="C79" s="15">
        <v>16.82</v>
      </c>
      <c r="D79" s="14">
        <v>16.0061</v>
      </c>
      <c r="F79" s="16">
        <f t="shared" si="20"/>
        <v>-0.55389999999999873</v>
      </c>
      <c r="G79">
        <f t="shared" si="26"/>
        <v>-1.6509808963812253E-2</v>
      </c>
      <c r="H79">
        <f t="shared" si="27"/>
        <v>-4.3282774987136334E-2</v>
      </c>
      <c r="I79" s="16">
        <f t="shared" si="21"/>
        <v>-0.42199999999999704</v>
      </c>
      <c r="J79">
        <f t="shared" si="28"/>
        <v>-1.6509808963812253E-2</v>
      </c>
      <c r="K79">
        <f t="shared" si="29"/>
        <v>-4.1647530484145684E-2</v>
      </c>
      <c r="M79" s="18">
        <f t="shared" si="22"/>
        <v>2.5230000000000001</v>
      </c>
      <c r="N79" s="18">
        <f t="shared" si="23"/>
        <v>2.4578174000000002</v>
      </c>
      <c r="Q79" s="18">
        <f t="shared" si="24"/>
        <v>2.5230000000000001</v>
      </c>
      <c r="R79" s="18">
        <f t="shared" si="25"/>
        <v>2.4804106000000004</v>
      </c>
    </row>
    <row r="80" spans="1:18" x14ac:dyDescent="0.2">
      <c r="A80" s="13">
        <v>34243</v>
      </c>
      <c r="B80" s="14">
        <v>16.654299999999999</v>
      </c>
      <c r="C80" s="15">
        <v>16.559999999999999</v>
      </c>
      <c r="D80" s="14">
        <v>16.529299999999999</v>
      </c>
      <c r="F80" s="16">
        <f t="shared" si="20"/>
        <v>-0.22070000000000078</v>
      </c>
      <c r="G80">
        <f t="shared" si="26"/>
        <v>-1.5578505587688448E-2</v>
      </c>
      <c r="H80">
        <f t="shared" si="27"/>
        <v>3.2164664106367341E-2</v>
      </c>
      <c r="I80" s="16">
        <f t="shared" si="21"/>
        <v>-9.5700000000000784E-2</v>
      </c>
      <c r="J80">
        <f t="shared" si="28"/>
        <v>-1.5578505587688448E-2</v>
      </c>
      <c r="K80">
        <f t="shared" si="29"/>
        <v>3.1491701915472778E-2</v>
      </c>
      <c r="M80" s="18">
        <f t="shared" si="22"/>
        <v>2.4839999999999995</v>
      </c>
      <c r="N80" s="18">
        <f t="shared" si="23"/>
        <v>2.5364498899999997</v>
      </c>
      <c r="Q80" s="18">
        <f t="shared" si="24"/>
        <v>2.4839999999999995</v>
      </c>
      <c r="R80" s="18">
        <f t="shared" si="25"/>
        <v>2.5597659099999999</v>
      </c>
    </row>
    <row r="81" spans="1:18" x14ac:dyDescent="0.2">
      <c r="A81" s="13">
        <v>34274</v>
      </c>
      <c r="B81" s="14">
        <v>15.2864</v>
      </c>
      <c r="C81" s="15">
        <v>16.75</v>
      </c>
      <c r="D81" s="14">
        <v>15.0998</v>
      </c>
      <c r="F81" s="16">
        <f t="shared" si="20"/>
        <v>-1.1201999999999988</v>
      </c>
      <c r="G81">
        <f t="shared" si="26"/>
        <v>1.1408109313961967E-2</v>
      </c>
      <c r="H81">
        <f t="shared" si="27"/>
        <v>-9.0453064988784027E-2</v>
      </c>
      <c r="I81" s="16">
        <f t="shared" si="21"/>
        <v>-0.93359999999999843</v>
      </c>
      <c r="J81">
        <f t="shared" si="28"/>
        <v>1.1408109313961967E-2</v>
      </c>
      <c r="K81">
        <f t="shared" si="29"/>
        <v>-8.5704897128281943E-2</v>
      </c>
      <c r="M81" s="18">
        <f t="shared" si="22"/>
        <v>2.5124999999999997</v>
      </c>
      <c r="N81" s="18">
        <f t="shared" si="23"/>
        <v>2.32811872</v>
      </c>
      <c r="Q81" s="18">
        <f t="shared" si="24"/>
        <v>2.5124999999999997</v>
      </c>
      <c r="R81" s="18">
        <f t="shared" si="25"/>
        <v>2.3495196800000002</v>
      </c>
    </row>
    <row r="82" spans="1:18" x14ac:dyDescent="0.2">
      <c r="A82" s="13">
        <v>34304</v>
      </c>
      <c r="B82" s="14">
        <v>13.5525</v>
      </c>
      <c r="C82" s="15">
        <v>16.22</v>
      </c>
      <c r="D82" s="14">
        <v>13.535</v>
      </c>
      <c r="F82" s="16">
        <f t="shared" si="20"/>
        <v>-1.0350000000000001</v>
      </c>
      <c r="G82">
        <f t="shared" si="26"/>
        <v>-3.2153209583808615E-2</v>
      </c>
      <c r="H82">
        <f t="shared" si="27"/>
        <v>-0.10940257563378532</v>
      </c>
      <c r="I82" s="16">
        <f t="shared" si="21"/>
        <v>-1.0175000000000001</v>
      </c>
      <c r="J82">
        <f t="shared" si="28"/>
        <v>-3.2153209583808615E-2</v>
      </c>
      <c r="K82">
        <f t="shared" si="29"/>
        <v>-0.1203925120611495</v>
      </c>
      <c r="M82" s="18">
        <f t="shared" si="22"/>
        <v>2.4329999999999998</v>
      </c>
      <c r="N82" s="18">
        <f t="shared" si="23"/>
        <v>2.06404575</v>
      </c>
      <c r="Q82" s="18">
        <f t="shared" si="24"/>
        <v>2.4329999999999998</v>
      </c>
      <c r="R82" s="18">
        <f t="shared" si="25"/>
        <v>2.08301925</v>
      </c>
    </row>
    <row r="83" spans="1:18" x14ac:dyDescent="0.2">
      <c r="A83" s="13">
        <v>34335</v>
      </c>
      <c r="B83" s="14">
        <v>14.2607</v>
      </c>
      <c r="C83" s="15">
        <v>14.57</v>
      </c>
      <c r="D83" s="14">
        <v>14.2736</v>
      </c>
      <c r="F83" s="16">
        <f t="shared" si="20"/>
        <v>-0.55640000000000001</v>
      </c>
      <c r="G83">
        <f t="shared" si="26"/>
        <v>-0.10728042848015333</v>
      </c>
      <c r="H83">
        <f t="shared" si="27"/>
        <v>5.3132754111117557E-2</v>
      </c>
      <c r="I83" s="16">
        <f t="shared" si="21"/>
        <v>-0.56930000000000014</v>
      </c>
      <c r="J83">
        <f t="shared" si="28"/>
        <v>-0.10728042848015333</v>
      </c>
      <c r="K83">
        <f t="shared" si="29"/>
        <v>5.0936469988045907E-2</v>
      </c>
      <c r="M83" s="18">
        <f t="shared" si="22"/>
        <v>2.1854999999999998</v>
      </c>
      <c r="N83" s="18">
        <f t="shared" si="23"/>
        <v>2.1719046099999999</v>
      </c>
      <c r="Q83" s="18">
        <f t="shared" si="24"/>
        <v>2.1854999999999998</v>
      </c>
      <c r="R83" s="18">
        <f t="shared" si="25"/>
        <v>2.19186959</v>
      </c>
    </row>
    <row r="84" spans="1:18" x14ac:dyDescent="0.2">
      <c r="A84" s="13">
        <v>34366</v>
      </c>
      <c r="B84" s="14">
        <v>13.750999999999999</v>
      </c>
      <c r="C84" s="15">
        <v>14.83</v>
      </c>
      <c r="D84" s="14">
        <v>13.691800000000001</v>
      </c>
      <c r="F84" s="16">
        <f t="shared" si="20"/>
        <v>-1.1981999999999999</v>
      </c>
      <c r="G84">
        <f t="shared" si="26"/>
        <v>1.7687535942727154E-2</v>
      </c>
      <c r="H84">
        <f t="shared" si="27"/>
        <v>-4.1614563685949152E-2</v>
      </c>
      <c r="I84" s="16">
        <f t="shared" si="21"/>
        <v>-1.1390000000000011</v>
      </c>
      <c r="J84">
        <f t="shared" si="28"/>
        <v>1.7687535942727154E-2</v>
      </c>
      <c r="K84">
        <f t="shared" si="29"/>
        <v>-3.6395953399594436E-2</v>
      </c>
      <c r="M84" s="18">
        <f t="shared" si="22"/>
        <v>2.2244999999999999</v>
      </c>
      <c r="N84" s="18">
        <f t="shared" si="23"/>
        <v>2.0942772999999999</v>
      </c>
      <c r="Q84" s="18">
        <f t="shared" si="24"/>
        <v>2.2244999999999999</v>
      </c>
      <c r="R84" s="18">
        <f t="shared" si="25"/>
        <v>2.1135286999999998</v>
      </c>
    </row>
    <row r="85" spans="1:18" x14ac:dyDescent="0.2">
      <c r="A85" s="19">
        <v>34394</v>
      </c>
      <c r="B85" s="14">
        <v>13.7463</v>
      </c>
      <c r="C85" s="20">
        <v>14.89</v>
      </c>
      <c r="D85" s="14">
        <v>13.9009</v>
      </c>
      <c r="F85" s="16">
        <f t="shared" si="20"/>
        <v>-0.66910000000000025</v>
      </c>
      <c r="G85">
        <f t="shared" si="26"/>
        <v>4.0376905460769736E-3</v>
      </c>
      <c r="H85">
        <f t="shared" si="27"/>
        <v>1.5156472750577703E-2</v>
      </c>
      <c r="I85" s="16">
        <f t="shared" si="21"/>
        <v>-0.82370000000000054</v>
      </c>
      <c r="J85">
        <f t="shared" si="28"/>
        <v>4.0376905460769736E-3</v>
      </c>
      <c r="K85">
        <f t="shared" si="29"/>
        <v>-3.4185174877323206E-4</v>
      </c>
      <c r="M85" s="18">
        <f t="shared" si="22"/>
        <v>2.2334999999999998</v>
      </c>
      <c r="N85" s="18">
        <f t="shared" si="23"/>
        <v>2.0935614899999999</v>
      </c>
      <c r="Q85" s="18">
        <f t="shared" si="24"/>
        <v>2.2334999999999998</v>
      </c>
      <c r="R85" s="18">
        <f t="shared" si="25"/>
        <v>2.1128063099999999</v>
      </c>
    </row>
    <row r="86" spans="1:18" x14ac:dyDescent="0.2">
      <c r="A86" s="19">
        <v>34425</v>
      </c>
      <c r="B86" s="14">
        <v>15.1983</v>
      </c>
      <c r="C86" s="21">
        <v>14.57</v>
      </c>
      <c r="D86" s="14">
        <v>15.2012</v>
      </c>
      <c r="F86" s="16">
        <f t="shared" si="20"/>
        <v>-0.18880000000000052</v>
      </c>
      <c r="G86">
        <f t="shared" si="26"/>
        <v>-2.1725226488804188E-2</v>
      </c>
      <c r="H86">
        <f t="shared" si="27"/>
        <v>8.9420785862461619E-2</v>
      </c>
      <c r="I86" s="16">
        <f t="shared" si="21"/>
        <v>-0.19170000000000087</v>
      </c>
      <c r="J86">
        <f t="shared" si="28"/>
        <v>-2.1725226488804188E-2</v>
      </c>
      <c r="K86">
        <f t="shared" si="29"/>
        <v>0.10041388250013845</v>
      </c>
      <c r="M86" s="18">
        <f t="shared" si="22"/>
        <v>2.1854999999999998</v>
      </c>
      <c r="N86" s="18">
        <f t="shared" si="23"/>
        <v>2.3147010899999998</v>
      </c>
      <c r="Q86" s="18">
        <f t="shared" si="24"/>
        <v>2.1854999999999998</v>
      </c>
      <c r="R86" s="18">
        <f t="shared" si="25"/>
        <v>2.33597871</v>
      </c>
    </row>
    <row r="87" spans="1:18" x14ac:dyDescent="0.2">
      <c r="A87" s="19">
        <v>34455</v>
      </c>
      <c r="B87" s="14">
        <v>16.349299999999999</v>
      </c>
      <c r="C87" s="21">
        <v>15.39</v>
      </c>
      <c r="D87" s="14">
        <v>16.161899999999999</v>
      </c>
      <c r="F87" s="16">
        <f t="shared" si="20"/>
        <v>-0.15810000000000102</v>
      </c>
      <c r="G87">
        <f t="shared" si="26"/>
        <v>5.4753327643674354E-2</v>
      </c>
      <c r="H87">
        <f t="shared" si="27"/>
        <v>6.1282248334591505E-2</v>
      </c>
      <c r="I87" s="16">
        <f t="shared" si="21"/>
        <v>2.9299999999999216E-2</v>
      </c>
      <c r="J87">
        <f t="shared" si="28"/>
        <v>5.4753327643674354E-2</v>
      </c>
      <c r="K87">
        <f t="shared" si="29"/>
        <v>7.3001503478909921E-2</v>
      </c>
      <c r="M87" s="18">
        <f t="shared" si="22"/>
        <v>2.3085</v>
      </c>
      <c r="N87" s="18">
        <f t="shared" si="23"/>
        <v>2.4899983899999998</v>
      </c>
      <c r="Q87" s="18">
        <f t="shared" si="24"/>
        <v>2.3085</v>
      </c>
      <c r="R87" s="18">
        <f t="shared" si="25"/>
        <v>2.5128874099999998</v>
      </c>
    </row>
    <row r="88" spans="1:18" x14ac:dyDescent="0.2">
      <c r="A88" s="19">
        <v>34486</v>
      </c>
      <c r="B88" s="14">
        <v>17.085000000000001</v>
      </c>
      <c r="C88" s="21">
        <v>16.32</v>
      </c>
      <c r="D88" s="14">
        <v>16.7502</v>
      </c>
      <c r="F88" s="16">
        <f t="shared" si="20"/>
        <v>-0.39979999999999905</v>
      </c>
      <c r="G88">
        <f t="shared" si="26"/>
        <v>5.8673401685173036E-2</v>
      </c>
      <c r="H88">
        <f t="shared" si="27"/>
        <v>3.5753578059234285E-2</v>
      </c>
      <c r="I88" s="16">
        <f t="shared" si="21"/>
        <v>-6.4999999999997726E-2</v>
      </c>
      <c r="J88">
        <f t="shared" si="28"/>
        <v>5.8673401685173036E-2</v>
      </c>
      <c r="K88">
        <f t="shared" si="29"/>
        <v>4.4015802596172542E-2</v>
      </c>
      <c r="M88" s="18">
        <f t="shared" si="22"/>
        <v>2.448</v>
      </c>
      <c r="N88" s="18">
        <f t="shared" si="23"/>
        <v>2.6020455</v>
      </c>
      <c r="Q88" s="18">
        <f t="shared" si="24"/>
        <v>2.448</v>
      </c>
      <c r="R88" s="18">
        <f t="shared" si="25"/>
        <v>2.6259645000000003</v>
      </c>
    </row>
    <row r="89" spans="1:18" x14ac:dyDescent="0.2">
      <c r="A89" s="19">
        <v>34516</v>
      </c>
      <c r="B89" s="14">
        <v>18.0869</v>
      </c>
      <c r="C89" s="21">
        <v>17.149999999999999</v>
      </c>
      <c r="D89" s="14">
        <v>17.5717</v>
      </c>
      <c r="F89" s="16">
        <f t="shared" si="20"/>
        <v>-0.6982999999999997</v>
      </c>
      <c r="G89">
        <f t="shared" si="26"/>
        <v>4.9606824075987904E-2</v>
      </c>
      <c r="H89">
        <f t="shared" si="27"/>
        <v>4.7879454853971576E-2</v>
      </c>
      <c r="I89" s="16">
        <f t="shared" si="21"/>
        <v>-0.1830999999999996</v>
      </c>
      <c r="J89">
        <f t="shared" si="28"/>
        <v>4.9606824075987904E-2</v>
      </c>
      <c r="K89">
        <f t="shared" si="29"/>
        <v>5.6987033759975568E-2</v>
      </c>
      <c r="M89" s="18">
        <f t="shared" si="22"/>
        <v>2.5724999999999998</v>
      </c>
      <c r="N89" s="18">
        <f t="shared" si="23"/>
        <v>2.7546348699999998</v>
      </c>
      <c r="Q89" s="18">
        <f t="shared" si="24"/>
        <v>2.5724999999999998</v>
      </c>
      <c r="R89" s="18">
        <f t="shared" si="25"/>
        <v>2.7799565300000002</v>
      </c>
    </row>
    <row r="90" spans="1:18" x14ac:dyDescent="0.2">
      <c r="A90" s="19">
        <v>34547</v>
      </c>
      <c r="B90" s="14">
        <v>16.941500000000001</v>
      </c>
      <c r="C90" s="21">
        <v>18.27</v>
      </c>
      <c r="D90" s="14">
        <v>16.686299999999999</v>
      </c>
      <c r="F90" s="16">
        <f t="shared" si="20"/>
        <v>-1.6036999999999999</v>
      </c>
      <c r="G90">
        <f t="shared" si="26"/>
        <v>6.3262196777966531E-2</v>
      </c>
      <c r="H90">
        <f t="shared" si="27"/>
        <v>-5.1701629889817066E-2</v>
      </c>
      <c r="I90" s="16">
        <f t="shared" si="21"/>
        <v>-1.3484999999999978</v>
      </c>
      <c r="J90">
        <f t="shared" si="28"/>
        <v>6.3262196777966531E-2</v>
      </c>
      <c r="K90">
        <f t="shared" si="29"/>
        <v>-6.5421686207628282E-2</v>
      </c>
      <c r="M90" s="18">
        <f t="shared" si="22"/>
        <v>2.7404999999999999</v>
      </c>
      <c r="N90" s="18">
        <f t="shared" si="23"/>
        <v>2.5801904499999999</v>
      </c>
      <c r="Q90" s="18">
        <f t="shared" si="24"/>
        <v>2.7404999999999999</v>
      </c>
      <c r="R90" s="18">
        <f t="shared" si="25"/>
        <v>2.6039085500000003</v>
      </c>
    </row>
    <row r="91" spans="1:18" x14ac:dyDescent="0.2">
      <c r="A91" s="19">
        <v>34578</v>
      </c>
      <c r="B91" s="14">
        <v>16.077500000000001</v>
      </c>
      <c r="C91" s="21">
        <v>18.29</v>
      </c>
      <c r="D91" s="14">
        <v>15.849500000000001</v>
      </c>
      <c r="F91" s="16">
        <f t="shared" si="20"/>
        <v>-1.7804999999999982</v>
      </c>
      <c r="G91">
        <f t="shared" si="26"/>
        <v>1.0940920128590542E-3</v>
      </c>
      <c r="H91">
        <f t="shared" si="27"/>
        <v>-5.1450069378065226E-2</v>
      </c>
      <c r="I91" s="16">
        <f t="shared" si="21"/>
        <v>-1.5524999999999984</v>
      </c>
      <c r="J91">
        <f t="shared" si="28"/>
        <v>1.0940920128590542E-3</v>
      </c>
      <c r="K91">
        <f t="shared" si="29"/>
        <v>-5.2345454092721372E-2</v>
      </c>
      <c r="M91" s="18">
        <f t="shared" si="22"/>
        <v>2.7434999999999996</v>
      </c>
      <c r="N91" s="18">
        <f t="shared" si="23"/>
        <v>2.4486032500000001</v>
      </c>
      <c r="Q91" s="18">
        <f t="shared" si="24"/>
        <v>2.7434999999999996</v>
      </c>
      <c r="R91" s="18">
        <f t="shared" si="25"/>
        <v>2.4711117499999999</v>
      </c>
    </row>
    <row r="92" spans="1:18" x14ac:dyDescent="0.2">
      <c r="A92" s="19">
        <v>34608</v>
      </c>
      <c r="B92" s="14">
        <v>16.588999999999999</v>
      </c>
      <c r="C92" s="21">
        <v>17.63</v>
      </c>
      <c r="D92" s="14">
        <v>16.470700000000001</v>
      </c>
      <c r="F92" s="16">
        <f t="shared" si="20"/>
        <v>-0.87930000000000064</v>
      </c>
      <c r="G92">
        <f t="shared" si="26"/>
        <v>-3.6752465992995441E-2</v>
      </c>
      <c r="H92">
        <f t="shared" si="27"/>
        <v>3.844509071990914E-2</v>
      </c>
      <c r="I92" s="16">
        <f t="shared" si="21"/>
        <v>-0.76100000000000279</v>
      </c>
      <c r="J92">
        <f t="shared" si="28"/>
        <v>-3.6752465992995441E-2</v>
      </c>
      <c r="K92">
        <f t="shared" si="29"/>
        <v>3.1319046083256613E-2</v>
      </c>
      <c r="M92" s="18">
        <f t="shared" si="22"/>
        <v>2.6444999999999999</v>
      </c>
      <c r="N92" s="18">
        <f t="shared" si="23"/>
        <v>2.5265046999999998</v>
      </c>
      <c r="Q92" s="18">
        <f t="shared" si="24"/>
        <v>2.6444999999999999</v>
      </c>
      <c r="R92" s="18">
        <f t="shared" si="25"/>
        <v>2.5497292999999996</v>
      </c>
    </row>
    <row r="93" spans="1:18" x14ac:dyDescent="0.2">
      <c r="A93" s="19">
        <v>34639</v>
      </c>
      <c r="B93" s="14">
        <v>17.457999999999998</v>
      </c>
      <c r="C93" s="21">
        <v>17.350000000000001</v>
      </c>
      <c r="D93" s="14">
        <v>17.2684</v>
      </c>
      <c r="F93" s="16">
        <f t="shared" si="20"/>
        <v>-0.56159999999999854</v>
      </c>
      <c r="G93">
        <f t="shared" si="26"/>
        <v>-1.6009490016910495E-2</v>
      </c>
      <c r="H93">
        <f t="shared" si="27"/>
        <v>4.7295196855069922E-2</v>
      </c>
      <c r="I93" s="16">
        <f t="shared" si="21"/>
        <v>-0.37199999999999989</v>
      </c>
      <c r="J93">
        <f t="shared" si="28"/>
        <v>-1.6009490016910495E-2</v>
      </c>
      <c r="K93">
        <f t="shared" si="29"/>
        <v>5.105817120302001E-2</v>
      </c>
      <c r="M93" s="18">
        <f t="shared" si="22"/>
        <v>2.6025</v>
      </c>
      <c r="N93" s="18">
        <f t="shared" si="23"/>
        <v>2.6588533999999995</v>
      </c>
      <c r="Q93" s="18">
        <f t="shared" si="24"/>
        <v>2.6025</v>
      </c>
      <c r="R93" s="18">
        <f t="shared" si="25"/>
        <v>2.6832946</v>
      </c>
    </row>
    <row r="94" spans="1:18" x14ac:dyDescent="0.2">
      <c r="A94" s="19">
        <v>34669</v>
      </c>
      <c r="B94" s="14">
        <v>16.031400000000001</v>
      </c>
      <c r="C94" s="21">
        <v>17.829999999999998</v>
      </c>
      <c r="D94" s="14">
        <v>15.839499999999999</v>
      </c>
      <c r="F94" s="16">
        <f t="shared" si="20"/>
        <v>-1.8104999999999993</v>
      </c>
      <c r="G94">
        <f t="shared" si="26"/>
        <v>2.7289925482180667E-2</v>
      </c>
      <c r="H94">
        <f t="shared" si="27"/>
        <v>-8.6371421427858058E-2</v>
      </c>
      <c r="I94" s="16">
        <f t="shared" si="21"/>
        <v>-1.6185999999999972</v>
      </c>
      <c r="J94">
        <f t="shared" si="28"/>
        <v>2.7289925482180667E-2</v>
      </c>
      <c r="K94">
        <f t="shared" si="29"/>
        <v>-8.5248697260742468E-2</v>
      </c>
      <c r="M94" s="18">
        <f t="shared" si="22"/>
        <v>2.6744999999999997</v>
      </c>
      <c r="N94" s="18">
        <f t="shared" si="23"/>
        <v>2.4415822199999999</v>
      </c>
      <c r="Q94" s="18">
        <f t="shared" si="24"/>
        <v>2.6744999999999997</v>
      </c>
      <c r="R94" s="18">
        <f t="shared" si="25"/>
        <v>2.4640261800000003</v>
      </c>
    </row>
    <row r="95" spans="1:18" x14ac:dyDescent="0.2">
      <c r="A95" s="19">
        <v>34700</v>
      </c>
      <c r="B95" s="14">
        <v>16.671399999999998</v>
      </c>
      <c r="C95" s="21">
        <v>17.649999999999999</v>
      </c>
      <c r="D95" s="14">
        <v>16.585699999999999</v>
      </c>
      <c r="F95" s="16">
        <f t="shared" si="20"/>
        <v>-1.4042999999999992</v>
      </c>
      <c r="G95">
        <f t="shared" si="26"/>
        <v>-1.0146648495743229E-2</v>
      </c>
      <c r="H95">
        <f t="shared" si="27"/>
        <v>4.6034058090210529E-2</v>
      </c>
      <c r="I95" s="16">
        <f t="shared" si="21"/>
        <v>-1.3186</v>
      </c>
      <c r="J95">
        <f t="shared" si="28"/>
        <v>-1.0146648495743229E-2</v>
      </c>
      <c r="K95">
        <f t="shared" si="29"/>
        <v>3.9145377387254723E-2</v>
      </c>
      <c r="M95" s="18">
        <f t="shared" si="22"/>
        <v>2.6474999999999995</v>
      </c>
      <c r="N95" s="18">
        <f t="shared" si="23"/>
        <v>2.5390542199999997</v>
      </c>
      <c r="Q95" s="18">
        <f t="shared" si="24"/>
        <v>2.6474999999999995</v>
      </c>
      <c r="R95" s="18">
        <f t="shared" si="25"/>
        <v>2.5623941799999996</v>
      </c>
    </row>
    <row r="96" spans="1:18" x14ac:dyDescent="0.2">
      <c r="A96" s="19">
        <v>34731</v>
      </c>
      <c r="B96" s="14">
        <v>17.315000000000001</v>
      </c>
      <c r="C96" s="21">
        <v>17.989999999999998</v>
      </c>
      <c r="D96" s="14">
        <v>17.145</v>
      </c>
      <c r="F96" s="16">
        <f t="shared" si="20"/>
        <v>-1.4149999999999991</v>
      </c>
      <c r="G96">
        <f t="shared" si="26"/>
        <v>1.9080264583135904E-2</v>
      </c>
      <c r="H96">
        <f t="shared" si="27"/>
        <v>3.3165707593164867E-2</v>
      </c>
      <c r="I96" s="16">
        <f t="shared" si="21"/>
        <v>-1.2449999999999974</v>
      </c>
      <c r="J96">
        <f t="shared" si="28"/>
        <v>1.9080264583135904E-2</v>
      </c>
      <c r="K96">
        <f t="shared" si="29"/>
        <v>3.7878501414715188E-2</v>
      </c>
      <c r="M96" s="18">
        <f t="shared" si="22"/>
        <v>2.6984999999999997</v>
      </c>
      <c r="N96" s="18">
        <f t="shared" si="23"/>
        <v>2.6370745000000002</v>
      </c>
      <c r="Q96" s="18">
        <f t="shared" si="24"/>
        <v>2.6984999999999997</v>
      </c>
      <c r="R96" s="18">
        <f t="shared" si="25"/>
        <v>2.6613155000000002</v>
      </c>
    </row>
    <row r="97" spans="1:18" x14ac:dyDescent="0.2">
      <c r="A97" s="19">
        <v>34759</v>
      </c>
      <c r="B97" s="14">
        <v>17.2135</v>
      </c>
      <c r="C97" s="21">
        <v>18.559999999999999</v>
      </c>
      <c r="D97" s="14">
        <v>16.9815</v>
      </c>
      <c r="F97" s="16">
        <f t="shared" si="20"/>
        <v>-1.7285000000000004</v>
      </c>
      <c r="G97">
        <f t="shared" si="26"/>
        <v>3.1192679395612887E-2</v>
      </c>
      <c r="H97">
        <f t="shared" si="27"/>
        <v>-9.5820697107468367E-3</v>
      </c>
      <c r="I97" s="16">
        <f t="shared" si="21"/>
        <v>-1.4965000000000011</v>
      </c>
      <c r="J97">
        <f t="shared" si="28"/>
        <v>3.1192679395612887E-2</v>
      </c>
      <c r="K97">
        <f t="shared" si="29"/>
        <v>-5.8792181741964267E-3</v>
      </c>
      <c r="M97" s="18">
        <f t="shared" si="22"/>
        <v>2.7839999999999998</v>
      </c>
      <c r="N97" s="18">
        <f t="shared" si="23"/>
        <v>2.6216160499999996</v>
      </c>
      <c r="Q97" s="18">
        <f t="shared" si="24"/>
        <v>2.7839999999999998</v>
      </c>
      <c r="R97" s="18">
        <f t="shared" si="25"/>
        <v>2.6457149499999999</v>
      </c>
    </row>
    <row r="98" spans="1:18" x14ac:dyDescent="0.2">
      <c r="A98" s="19">
        <v>34790</v>
      </c>
      <c r="B98" s="14">
        <v>18.836300000000001</v>
      </c>
      <c r="C98" s="21">
        <v>18.71</v>
      </c>
      <c r="D98" s="14">
        <v>18.6389</v>
      </c>
      <c r="F98" s="16">
        <f t="shared" si="20"/>
        <v>-0.69109999999999872</v>
      </c>
      <c r="G98">
        <f t="shared" si="26"/>
        <v>8.0494129279437936E-3</v>
      </c>
      <c r="H98">
        <f t="shared" si="27"/>
        <v>9.312627843644361E-2</v>
      </c>
      <c r="I98" s="16">
        <f t="shared" si="21"/>
        <v>-0.49369999999999692</v>
      </c>
      <c r="J98">
        <f t="shared" si="28"/>
        <v>8.0494129279437936E-3</v>
      </c>
      <c r="K98">
        <f t="shared" si="29"/>
        <v>9.0091899522683469E-2</v>
      </c>
      <c r="M98" s="18">
        <f t="shared" si="22"/>
        <v>2.8065000000000002</v>
      </c>
      <c r="N98" s="18">
        <f t="shared" si="23"/>
        <v>2.8687684899999999</v>
      </c>
      <c r="Q98" s="18">
        <f t="shared" si="24"/>
        <v>2.8065000000000002</v>
      </c>
      <c r="R98" s="18">
        <f t="shared" si="25"/>
        <v>2.8951393100000002</v>
      </c>
    </row>
    <row r="99" spans="1:18" x14ac:dyDescent="0.2">
      <c r="A99" s="19">
        <v>34820</v>
      </c>
      <c r="B99" s="14">
        <v>18.734300000000001</v>
      </c>
      <c r="C99" s="21">
        <v>19.329999999999998</v>
      </c>
      <c r="D99" s="14">
        <v>18.336600000000001</v>
      </c>
      <c r="F99" s="16">
        <f t="shared" si="20"/>
        <v>-1.1533999999999978</v>
      </c>
      <c r="G99">
        <f t="shared" si="26"/>
        <v>3.2600152934241226E-2</v>
      </c>
      <c r="H99">
        <f t="shared" si="27"/>
        <v>-1.6351732130532072E-2</v>
      </c>
      <c r="I99" s="16">
        <f t="shared" si="21"/>
        <v>-0.75569999999999737</v>
      </c>
      <c r="J99">
        <f t="shared" si="28"/>
        <v>3.2600152934241226E-2</v>
      </c>
      <c r="K99">
        <f t="shared" si="29"/>
        <v>-5.4297908791567668E-3</v>
      </c>
      <c r="M99" s="18">
        <f t="shared" si="22"/>
        <v>2.8994999999999997</v>
      </c>
      <c r="N99" s="18">
        <f t="shared" si="23"/>
        <v>2.8532338899999998</v>
      </c>
      <c r="Q99" s="18">
        <f t="shared" si="24"/>
        <v>2.8994999999999997</v>
      </c>
      <c r="R99" s="18">
        <f t="shared" si="25"/>
        <v>2.8794619100000003</v>
      </c>
    </row>
    <row r="100" spans="1:18" x14ac:dyDescent="0.2">
      <c r="A100" s="19">
        <v>34851</v>
      </c>
      <c r="B100" s="14">
        <v>17.3627</v>
      </c>
      <c r="C100" s="21">
        <v>19.489999999999998</v>
      </c>
      <c r="D100" s="14">
        <v>17.339500000000001</v>
      </c>
      <c r="F100" s="16">
        <f t="shared" si="20"/>
        <v>-1.1104999999999983</v>
      </c>
      <c r="G100">
        <f t="shared" si="26"/>
        <v>8.2432202992298309E-3</v>
      </c>
      <c r="H100">
        <f t="shared" si="27"/>
        <v>-5.5911926636828112E-2</v>
      </c>
      <c r="I100" s="16">
        <f t="shared" si="21"/>
        <v>-1.087299999999999</v>
      </c>
      <c r="J100">
        <f t="shared" si="28"/>
        <v>8.2432202992298309E-3</v>
      </c>
      <c r="K100">
        <f t="shared" si="29"/>
        <v>-7.6031841231123776E-2</v>
      </c>
      <c r="M100" s="18">
        <f t="shared" si="22"/>
        <v>2.9234999999999998</v>
      </c>
      <c r="N100" s="18">
        <f t="shared" si="23"/>
        <v>2.6443392100000001</v>
      </c>
      <c r="Q100" s="18">
        <f t="shared" si="24"/>
        <v>2.9234999999999998</v>
      </c>
      <c r="R100" s="18">
        <f t="shared" si="25"/>
        <v>2.6686469900000001</v>
      </c>
    </row>
    <row r="101" spans="1:18" x14ac:dyDescent="0.2">
      <c r="A101" s="19">
        <v>34881</v>
      </c>
      <c r="B101" s="14">
        <v>16.047599999999999</v>
      </c>
      <c r="C101" s="21">
        <v>18.45</v>
      </c>
      <c r="D101" s="14">
        <v>15.794499999999999</v>
      </c>
      <c r="F101" s="16">
        <f t="shared" ref="F101:F132" si="30">+D101-C102</f>
        <v>-1.5854999999999997</v>
      </c>
      <c r="G101">
        <f t="shared" si="26"/>
        <v>-5.4837143032933175E-2</v>
      </c>
      <c r="H101">
        <f t="shared" si="27"/>
        <v>-9.3325357707431653E-2</v>
      </c>
      <c r="I101" s="16">
        <f t="shared" ref="I101:I132" si="31">+B101-C102</f>
        <v>-1.3323999999999998</v>
      </c>
      <c r="J101">
        <f t="shared" si="28"/>
        <v>-5.4837143032933175E-2</v>
      </c>
      <c r="K101">
        <f t="shared" si="29"/>
        <v>-7.8764921407977723E-2</v>
      </c>
      <c r="M101" s="18">
        <f t="shared" ref="M101:M132" si="32">+C101*0.15</f>
        <v>2.7674999999999996</v>
      </c>
      <c r="N101" s="18">
        <f t="shared" ref="N101:N132" si="33">0.1523*B101</f>
        <v>2.4440494799999999</v>
      </c>
      <c r="Q101" s="18">
        <f t="shared" ref="Q101:Q132" si="34">0.15*C101</f>
        <v>2.7674999999999996</v>
      </c>
      <c r="R101" s="18">
        <f t="shared" ref="R101:R132" si="35">0.1537*B101</f>
        <v>2.4665161200000001</v>
      </c>
    </row>
    <row r="102" spans="1:18" x14ac:dyDescent="0.2">
      <c r="A102" s="19">
        <v>34912</v>
      </c>
      <c r="B102" s="14">
        <v>16.232399999999998</v>
      </c>
      <c r="C102" s="21">
        <v>17.38</v>
      </c>
      <c r="D102" s="14">
        <v>16.0413</v>
      </c>
      <c r="F102" s="16">
        <f t="shared" si="30"/>
        <v>-1.1687000000000012</v>
      </c>
      <c r="G102">
        <f t="shared" ref="G102:G133" si="36">+LN(C102/C101)</f>
        <v>-5.9744250649290245E-2</v>
      </c>
      <c r="H102">
        <f t="shared" ref="H102:H133" si="37">+LN(D102/D101)</f>
        <v>1.550486836996441E-2</v>
      </c>
      <c r="I102" s="16">
        <f t="shared" si="31"/>
        <v>-0.97760000000000247</v>
      </c>
      <c r="J102">
        <f t="shared" ref="J102:J133" si="38">+LN(C102/C101)</f>
        <v>-5.9744250649290245E-2</v>
      </c>
      <c r="K102">
        <f t="shared" ref="K102:K133" si="39">+LN(B102/B101)</f>
        <v>1.144993921639733E-2</v>
      </c>
      <c r="M102" s="18">
        <f t="shared" si="32"/>
        <v>2.6069999999999998</v>
      </c>
      <c r="N102" s="18">
        <f t="shared" si="33"/>
        <v>2.4721945199999995</v>
      </c>
      <c r="Q102" s="18">
        <f t="shared" si="34"/>
        <v>2.6069999999999998</v>
      </c>
      <c r="R102" s="18">
        <f t="shared" si="35"/>
        <v>2.4949198799999999</v>
      </c>
    </row>
    <row r="103" spans="1:18" x14ac:dyDescent="0.2">
      <c r="A103" s="19">
        <v>34943</v>
      </c>
      <c r="B103" s="14">
        <v>16.686699999999998</v>
      </c>
      <c r="C103" s="21">
        <v>17.21</v>
      </c>
      <c r="D103" s="14">
        <v>16.6967</v>
      </c>
      <c r="F103" s="16">
        <f t="shared" si="30"/>
        <v>-0.71330000000000027</v>
      </c>
      <c r="G103">
        <f t="shared" si="36"/>
        <v>-9.8295096137977975E-3</v>
      </c>
      <c r="H103">
        <f t="shared" si="37"/>
        <v>4.0044448570138273E-2</v>
      </c>
      <c r="I103" s="16">
        <f t="shared" si="31"/>
        <v>-0.72330000000000183</v>
      </c>
      <c r="J103">
        <f t="shared" si="38"/>
        <v>-9.8295096137977975E-3</v>
      </c>
      <c r="K103">
        <f t="shared" si="39"/>
        <v>2.7602750035388392E-2</v>
      </c>
      <c r="M103" s="18">
        <f t="shared" si="32"/>
        <v>2.5815000000000001</v>
      </c>
      <c r="N103" s="18">
        <f t="shared" si="33"/>
        <v>2.5413844099999996</v>
      </c>
      <c r="Q103" s="18">
        <f t="shared" si="34"/>
        <v>2.5815000000000001</v>
      </c>
      <c r="R103" s="18">
        <f t="shared" si="35"/>
        <v>2.5647457899999999</v>
      </c>
    </row>
    <row r="104" spans="1:18" x14ac:dyDescent="0.2">
      <c r="A104" s="19">
        <v>34973</v>
      </c>
      <c r="B104" s="14">
        <v>16.1889</v>
      </c>
      <c r="C104" s="21">
        <v>17.41</v>
      </c>
      <c r="D104" s="14">
        <v>16.0943</v>
      </c>
      <c r="F104" s="16">
        <f t="shared" si="30"/>
        <v>-1.0057000000000009</v>
      </c>
      <c r="G104">
        <f t="shared" si="36"/>
        <v>1.1554143556649509E-2</v>
      </c>
      <c r="H104">
        <f t="shared" si="37"/>
        <v>-3.6745923068543788E-2</v>
      </c>
      <c r="I104" s="16">
        <f t="shared" si="31"/>
        <v>-0.91110000000000113</v>
      </c>
      <c r="J104">
        <f t="shared" si="38"/>
        <v>1.1554143556649509E-2</v>
      </c>
      <c r="K104">
        <f t="shared" si="39"/>
        <v>-3.0286172729897278E-2</v>
      </c>
      <c r="M104" s="18">
        <f t="shared" si="32"/>
        <v>2.6114999999999999</v>
      </c>
      <c r="N104" s="18">
        <f t="shared" si="33"/>
        <v>2.4655694699999997</v>
      </c>
      <c r="Q104" s="18">
        <f t="shared" si="34"/>
        <v>2.6114999999999999</v>
      </c>
      <c r="R104" s="18">
        <f t="shared" si="35"/>
        <v>2.4882339300000003</v>
      </c>
    </row>
    <row r="105" spans="1:18" x14ac:dyDescent="0.2">
      <c r="A105" s="19">
        <v>35004</v>
      </c>
      <c r="B105" s="14">
        <v>16.909099999999999</v>
      </c>
      <c r="C105" s="21">
        <v>17.100000000000001</v>
      </c>
      <c r="D105" s="14">
        <v>16.820900000000002</v>
      </c>
      <c r="F105" s="16">
        <f t="shared" si="30"/>
        <v>-0.72909999999999897</v>
      </c>
      <c r="G105">
        <f t="shared" si="36"/>
        <v>-1.7966290271483491E-2</v>
      </c>
      <c r="H105">
        <f t="shared" si="37"/>
        <v>4.4156988804861415E-2</v>
      </c>
      <c r="I105" s="16">
        <f t="shared" si="31"/>
        <v>-0.64090000000000202</v>
      </c>
      <c r="J105">
        <f t="shared" si="38"/>
        <v>-1.7966290271483491E-2</v>
      </c>
      <c r="K105">
        <f t="shared" si="39"/>
        <v>4.3526116342592222E-2</v>
      </c>
      <c r="M105" s="18">
        <f t="shared" si="32"/>
        <v>2.5649999999999999</v>
      </c>
      <c r="N105" s="18">
        <f t="shared" si="33"/>
        <v>2.5752559299999995</v>
      </c>
      <c r="Q105" s="18">
        <f t="shared" si="34"/>
        <v>2.5649999999999999</v>
      </c>
      <c r="R105" s="18">
        <f t="shared" si="35"/>
        <v>2.5989286699999998</v>
      </c>
    </row>
    <row r="106" spans="1:18" x14ac:dyDescent="0.2">
      <c r="A106" s="19">
        <v>35034</v>
      </c>
      <c r="B106" s="14">
        <v>18.233499999999999</v>
      </c>
      <c r="C106" s="21">
        <v>17.55</v>
      </c>
      <c r="D106" s="14">
        <v>18.004000000000001</v>
      </c>
      <c r="F106" s="16">
        <f t="shared" si="30"/>
        <v>-0.86599999999999966</v>
      </c>
      <c r="G106">
        <f t="shared" si="36"/>
        <v>2.5975486403260521E-2</v>
      </c>
      <c r="H106">
        <f t="shared" si="37"/>
        <v>6.7971794588477616E-2</v>
      </c>
      <c r="I106" s="16">
        <f t="shared" si="31"/>
        <v>-0.63650000000000162</v>
      </c>
      <c r="J106">
        <f t="shared" si="38"/>
        <v>2.5975486403260521E-2</v>
      </c>
      <c r="K106">
        <f t="shared" si="39"/>
        <v>7.5408622936778982E-2</v>
      </c>
      <c r="M106" s="18">
        <f t="shared" si="32"/>
        <v>2.6324999999999998</v>
      </c>
      <c r="N106" s="18">
        <f t="shared" si="33"/>
        <v>2.7769620499999998</v>
      </c>
      <c r="Q106" s="18">
        <f t="shared" si="34"/>
        <v>2.6324999999999998</v>
      </c>
      <c r="R106" s="18">
        <f t="shared" si="35"/>
        <v>2.8024889499999999</v>
      </c>
    </row>
    <row r="107" spans="1:18" x14ac:dyDescent="0.2">
      <c r="A107" s="19">
        <v>35065</v>
      </c>
      <c r="B107" s="14">
        <v>18.052299999999999</v>
      </c>
      <c r="C107" s="21">
        <v>18.87</v>
      </c>
      <c r="D107" s="14">
        <v>17.925000000000001</v>
      </c>
      <c r="F107" s="16">
        <f t="shared" si="30"/>
        <v>-1.1849999999999987</v>
      </c>
      <c r="G107">
        <f t="shared" si="36"/>
        <v>7.2519409468583984E-2</v>
      </c>
      <c r="H107">
        <f t="shared" si="37"/>
        <v>-4.3975689450022285E-3</v>
      </c>
      <c r="I107" s="16">
        <f t="shared" si="31"/>
        <v>-1.0577000000000005</v>
      </c>
      <c r="J107">
        <f t="shared" si="38"/>
        <v>7.2519409468583984E-2</v>
      </c>
      <c r="K107">
        <f t="shared" si="39"/>
        <v>-9.9874610019948917E-3</v>
      </c>
      <c r="M107" s="18">
        <f t="shared" si="32"/>
        <v>2.8305000000000002</v>
      </c>
      <c r="N107" s="18">
        <f t="shared" si="33"/>
        <v>2.7493652899999996</v>
      </c>
      <c r="Q107" s="18">
        <f t="shared" si="34"/>
        <v>2.8305000000000002</v>
      </c>
      <c r="R107" s="18">
        <f t="shared" si="35"/>
        <v>2.7746385099999999</v>
      </c>
    </row>
    <row r="108" spans="1:18" x14ac:dyDescent="0.2">
      <c r="A108" s="19">
        <v>35096</v>
      </c>
      <c r="B108" s="14">
        <v>17.868600000000001</v>
      </c>
      <c r="C108" s="21">
        <v>19.11</v>
      </c>
      <c r="D108" s="14">
        <v>17.9788</v>
      </c>
      <c r="F108" s="16">
        <f t="shared" si="30"/>
        <v>-0.74119999999999919</v>
      </c>
      <c r="G108">
        <f t="shared" si="36"/>
        <v>1.2638398871722849E-2</v>
      </c>
      <c r="H108">
        <f t="shared" si="37"/>
        <v>2.9968995073855259E-3</v>
      </c>
      <c r="I108" s="16">
        <f t="shared" si="31"/>
        <v>-0.85139999999999816</v>
      </c>
      <c r="J108">
        <f t="shared" si="38"/>
        <v>1.2638398871722849E-2</v>
      </c>
      <c r="K108">
        <f t="shared" si="39"/>
        <v>-1.0228117974174972E-2</v>
      </c>
      <c r="M108" s="18">
        <f t="shared" si="32"/>
        <v>2.8664999999999998</v>
      </c>
      <c r="N108" s="18">
        <f t="shared" si="33"/>
        <v>2.7213877800000001</v>
      </c>
      <c r="Q108" s="18">
        <f t="shared" si="34"/>
        <v>2.8664999999999998</v>
      </c>
      <c r="R108" s="18">
        <f t="shared" si="35"/>
        <v>2.7464038200000003</v>
      </c>
    </row>
    <row r="109" spans="1:18" x14ac:dyDescent="0.2">
      <c r="A109" s="19">
        <v>35125</v>
      </c>
      <c r="B109" s="14">
        <v>19.7912</v>
      </c>
      <c r="C109" s="21">
        <v>18.72</v>
      </c>
      <c r="D109" s="14">
        <v>19.946400000000001</v>
      </c>
      <c r="F109" s="16">
        <f t="shared" si="30"/>
        <v>0.63640000000000185</v>
      </c>
      <c r="G109">
        <f t="shared" si="36"/>
        <v>-2.0619287202735703E-2</v>
      </c>
      <c r="H109">
        <f t="shared" si="37"/>
        <v>0.10385538993171968</v>
      </c>
      <c r="I109" s="16">
        <f t="shared" si="31"/>
        <v>0.48120000000000118</v>
      </c>
      <c r="J109">
        <f t="shared" si="38"/>
        <v>-2.0619287202735703E-2</v>
      </c>
      <c r="K109">
        <f t="shared" si="39"/>
        <v>0.10219241195163549</v>
      </c>
      <c r="M109" s="18">
        <f t="shared" si="32"/>
        <v>2.8079999999999998</v>
      </c>
      <c r="N109" s="18">
        <f t="shared" si="33"/>
        <v>3.0141997599999999</v>
      </c>
      <c r="Q109" s="18">
        <f t="shared" si="34"/>
        <v>2.8079999999999998</v>
      </c>
      <c r="R109" s="18">
        <f t="shared" si="35"/>
        <v>3.0419074400000001</v>
      </c>
    </row>
    <row r="110" spans="1:18" x14ac:dyDescent="0.2">
      <c r="A110" s="19">
        <v>35156</v>
      </c>
      <c r="B110" s="14">
        <v>21.058599999999998</v>
      </c>
      <c r="C110" s="21">
        <v>19.309999999999999</v>
      </c>
      <c r="D110" s="14">
        <v>20.931899999999999</v>
      </c>
      <c r="F110" s="16">
        <f t="shared" si="30"/>
        <v>1.0618999999999978</v>
      </c>
      <c r="G110">
        <f t="shared" si="36"/>
        <v>3.1030625390976976E-2</v>
      </c>
      <c r="H110">
        <f t="shared" si="37"/>
        <v>4.8225635199405266E-2</v>
      </c>
      <c r="I110" s="16">
        <f t="shared" si="31"/>
        <v>1.1885999999999974</v>
      </c>
      <c r="J110">
        <f t="shared" si="38"/>
        <v>3.1030625390976976E-2</v>
      </c>
      <c r="K110">
        <f t="shared" si="39"/>
        <v>6.2071633301670627E-2</v>
      </c>
      <c r="M110" s="18">
        <f t="shared" si="32"/>
        <v>2.8964999999999996</v>
      </c>
      <c r="N110" s="18">
        <f t="shared" si="33"/>
        <v>3.2072247799999998</v>
      </c>
      <c r="Q110" s="18">
        <f t="shared" si="34"/>
        <v>2.8964999999999996</v>
      </c>
      <c r="R110" s="18">
        <f t="shared" si="35"/>
        <v>3.2367068199999998</v>
      </c>
    </row>
    <row r="111" spans="1:18" x14ac:dyDescent="0.2">
      <c r="A111" s="19">
        <v>35186</v>
      </c>
      <c r="B111" s="14">
        <v>19.296399999999998</v>
      </c>
      <c r="C111" s="21">
        <v>19.87</v>
      </c>
      <c r="D111" s="14">
        <v>19.102499999999999</v>
      </c>
      <c r="F111" s="16">
        <f t="shared" si="30"/>
        <v>-0.54749999999999943</v>
      </c>
      <c r="G111">
        <f t="shared" si="36"/>
        <v>2.8587960123302506E-2</v>
      </c>
      <c r="H111">
        <f t="shared" si="37"/>
        <v>-9.1455094584609917E-2</v>
      </c>
      <c r="I111" s="16">
        <f t="shared" si="31"/>
        <v>-0.35360000000000014</v>
      </c>
      <c r="J111">
        <f t="shared" si="38"/>
        <v>2.8587960123302506E-2</v>
      </c>
      <c r="K111">
        <f t="shared" si="39"/>
        <v>-8.7390477748183301E-2</v>
      </c>
      <c r="M111" s="18">
        <f t="shared" si="32"/>
        <v>2.9805000000000001</v>
      </c>
      <c r="N111" s="18">
        <f t="shared" si="33"/>
        <v>2.9388417199999997</v>
      </c>
      <c r="Q111" s="18">
        <f t="shared" si="34"/>
        <v>2.9805000000000001</v>
      </c>
      <c r="R111" s="18">
        <f t="shared" si="35"/>
        <v>2.9658566799999999</v>
      </c>
    </row>
    <row r="112" spans="1:18" x14ac:dyDescent="0.2">
      <c r="A112" s="19">
        <v>35217</v>
      </c>
      <c r="B112" s="14">
        <v>18.5398</v>
      </c>
      <c r="C112" s="21">
        <v>19.649999999999999</v>
      </c>
      <c r="D112" s="14">
        <v>18.425000000000001</v>
      </c>
      <c r="F112" s="16">
        <f t="shared" si="30"/>
        <v>-1.134999999999998</v>
      </c>
      <c r="G112">
        <f t="shared" si="36"/>
        <v>-1.1133718248455321E-2</v>
      </c>
      <c r="H112">
        <f t="shared" si="37"/>
        <v>-3.6110778464184298E-2</v>
      </c>
      <c r="I112" s="16">
        <f t="shared" si="31"/>
        <v>-1.0201999999999991</v>
      </c>
      <c r="J112">
        <f t="shared" si="38"/>
        <v>-1.1133718248455321E-2</v>
      </c>
      <c r="K112">
        <f t="shared" si="39"/>
        <v>-3.99987774218186E-2</v>
      </c>
      <c r="M112" s="18">
        <f t="shared" si="32"/>
        <v>2.9474999999999998</v>
      </c>
      <c r="N112" s="18">
        <f t="shared" si="33"/>
        <v>2.8236115399999999</v>
      </c>
      <c r="Q112" s="18">
        <f t="shared" si="34"/>
        <v>2.9474999999999998</v>
      </c>
      <c r="R112" s="18">
        <f t="shared" si="35"/>
        <v>2.8495672600000002</v>
      </c>
    </row>
    <row r="113" spans="1:18" x14ac:dyDescent="0.2">
      <c r="A113" s="19">
        <v>35247</v>
      </c>
      <c r="B113" s="14">
        <v>19.7546</v>
      </c>
      <c r="C113" s="21">
        <v>19.559999999999999</v>
      </c>
      <c r="D113" s="14">
        <v>19.636700000000001</v>
      </c>
      <c r="F113" s="16">
        <f t="shared" si="30"/>
        <v>-0.41329999999999956</v>
      </c>
      <c r="G113">
        <f t="shared" si="36"/>
        <v>-4.5906737085989512E-3</v>
      </c>
      <c r="H113">
        <f t="shared" si="37"/>
        <v>6.3691826293313408E-2</v>
      </c>
      <c r="I113" s="16">
        <f t="shared" si="31"/>
        <v>-0.29540000000000077</v>
      </c>
      <c r="J113">
        <f t="shared" si="38"/>
        <v>-4.5906737085989512E-3</v>
      </c>
      <c r="K113">
        <f t="shared" si="39"/>
        <v>6.3466603026880369E-2</v>
      </c>
      <c r="M113" s="18">
        <f t="shared" si="32"/>
        <v>2.9339999999999997</v>
      </c>
      <c r="N113" s="18">
        <f t="shared" si="33"/>
        <v>3.0086255799999999</v>
      </c>
      <c r="Q113" s="18">
        <f t="shared" si="34"/>
        <v>2.9339999999999997</v>
      </c>
      <c r="R113" s="18">
        <f t="shared" si="35"/>
        <v>3.0362820200000002</v>
      </c>
    </row>
    <row r="114" spans="1:18" x14ac:dyDescent="0.2">
      <c r="A114" s="19">
        <v>35278</v>
      </c>
      <c r="B114" s="14">
        <v>20.626999999999999</v>
      </c>
      <c r="C114" s="21">
        <v>20.05</v>
      </c>
      <c r="D114" s="14">
        <v>20.557700000000001</v>
      </c>
      <c r="F114" s="16">
        <f t="shared" si="30"/>
        <v>-0.18229999999999791</v>
      </c>
      <c r="G114">
        <f t="shared" si="36"/>
        <v>2.4742489145906956E-2</v>
      </c>
      <c r="H114">
        <f t="shared" si="37"/>
        <v>4.5835302256312174E-2</v>
      </c>
      <c r="I114" s="16">
        <f t="shared" si="31"/>
        <v>-0.11299999999999955</v>
      </c>
      <c r="J114">
        <f t="shared" si="38"/>
        <v>2.4742489145906956E-2</v>
      </c>
      <c r="K114">
        <f t="shared" si="39"/>
        <v>4.3214521596568661E-2</v>
      </c>
      <c r="M114" s="18">
        <f t="shared" si="32"/>
        <v>3.0074999999999998</v>
      </c>
      <c r="N114" s="18">
        <f t="shared" si="33"/>
        <v>3.1414920999999998</v>
      </c>
      <c r="Q114" s="18">
        <f t="shared" si="34"/>
        <v>3.0074999999999998</v>
      </c>
      <c r="R114" s="18">
        <f t="shared" si="35"/>
        <v>3.1703698999999999</v>
      </c>
    </row>
    <row r="115" spans="1:18" x14ac:dyDescent="0.2">
      <c r="A115" s="19">
        <v>35309</v>
      </c>
      <c r="B115" s="14">
        <v>23.045500000000001</v>
      </c>
      <c r="C115" s="21">
        <v>20.74</v>
      </c>
      <c r="D115" s="14">
        <v>22.636700000000001</v>
      </c>
      <c r="F115" s="16">
        <f t="shared" si="30"/>
        <v>0.73670000000000258</v>
      </c>
      <c r="G115">
        <f t="shared" si="36"/>
        <v>3.3835049048802961E-2</v>
      </c>
      <c r="H115">
        <f t="shared" si="37"/>
        <v>9.6336916368661887E-2</v>
      </c>
      <c r="I115" s="16">
        <f t="shared" si="31"/>
        <v>1.145500000000002</v>
      </c>
      <c r="J115">
        <f t="shared" si="38"/>
        <v>3.3835049048802961E-2</v>
      </c>
      <c r="K115">
        <f t="shared" si="39"/>
        <v>0.11086962540105284</v>
      </c>
      <c r="M115" s="18">
        <f t="shared" si="32"/>
        <v>3.1109999999999998</v>
      </c>
      <c r="N115" s="18">
        <f t="shared" si="33"/>
        <v>3.5098296499999999</v>
      </c>
      <c r="Q115" s="18">
        <f t="shared" si="34"/>
        <v>3.1109999999999998</v>
      </c>
      <c r="R115" s="18">
        <f t="shared" si="35"/>
        <v>3.54209335</v>
      </c>
    </row>
    <row r="116" spans="1:18" x14ac:dyDescent="0.2">
      <c r="A116" s="19">
        <v>35339</v>
      </c>
      <c r="B116" s="14">
        <v>24.2959</v>
      </c>
      <c r="C116" s="21">
        <v>21.9</v>
      </c>
      <c r="D116" s="14">
        <v>24.163900000000002</v>
      </c>
      <c r="F116" s="16">
        <f t="shared" si="30"/>
        <v>0.79390000000000072</v>
      </c>
      <c r="G116">
        <f t="shared" si="36"/>
        <v>5.4422434021073975E-2</v>
      </c>
      <c r="H116">
        <f t="shared" si="37"/>
        <v>6.528730088655979E-2</v>
      </c>
      <c r="I116" s="16">
        <f t="shared" si="31"/>
        <v>0.92589999999999861</v>
      </c>
      <c r="J116">
        <f t="shared" si="38"/>
        <v>5.4422434021073975E-2</v>
      </c>
      <c r="K116">
        <f t="shared" si="39"/>
        <v>5.2837089213614782E-2</v>
      </c>
      <c r="M116" s="18">
        <f t="shared" si="32"/>
        <v>3.2849999999999997</v>
      </c>
      <c r="N116" s="18">
        <f t="shared" si="33"/>
        <v>3.7002655699999996</v>
      </c>
      <c r="Q116" s="18">
        <f t="shared" si="34"/>
        <v>3.2849999999999997</v>
      </c>
      <c r="R116" s="18">
        <f t="shared" si="35"/>
        <v>3.7342798300000002</v>
      </c>
    </row>
    <row r="117" spans="1:18" x14ac:dyDescent="0.2">
      <c r="A117" s="19">
        <v>35370</v>
      </c>
      <c r="B117" s="14">
        <v>23.111699999999999</v>
      </c>
      <c r="C117" s="21">
        <v>23.37</v>
      </c>
      <c r="D117" s="14">
        <v>22.693100000000001</v>
      </c>
      <c r="F117" s="16">
        <f t="shared" si="30"/>
        <v>-0.7768999999999977</v>
      </c>
      <c r="G117">
        <f t="shared" si="36"/>
        <v>6.4966511728311666E-2</v>
      </c>
      <c r="H117">
        <f t="shared" si="37"/>
        <v>-6.2798870357250486E-2</v>
      </c>
      <c r="I117" s="16">
        <f t="shared" si="31"/>
        <v>-0.35829999999999984</v>
      </c>
      <c r="J117">
        <f t="shared" si="38"/>
        <v>6.4966511728311666E-2</v>
      </c>
      <c r="K117">
        <f t="shared" si="39"/>
        <v>-4.996862902142471E-2</v>
      </c>
      <c r="M117" s="18">
        <f t="shared" si="32"/>
        <v>3.5055000000000001</v>
      </c>
      <c r="N117" s="18">
        <f t="shared" si="33"/>
        <v>3.5199119099999998</v>
      </c>
      <c r="Q117" s="18">
        <f t="shared" si="34"/>
        <v>3.5055000000000001</v>
      </c>
      <c r="R117" s="18">
        <f t="shared" si="35"/>
        <v>3.5522682899999998</v>
      </c>
    </row>
    <row r="118" spans="1:18" x14ac:dyDescent="0.2">
      <c r="A118" s="19">
        <v>35400</v>
      </c>
      <c r="B118" s="14">
        <v>24.0838</v>
      </c>
      <c r="C118" s="21">
        <v>23.47</v>
      </c>
      <c r="D118" s="14">
        <v>23.8931</v>
      </c>
      <c r="F118" s="16">
        <f t="shared" si="30"/>
        <v>-0.15690000000000026</v>
      </c>
      <c r="G118">
        <f t="shared" si="36"/>
        <v>4.2698613121653723E-3</v>
      </c>
      <c r="H118">
        <f t="shared" si="37"/>
        <v>5.152880080288421E-2</v>
      </c>
      <c r="I118" s="16">
        <f t="shared" si="31"/>
        <v>3.3799999999999386E-2</v>
      </c>
      <c r="J118">
        <f t="shared" si="38"/>
        <v>4.2698613121653723E-3</v>
      </c>
      <c r="K118">
        <f t="shared" si="39"/>
        <v>4.1200432489626751E-2</v>
      </c>
      <c r="M118" s="18">
        <f t="shared" si="32"/>
        <v>3.5204999999999997</v>
      </c>
      <c r="N118" s="18">
        <f t="shared" si="33"/>
        <v>3.6679627399999997</v>
      </c>
      <c r="Q118" s="18">
        <f t="shared" si="34"/>
        <v>3.5204999999999997</v>
      </c>
      <c r="R118" s="18">
        <f t="shared" si="35"/>
        <v>3.7016800600000002</v>
      </c>
    </row>
    <row r="119" spans="1:18" x14ac:dyDescent="0.2">
      <c r="A119" s="19">
        <v>35431</v>
      </c>
      <c r="B119" s="14">
        <v>23.583600000000001</v>
      </c>
      <c r="C119" s="21">
        <v>24.05</v>
      </c>
      <c r="D119" s="14">
        <v>23.448899999999998</v>
      </c>
      <c r="F119" s="16">
        <f t="shared" si="30"/>
        <v>-0.67110000000000269</v>
      </c>
      <c r="G119">
        <f t="shared" si="36"/>
        <v>2.4411986688838119E-2</v>
      </c>
      <c r="H119">
        <f t="shared" si="37"/>
        <v>-1.876612884938748E-2</v>
      </c>
      <c r="I119" s="16">
        <f t="shared" si="31"/>
        <v>-0.53640000000000043</v>
      </c>
      <c r="J119">
        <f t="shared" si="38"/>
        <v>2.4411986688838119E-2</v>
      </c>
      <c r="K119">
        <f t="shared" si="39"/>
        <v>-2.0987860087523236E-2</v>
      </c>
      <c r="M119" s="18">
        <f t="shared" si="32"/>
        <v>3.6074999999999999</v>
      </c>
      <c r="N119" s="18">
        <f t="shared" si="33"/>
        <v>3.5917822799999999</v>
      </c>
      <c r="Q119" s="18">
        <f t="shared" si="34"/>
        <v>3.6074999999999999</v>
      </c>
      <c r="R119" s="18">
        <f t="shared" si="35"/>
        <v>3.6247993200000002</v>
      </c>
    </row>
    <row r="120" spans="1:18" x14ac:dyDescent="0.2">
      <c r="A120" s="19">
        <v>35462</v>
      </c>
      <c r="B120" s="14">
        <v>20.8962</v>
      </c>
      <c r="C120" s="21">
        <v>24.12</v>
      </c>
      <c r="D120" s="14">
        <v>20.823</v>
      </c>
      <c r="F120" s="16">
        <f t="shared" si="30"/>
        <v>-1.3769999999999989</v>
      </c>
      <c r="G120">
        <f t="shared" si="36"/>
        <v>2.9063753072145616E-3</v>
      </c>
      <c r="H120">
        <f t="shared" si="37"/>
        <v>-0.11876544045093743</v>
      </c>
      <c r="I120" s="16">
        <f t="shared" si="31"/>
        <v>-1.303799999999999</v>
      </c>
      <c r="J120">
        <f t="shared" si="38"/>
        <v>2.9063753072145616E-3</v>
      </c>
      <c r="K120">
        <f t="shared" si="39"/>
        <v>-0.12098423095378584</v>
      </c>
      <c r="M120" s="18">
        <f t="shared" si="32"/>
        <v>3.6179999999999999</v>
      </c>
      <c r="N120" s="18">
        <f t="shared" si="33"/>
        <v>3.1824912599999999</v>
      </c>
      <c r="Q120" s="18">
        <f t="shared" si="34"/>
        <v>3.6179999999999999</v>
      </c>
      <c r="R120" s="18">
        <f t="shared" si="35"/>
        <v>3.2117459400000001</v>
      </c>
    </row>
    <row r="121" spans="1:18" x14ac:dyDescent="0.2">
      <c r="A121" s="19">
        <v>35490</v>
      </c>
      <c r="B121" s="14">
        <v>19.576799999999999</v>
      </c>
      <c r="C121" s="21">
        <v>22.2</v>
      </c>
      <c r="D121" s="14">
        <v>19.057500000000001</v>
      </c>
      <c r="F121" s="16">
        <f t="shared" si="30"/>
        <v>-1.6325000000000003</v>
      </c>
      <c r="G121">
        <f t="shared" si="36"/>
        <v>-8.2949082980751015E-2</v>
      </c>
      <c r="H121">
        <f t="shared" si="37"/>
        <v>-8.8597420145264463E-2</v>
      </c>
      <c r="I121" s="16">
        <f t="shared" si="31"/>
        <v>-1.1132000000000026</v>
      </c>
      <c r="J121">
        <f t="shared" si="38"/>
        <v>-8.2949082980751015E-2</v>
      </c>
      <c r="K121">
        <f t="shared" si="39"/>
        <v>-6.5222132585674539E-2</v>
      </c>
      <c r="M121" s="18">
        <f t="shared" si="32"/>
        <v>3.3299999999999996</v>
      </c>
      <c r="N121" s="18">
        <f t="shared" si="33"/>
        <v>2.9815466399999995</v>
      </c>
      <c r="Q121" s="18">
        <f t="shared" si="34"/>
        <v>3.3299999999999996</v>
      </c>
      <c r="R121" s="18">
        <f t="shared" si="35"/>
        <v>3.00895416</v>
      </c>
    </row>
    <row r="122" spans="1:18" x14ac:dyDescent="0.2">
      <c r="A122" s="19">
        <v>35521</v>
      </c>
      <c r="B122" s="14">
        <v>17.785900000000002</v>
      </c>
      <c r="C122" s="21">
        <v>20.69</v>
      </c>
      <c r="D122" s="14">
        <v>17.452999999999999</v>
      </c>
      <c r="F122" s="16">
        <f t="shared" si="30"/>
        <v>-2.0474911009611816</v>
      </c>
      <c r="G122">
        <f t="shared" si="36"/>
        <v>-7.0441797120781954E-2</v>
      </c>
      <c r="H122">
        <f t="shared" si="37"/>
        <v>-8.7949171237592327E-2</v>
      </c>
      <c r="I122" s="16">
        <f t="shared" si="31"/>
        <v>-1.7145911009611794</v>
      </c>
      <c r="J122">
        <f t="shared" si="38"/>
        <v>-7.0441797120781954E-2</v>
      </c>
      <c r="K122">
        <f t="shared" si="39"/>
        <v>-9.5939183110340748E-2</v>
      </c>
      <c r="M122" s="18">
        <f t="shared" si="32"/>
        <v>3.1034999999999999</v>
      </c>
      <c r="N122" s="18">
        <f t="shared" si="33"/>
        <v>2.70879257</v>
      </c>
      <c r="Q122" s="18">
        <f t="shared" si="34"/>
        <v>3.1034999999999999</v>
      </c>
      <c r="R122" s="18">
        <f t="shared" si="35"/>
        <v>2.7336928300000003</v>
      </c>
    </row>
    <row r="123" spans="1:18" x14ac:dyDescent="0.2">
      <c r="A123" s="19">
        <v>35551</v>
      </c>
      <c r="B123" s="14">
        <v>19.2043</v>
      </c>
      <c r="C123" s="22">
        <v>19.500491100961181</v>
      </c>
      <c r="D123" s="14">
        <v>19.0688</v>
      </c>
      <c r="F123" s="16">
        <f t="shared" si="30"/>
        <v>-0.98437258746670864</v>
      </c>
      <c r="G123">
        <f t="shared" si="36"/>
        <v>-5.9210841840203046E-2</v>
      </c>
      <c r="H123">
        <f t="shared" si="37"/>
        <v>8.8541937927823056E-2</v>
      </c>
      <c r="I123" s="16">
        <f t="shared" si="31"/>
        <v>-0.84887258746670824</v>
      </c>
      <c r="J123">
        <f t="shared" si="38"/>
        <v>-5.9210841840203046E-2</v>
      </c>
      <c r="K123">
        <f t="shared" si="39"/>
        <v>7.6728203730142969E-2</v>
      </c>
      <c r="M123" s="18">
        <f t="shared" si="32"/>
        <v>2.9250736651441769</v>
      </c>
      <c r="N123" s="18">
        <f t="shared" si="33"/>
        <v>2.9248148899999999</v>
      </c>
      <c r="Q123" s="18">
        <f t="shared" si="34"/>
        <v>2.9250736651441769</v>
      </c>
      <c r="R123" s="18">
        <f t="shared" si="35"/>
        <v>2.95170091</v>
      </c>
    </row>
    <row r="124" spans="1:18" x14ac:dyDescent="0.2">
      <c r="A124" s="19">
        <v>35582</v>
      </c>
      <c r="B124" s="14">
        <v>17.8383</v>
      </c>
      <c r="C124" s="22">
        <v>20.053172587466708</v>
      </c>
      <c r="D124" s="14">
        <v>17.577400000000001</v>
      </c>
      <c r="F124" s="16">
        <f t="shared" si="30"/>
        <v>-1.7816666838676696</v>
      </c>
      <c r="G124">
        <f t="shared" si="36"/>
        <v>2.7947725106547111E-2</v>
      </c>
      <c r="H124">
        <f t="shared" si="37"/>
        <v>-8.1439505586693939E-2</v>
      </c>
      <c r="I124" s="16">
        <f t="shared" si="31"/>
        <v>-1.5207666838676701</v>
      </c>
      <c r="J124">
        <f t="shared" si="38"/>
        <v>2.7947725106547111E-2</v>
      </c>
      <c r="K124">
        <f t="shared" si="39"/>
        <v>-7.3786381160624248E-2</v>
      </c>
      <c r="M124" s="18">
        <f t="shared" si="32"/>
        <v>3.007975888120006</v>
      </c>
      <c r="N124" s="18">
        <f t="shared" si="33"/>
        <v>2.7167730899999998</v>
      </c>
      <c r="Q124" s="18">
        <f t="shared" si="34"/>
        <v>3.007975888120006</v>
      </c>
      <c r="R124" s="18">
        <f t="shared" si="35"/>
        <v>2.7417467100000001</v>
      </c>
    </row>
    <row r="125" spans="1:18" x14ac:dyDescent="0.2">
      <c r="A125" s="19">
        <v>35612</v>
      </c>
      <c r="B125" s="14">
        <v>18.553000000000001</v>
      </c>
      <c r="C125" s="22">
        <v>19.35906668386767</v>
      </c>
      <c r="D125" s="14">
        <v>18.519100000000002</v>
      </c>
      <c r="F125" s="16">
        <f t="shared" si="30"/>
        <v>-0.27579682089239199</v>
      </c>
      <c r="G125">
        <f t="shared" si="36"/>
        <v>-3.5226502815340621E-2</v>
      </c>
      <c r="H125">
        <f t="shared" si="37"/>
        <v>5.2188645941064274E-2</v>
      </c>
      <c r="I125" s="16">
        <f t="shared" si="31"/>
        <v>-0.24189682089239284</v>
      </c>
      <c r="J125">
        <f t="shared" si="38"/>
        <v>-3.5226502815340621E-2</v>
      </c>
      <c r="K125">
        <f t="shared" si="39"/>
        <v>3.9283669913219459E-2</v>
      </c>
      <c r="M125" s="18">
        <f t="shared" si="32"/>
        <v>2.9038600025801506</v>
      </c>
      <c r="N125" s="18">
        <f t="shared" si="33"/>
        <v>2.8256218999999998</v>
      </c>
      <c r="Q125" s="18">
        <f t="shared" si="34"/>
        <v>2.9038600025801506</v>
      </c>
      <c r="R125" s="18">
        <f t="shared" si="35"/>
        <v>2.8515961000000001</v>
      </c>
    </row>
    <row r="126" spans="1:18" x14ac:dyDescent="0.2">
      <c r="A126" s="19">
        <v>35643</v>
      </c>
      <c r="B126" s="14">
        <v>18.7881</v>
      </c>
      <c r="C126" s="22">
        <v>18.794896820892394</v>
      </c>
      <c r="D126" s="14">
        <v>18.6374</v>
      </c>
      <c r="F126" s="16">
        <f t="shared" si="30"/>
        <v>-0.54260000000000019</v>
      </c>
      <c r="G126">
        <f t="shared" si="36"/>
        <v>-2.9575484917816485E-2</v>
      </c>
      <c r="H126">
        <f t="shared" si="37"/>
        <v>6.367682625076844E-3</v>
      </c>
      <c r="I126" s="16">
        <f t="shared" si="31"/>
        <v>-0.39189999999999969</v>
      </c>
      <c r="J126">
        <f t="shared" si="38"/>
        <v>-2.9575484917816485E-2</v>
      </c>
      <c r="K126">
        <f t="shared" si="39"/>
        <v>1.2592189652149463E-2</v>
      </c>
      <c r="M126" s="18">
        <f t="shared" si="32"/>
        <v>2.8192345231338591</v>
      </c>
      <c r="N126" s="18">
        <f t="shared" si="33"/>
        <v>2.8614276299999997</v>
      </c>
      <c r="Q126" s="18">
        <f t="shared" si="34"/>
        <v>2.8192345231338591</v>
      </c>
      <c r="R126" s="18">
        <f t="shared" si="35"/>
        <v>2.8877309700000002</v>
      </c>
    </row>
    <row r="127" spans="1:18" x14ac:dyDescent="0.2">
      <c r="A127" s="19">
        <v>35674</v>
      </c>
      <c r="B127" s="14">
        <v>18.571999999999999</v>
      </c>
      <c r="C127" s="21">
        <v>19.18</v>
      </c>
      <c r="D127" s="14">
        <v>18.444299999999998</v>
      </c>
      <c r="F127" s="16">
        <f t="shared" si="30"/>
        <v>-1.0357000000000021</v>
      </c>
      <c r="G127">
        <f t="shared" si="36"/>
        <v>2.0282682164653371E-2</v>
      </c>
      <c r="H127">
        <f t="shared" si="37"/>
        <v>-1.0414934885612428E-2</v>
      </c>
      <c r="I127" s="16">
        <f t="shared" si="31"/>
        <v>-0.90800000000000125</v>
      </c>
      <c r="J127">
        <f t="shared" si="38"/>
        <v>2.0282682164653371E-2</v>
      </c>
      <c r="K127">
        <f t="shared" si="39"/>
        <v>-1.1568620539214904E-2</v>
      </c>
      <c r="M127" s="18">
        <f t="shared" si="32"/>
        <v>2.8769999999999998</v>
      </c>
      <c r="N127" s="18">
        <f t="shared" si="33"/>
        <v>2.8285155999999998</v>
      </c>
      <c r="Q127" s="18">
        <f t="shared" si="34"/>
        <v>2.8769999999999998</v>
      </c>
      <c r="R127" s="18">
        <f t="shared" si="35"/>
        <v>2.8545164000000001</v>
      </c>
    </row>
    <row r="128" spans="1:18" x14ac:dyDescent="0.2">
      <c r="A128" s="19">
        <v>35704</v>
      </c>
      <c r="B128" s="14">
        <v>20.109300000000001</v>
      </c>
      <c r="C128" s="21">
        <v>19.48</v>
      </c>
      <c r="D128" s="14">
        <v>19.885000000000002</v>
      </c>
      <c r="F128" s="16">
        <f t="shared" si="30"/>
        <v>-0.29499999999999815</v>
      </c>
      <c r="G128">
        <f t="shared" si="36"/>
        <v>1.552022875909697E-2</v>
      </c>
      <c r="H128">
        <f t="shared" si="37"/>
        <v>7.5210298995296451E-2</v>
      </c>
      <c r="I128" s="16">
        <f t="shared" si="31"/>
        <v>-7.0699999999998653E-2</v>
      </c>
      <c r="J128">
        <f t="shared" si="38"/>
        <v>1.552022875909697E-2</v>
      </c>
      <c r="K128">
        <f t="shared" si="39"/>
        <v>7.9527324468094976E-2</v>
      </c>
      <c r="M128" s="18">
        <f t="shared" si="32"/>
        <v>2.9220000000000002</v>
      </c>
      <c r="N128" s="18">
        <f t="shared" si="33"/>
        <v>3.0626463899999998</v>
      </c>
      <c r="Q128" s="18">
        <f t="shared" si="34"/>
        <v>2.9220000000000002</v>
      </c>
      <c r="R128" s="18">
        <f t="shared" si="35"/>
        <v>3.0907994100000002</v>
      </c>
    </row>
    <row r="129" spans="1:18" x14ac:dyDescent="0.2">
      <c r="A129" s="19">
        <v>35735</v>
      </c>
      <c r="B129" s="14">
        <v>19.346499999999999</v>
      </c>
      <c r="C129" s="21">
        <v>20.18</v>
      </c>
      <c r="D129" s="14">
        <v>19.152999999999999</v>
      </c>
      <c r="F129" s="16">
        <f t="shared" si="30"/>
        <v>-1.3070000000000022</v>
      </c>
      <c r="G129">
        <f t="shared" si="36"/>
        <v>3.5303716711073754E-2</v>
      </c>
      <c r="H129">
        <f t="shared" si="37"/>
        <v>-3.7506317339129937E-2</v>
      </c>
      <c r="I129" s="16">
        <f t="shared" si="31"/>
        <v>-1.1135000000000019</v>
      </c>
      <c r="J129">
        <f t="shared" si="38"/>
        <v>3.5303716711073754E-2</v>
      </c>
      <c r="K129">
        <f t="shared" si="39"/>
        <v>-3.8670870063449443E-2</v>
      </c>
      <c r="M129" s="18">
        <f t="shared" si="32"/>
        <v>3.0269999999999997</v>
      </c>
      <c r="N129" s="18">
        <f t="shared" si="33"/>
        <v>2.9464719499999998</v>
      </c>
      <c r="Q129" s="18">
        <f t="shared" si="34"/>
        <v>3.0269999999999997</v>
      </c>
      <c r="R129" s="18">
        <f t="shared" si="35"/>
        <v>2.9735570499999997</v>
      </c>
    </row>
    <row r="130" spans="1:18" x14ac:dyDescent="0.2">
      <c r="A130" s="19">
        <v>35765</v>
      </c>
      <c r="B130" s="14">
        <v>17.434799999999999</v>
      </c>
      <c r="C130">
        <v>20.46</v>
      </c>
      <c r="D130" s="14">
        <v>17.102699999999999</v>
      </c>
      <c r="F130" s="16">
        <f t="shared" si="30"/>
        <v>-1.2073</v>
      </c>
      <c r="G130">
        <f t="shared" si="36"/>
        <v>1.3779745598017593E-2</v>
      </c>
      <c r="H130">
        <f t="shared" si="37"/>
        <v>-0.11322301553912988</v>
      </c>
      <c r="I130" s="16">
        <f t="shared" si="31"/>
        <v>-0.87519999999999953</v>
      </c>
      <c r="J130">
        <f t="shared" si="38"/>
        <v>1.3779745598017593E-2</v>
      </c>
      <c r="K130">
        <f t="shared" si="39"/>
        <v>-0.10404331567916447</v>
      </c>
      <c r="M130" s="18">
        <f t="shared" si="32"/>
        <v>3.069</v>
      </c>
      <c r="N130" s="18">
        <f t="shared" si="33"/>
        <v>2.6553200399999999</v>
      </c>
      <c r="Q130" s="18">
        <f t="shared" si="34"/>
        <v>3.069</v>
      </c>
      <c r="R130" s="18">
        <f t="shared" si="35"/>
        <v>2.6797287600000002</v>
      </c>
    </row>
    <row r="131" spans="1:18" x14ac:dyDescent="0.2">
      <c r="A131" s="19">
        <v>35796</v>
      </c>
      <c r="B131" s="14">
        <v>15.476699999999999</v>
      </c>
      <c r="C131" s="23">
        <v>18.309999999999999</v>
      </c>
      <c r="D131" s="14">
        <v>15.115500000000001</v>
      </c>
      <c r="F131" s="16">
        <f t="shared" si="30"/>
        <v>-0.38449999999999918</v>
      </c>
      <c r="G131">
        <f t="shared" si="36"/>
        <v>-0.11102440183706122</v>
      </c>
      <c r="H131">
        <f t="shared" si="37"/>
        <v>-0.12351563837496445</v>
      </c>
      <c r="I131" s="16">
        <f t="shared" si="31"/>
        <v>-2.3300000000000765E-2</v>
      </c>
      <c r="J131">
        <f t="shared" si="38"/>
        <v>-0.11102440183706122</v>
      </c>
      <c r="K131">
        <f t="shared" si="39"/>
        <v>-0.1191325417418715</v>
      </c>
      <c r="M131" s="18">
        <f t="shared" si="32"/>
        <v>2.7464999999999997</v>
      </c>
      <c r="N131" s="18">
        <f t="shared" si="33"/>
        <v>2.3571014099999998</v>
      </c>
      <c r="Q131" s="18">
        <f t="shared" si="34"/>
        <v>2.7464999999999997</v>
      </c>
      <c r="R131" s="18">
        <f t="shared" si="35"/>
        <v>2.3787687900000001</v>
      </c>
    </row>
    <row r="132" spans="1:18" x14ac:dyDescent="0.2">
      <c r="A132" s="19">
        <v>35827</v>
      </c>
      <c r="B132" s="14">
        <v>14.3728</v>
      </c>
      <c r="C132" s="23">
        <v>15.5</v>
      </c>
      <c r="D132" s="14">
        <v>13.952500000000001</v>
      </c>
      <c r="F132" s="16">
        <f t="shared" si="30"/>
        <v>9.2500000000001137E-2</v>
      </c>
      <c r="G132">
        <f t="shared" si="36"/>
        <v>-0.16660733476121831</v>
      </c>
      <c r="H132">
        <f t="shared" si="37"/>
        <v>-8.0062003725978187E-2</v>
      </c>
      <c r="I132" s="16">
        <f t="shared" si="31"/>
        <v>0.51280000000000037</v>
      </c>
      <c r="J132">
        <f t="shared" si="38"/>
        <v>-0.16660733476121831</v>
      </c>
      <c r="K132">
        <f t="shared" si="39"/>
        <v>-7.3998135648479749E-2</v>
      </c>
      <c r="M132" s="18">
        <f t="shared" si="32"/>
        <v>2.3249999999999997</v>
      </c>
      <c r="N132" s="18">
        <f t="shared" si="33"/>
        <v>2.1889774399999999</v>
      </c>
      <c r="Q132" s="18">
        <f t="shared" si="34"/>
        <v>2.3249999999999997</v>
      </c>
      <c r="R132" s="18">
        <f t="shared" si="35"/>
        <v>2.2090993600000002</v>
      </c>
    </row>
    <row r="133" spans="1:18" x14ac:dyDescent="0.2">
      <c r="A133" s="19">
        <v>35855</v>
      </c>
      <c r="B133" s="14">
        <v>13.458</v>
      </c>
      <c r="C133" s="24">
        <v>13.86</v>
      </c>
      <c r="D133" s="14">
        <v>13.056100000000001</v>
      </c>
      <c r="F133" s="16">
        <f t="shared" ref="F133:F144" si="40">+D133-C134</f>
        <v>0.31610000000000049</v>
      </c>
      <c r="G133">
        <f t="shared" si="36"/>
        <v>-0.11183303016344379</v>
      </c>
      <c r="H133">
        <f t="shared" si="37"/>
        <v>-6.6403246174307234E-2</v>
      </c>
      <c r="I133" s="16">
        <f t="shared" ref="I133:I144" si="41">+B133-C134</f>
        <v>0.71799999999999997</v>
      </c>
      <c r="J133">
        <f t="shared" si="38"/>
        <v>-0.11183303016344379</v>
      </c>
      <c r="K133">
        <f t="shared" si="39"/>
        <v>-6.5763806726678878E-2</v>
      </c>
      <c r="M133" s="18">
        <f t="shared" ref="M133:M145" si="42">+C133*0.15</f>
        <v>2.0789999999999997</v>
      </c>
      <c r="N133" s="18">
        <f t="shared" ref="N133:N145" si="43">0.1523*B133</f>
        <v>2.0496534</v>
      </c>
      <c r="Q133" s="18">
        <f t="shared" ref="Q133:Q145" si="44">0.15*C133</f>
        <v>2.0789999999999997</v>
      </c>
      <c r="R133" s="18">
        <f t="shared" ref="R133:R145" si="45">0.1537*B133</f>
        <v>2.0684946000000002</v>
      </c>
    </row>
    <row r="134" spans="1:18" x14ac:dyDescent="0.2">
      <c r="A134" s="19">
        <v>35886</v>
      </c>
      <c r="B134" s="14">
        <v>13.793799999999999</v>
      </c>
      <c r="C134" s="24">
        <v>12.74</v>
      </c>
      <c r="D134" s="14">
        <v>13.4312</v>
      </c>
      <c r="F134" s="16">
        <f t="shared" si="40"/>
        <v>0.20120000000000005</v>
      </c>
      <c r="G134">
        <f t="shared" ref="G134:G145" si="46">+LN(C134/C133)</f>
        <v>-8.4260343617739847E-2</v>
      </c>
      <c r="H134">
        <f t="shared" ref="H134:H145" si="47">+LN(D134/D133)</f>
        <v>2.8324901233907084E-2</v>
      </c>
      <c r="I134" s="16">
        <f t="shared" si="41"/>
        <v>0.56379999999999875</v>
      </c>
      <c r="J134">
        <f t="shared" ref="J134:J145" si="48">+LN(C134/C133)</f>
        <v>-8.4260343617739847E-2</v>
      </c>
      <c r="K134">
        <f t="shared" ref="K134:K145" si="49">+LN(B134/B133)</f>
        <v>2.4645491080299519E-2</v>
      </c>
      <c r="M134" s="18">
        <f t="shared" si="42"/>
        <v>1.911</v>
      </c>
      <c r="N134" s="18">
        <f t="shared" si="43"/>
        <v>2.1007957399999997</v>
      </c>
      <c r="Q134" s="18">
        <f t="shared" si="44"/>
        <v>1.911</v>
      </c>
      <c r="R134" s="18">
        <f t="shared" si="45"/>
        <v>2.12010706</v>
      </c>
    </row>
    <row r="135" spans="1:18" x14ac:dyDescent="0.2">
      <c r="A135" s="19">
        <v>35916</v>
      </c>
      <c r="B135" s="14">
        <v>14.563000000000001</v>
      </c>
      <c r="C135" s="24">
        <v>13.23</v>
      </c>
      <c r="D135" s="14">
        <v>14.4383</v>
      </c>
      <c r="F135" s="16">
        <f t="shared" si="40"/>
        <v>0.8882999999999992</v>
      </c>
      <c r="G135">
        <f t="shared" si="46"/>
        <v>3.7740327982847113E-2</v>
      </c>
      <c r="H135">
        <f t="shared" si="47"/>
        <v>7.2304039262225325E-2</v>
      </c>
      <c r="I135" s="16">
        <f t="shared" si="41"/>
        <v>1.0129999999999999</v>
      </c>
      <c r="J135">
        <f t="shared" si="48"/>
        <v>3.7740327982847113E-2</v>
      </c>
      <c r="K135">
        <f t="shared" si="49"/>
        <v>5.4264849654017441E-2</v>
      </c>
      <c r="M135" s="18">
        <f t="shared" si="42"/>
        <v>1.9844999999999999</v>
      </c>
      <c r="N135" s="18">
        <f t="shared" si="43"/>
        <v>2.2179449</v>
      </c>
      <c r="Q135" s="18">
        <f t="shared" si="44"/>
        <v>1.9844999999999999</v>
      </c>
      <c r="R135" s="18">
        <f t="shared" si="45"/>
        <v>2.2383331000000002</v>
      </c>
    </row>
    <row r="136" spans="1:18" x14ac:dyDescent="0.2">
      <c r="A136" s="19">
        <v>35947</v>
      </c>
      <c r="B136" s="14">
        <v>13.001799999999999</v>
      </c>
      <c r="C136" s="24">
        <v>13.55</v>
      </c>
      <c r="D136" s="14">
        <v>12.053599999999999</v>
      </c>
      <c r="F136" s="16">
        <f t="shared" si="40"/>
        <v>-1.0264000000000006</v>
      </c>
      <c r="G136">
        <f t="shared" si="46"/>
        <v>2.3899569198845713E-2</v>
      </c>
      <c r="H136">
        <f t="shared" si="47"/>
        <v>-0.18052102749733506</v>
      </c>
      <c r="I136" s="16">
        <f t="shared" si="41"/>
        <v>-7.8200000000000713E-2</v>
      </c>
      <c r="J136">
        <f t="shared" si="48"/>
        <v>2.3899569198845713E-2</v>
      </c>
      <c r="K136">
        <f t="shared" si="49"/>
        <v>-0.11339625608535918</v>
      </c>
      <c r="M136" s="18">
        <f t="shared" si="42"/>
        <v>2.0325000000000002</v>
      </c>
      <c r="N136" s="18">
        <f t="shared" si="43"/>
        <v>1.9801741399999997</v>
      </c>
      <c r="Q136" s="18">
        <f t="shared" si="44"/>
        <v>2.0325000000000002</v>
      </c>
      <c r="R136" s="18">
        <f t="shared" si="45"/>
        <v>1.9983766599999999</v>
      </c>
    </row>
    <row r="137" spans="1:18" x14ac:dyDescent="0.2">
      <c r="A137" s="19">
        <v>35977</v>
      </c>
      <c r="B137" s="14">
        <v>12.5557</v>
      </c>
      <c r="C137" s="24">
        <v>13.08</v>
      </c>
      <c r="D137" s="14">
        <v>12.0443</v>
      </c>
      <c r="F137" s="16">
        <f t="shared" si="40"/>
        <v>-1.0656999999999996</v>
      </c>
      <c r="G137">
        <f t="shared" si="46"/>
        <v>-3.530220129665735E-2</v>
      </c>
      <c r="H137">
        <f t="shared" si="47"/>
        <v>-7.7185152745343113E-4</v>
      </c>
      <c r="I137" s="16">
        <f t="shared" si="41"/>
        <v>-0.55429999999999957</v>
      </c>
      <c r="J137">
        <f t="shared" si="48"/>
        <v>-3.530220129665735E-2</v>
      </c>
      <c r="K137">
        <f t="shared" si="49"/>
        <v>-3.4913063680359666E-2</v>
      </c>
      <c r="M137" s="18">
        <f t="shared" si="42"/>
        <v>1.962</v>
      </c>
      <c r="N137" s="18">
        <f t="shared" si="43"/>
        <v>1.9122331099999998</v>
      </c>
      <c r="Q137" s="18">
        <f t="shared" si="44"/>
        <v>1.962</v>
      </c>
      <c r="R137" s="18">
        <f t="shared" si="45"/>
        <v>1.9298110900000001</v>
      </c>
    </row>
    <row r="138" spans="1:18" x14ac:dyDescent="0.2">
      <c r="A138" s="19">
        <v>36008</v>
      </c>
      <c r="B138" s="14">
        <v>12.2029</v>
      </c>
      <c r="C138" s="24">
        <v>13.11</v>
      </c>
      <c r="D138" s="14">
        <v>11.954499999999999</v>
      </c>
      <c r="F138" s="16">
        <f t="shared" si="40"/>
        <v>-0.79550000000000054</v>
      </c>
      <c r="G138">
        <f t="shared" si="46"/>
        <v>2.2909517465557624E-3</v>
      </c>
      <c r="H138">
        <f t="shared" si="47"/>
        <v>-7.4837424466370189E-3</v>
      </c>
      <c r="I138" s="16">
        <f t="shared" si="41"/>
        <v>-0.54710000000000036</v>
      </c>
      <c r="J138">
        <f t="shared" si="48"/>
        <v>2.2909517465557624E-3</v>
      </c>
      <c r="K138">
        <f t="shared" si="49"/>
        <v>-2.8501117324818685E-2</v>
      </c>
      <c r="M138" s="18">
        <f t="shared" si="42"/>
        <v>1.9664999999999999</v>
      </c>
      <c r="N138" s="18">
        <f t="shared" si="43"/>
        <v>1.8585016699999999</v>
      </c>
      <c r="Q138" s="18">
        <f t="shared" si="44"/>
        <v>1.9664999999999999</v>
      </c>
      <c r="R138" s="18">
        <f t="shared" si="45"/>
        <v>1.8755857300000001</v>
      </c>
    </row>
    <row r="139" spans="1:18" x14ac:dyDescent="0.2">
      <c r="A139" s="19">
        <v>36039</v>
      </c>
      <c r="B139" s="14">
        <v>13.622999999999999</v>
      </c>
      <c r="C139" s="24">
        <v>12.75</v>
      </c>
      <c r="D139" s="14">
        <v>13.39</v>
      </c>
      <c r="F139" s="16">
        <f t="shared" si="40"/>
        <v>-0.45999999999999908</v>
      </c>
      <c r="G139">
        <f t="shared" si="46"/>
        <v>-2.7844026171173229E-2</v>
      </c>
      <c r="H139">
        <f t="shared" si="47"/>
        <v>0.11340038317222997</v>
      </c>
      <c r="I139" s="16">
        <f t="shared" si="41"/>
        <v>-0.22700000000000031</v>
      </c>
      <c r="J139">
        <f t="shared" si="48"/>
        <v>-2.7844026171173229E-2</v>
      </c>
      <c r="K139">
        <f t="shared" si="49"/>
        <v>0.11008591237401791</v>
      </c>
      <c r="M139" s="18">
        <f t="shared" si="42"/>
        <v>1.9124999999999999</v>
      </c>
      <c r="N139" s="18">
        <f t="shared" si="43"/>
        <v>2.0747828999999998</v>
      </c>
      <c r="Q139" s="18">
        <f t="shared" si="44"/>
        <v>1.9124999999999999</v>
      </c>
      <c r="R139" s="18">
        <f t="shared" si="45"/>
        <v>2.0938550999999999</v>
      </c>
    </row>
    <row r="140" spans="1:18" x14ac:dyDescent="0.2">
      <c r="A140" s="19">
        <v>36069</v>
      </c>
      <c r="B140" s="14">
        <v>12.9209</v>
      </c>
      <c r="C140" s="24">
        <v>13.85</v>
      </c>
      <c r="D140" s="14">
        <v>12.640700000000001</v>
      </c>
      <c r="F140" s="16">
        <f t="shared" si="40"/>
        <v>-1.0992999999999995</v>
      </c>
      <c r="G140">
        <f t="shared" si="46"/>
        <v>8.2753961028912276E-2</v>
      </c>
      <c r="H140">
        <f t="shared" si="47"/>
        <v>-5.7586392770935843E-2</v>
      </c>
      <c r="I140" s="16">
        <f t="shared" si="41"/>
        <v>-0.81910000000000061</v>
      </c>
      <c r="J140">
        <f t="shared" si="48"/>
        <v>8.2753961028912276E-2</v>
      </c>
      <c r="K140">
        <f t="shared" si="49"/>
        <v>-5.2913385412849762E-2</v>
      </c>
      <c r="M140" s="18">
        <f t="shared" si="42"/>
        <v>2.0774999999999997</v>
      </c>
      <c r="N140" s="18">
        <f t="shared" si="43"/>
        <v>1.9678530699999999</v>
      </c>
      <c r="Q140" s="18">
        <f t="shared" si="44"/>
        <v>2.0774999999999997</v>
      </c>
      <c r="R140" s="18">
        <f t="shared" si="45"/>
        <v>1.9859423300000001</v>
      </c>
    </row>
    <row r="141" spans="1:18" x14ac:dyDescent="0.2">
      <c r="A141" s="19">
        <v>36100</v>
      </c>
      <c r="B141" s="14">
        <v>11.478999999999999</v>
      </c>
      <c r="C141" s="24">
        <v>13.74</v>
      </c>
      <c r="D141" s="14">
        <v>10.962899999999999</v>
      </c>
      <c r="F141" s="16">
        <f t="shared" si="40"/>
        <v>-1.9070999999999998</v>
      </c>
      <c r="G141">
        <f t="shared" si="46"/>
        <v>-7.9739458391442277E-3</v>
      </c>
      <c r="H141">
        <f t="shared" si="47"/>
        <v>-0.1424049218721497</v>
      </c>
      <c r="I141" s="16">
        <f t="shared" si="41"/>
        <v>-1.391</v>
      </c>
      <c r="J141">
        <f t="shared" si="48"/>
        <v>-7.9739458391442277E-3</v>
      </c>
      <c r="K141">
        <f t="shared" si="49"/>
        <v>-0.11832687628771434</v>
      </c>
      <c r="M141" s="18">
        <f t="shared" si="42"/>
        <v>2.0609999999999999</v>
      </c>
      <c r="N141" s="18">
        <f t="shared" si="43"/>
        <v>1.7482516999999997</v>
      </c>
      <c r="Q141" s="18">
        <f t="shared" si="44"/>
        <v>2.0609999999999999</v>
      </c>
      <c r="R141" s="18">
        <f t="shared" si="45"/>
        <v>1.7643222999999999</v>
      </c>
    </row>
    <row r="142" spans="1:18" x14ac:dyDescent="0.2">
      <c r="A142" s="19">
        <v>36130</v>
      </c>
      <c r="B142" s="14">
        <v>10.1966</v>
      </c>
      <c r="C142" s="24">
        <v>12.87</v>
      </c>
      <c r="D142" s="14">
        <v>9.8751999999999995</v>
      </c>
      <c r="F142" s="16">
        <f t="shared" si="40"/>
        <v>-1.4748000000000001</v>
      </c>
      <c r="G142">
        <f t="shared" si="46"/>
        <v>-6.5412265186168078E-2</v>
      </c>
      <c r="H142">
        <f t="shared" si="47"/>
        <v>-0.10449028131334562</v>
      </c>
      <c r="I142" s="16">
        <f t="shared" si="41"/>
        <v>-1.1533999999999995</v>
      </c>
      <c r="J142">
        <f t="shared" si="48"/>
        <v>-6.5412265186168078E-2</v>
      </c>
      <c r="K142">
        <f t="shared" si="49"/>
        <v>-0.11846494769437189</v>
      </c>
      <c r="M142" s="18">
        <f t="shared" si="42"/>
        <v>1.9304999999999999</v>
      </c>
      <c r="N142" s="18">
        <f t="shared" si="43"/>
        <v>1.5529421799999998</v>
      </c>
      <c r="Q142" s="18">
        <f t="shared" si="44"/>
        <v>1.9304999999999999</v>
      </c>
      <c r="R142" s="18">
        <f t="shared" si="45"/>
        <v>1.56721742</v>
      </c>
    </row>
    <row r="143" spans="1:18" x14ac:dyDescent="0.2">
      <c r="A143" s="19">
        <v>36161</v>
      </c>
      <c r="B143" s="14">
        <v>11.2258</v>
      </c>
      <c r="C143" s="24">
        <v>11.35</v>
      </c>
      <c r="D143" s="14">
        <v>11.1153</v>
      </c>
      <c r="F143" s="16">
        <f t="shared" si="40"/>
        <v>-0.36470000000000091</v>
      </c>
      <c r="G143">
        <f t="shared" si="46"/>
        <v>-0.12568127768062354</v>
      </c>
      <c r="H143">
        <f t="shared" si="47"/>
        <v>0.11829597385857794</v>
      </c>
      <c r="I143" s="16">
        <f t="shared" si="41"/>
        <v>-0.25420000000000087</v>
      </c>
      <c r="J143">
        <f t="shared" si="48"/>
        <v>-0.12568127768062354</v>
      </c>
      <c r="K143">
        <f t="shared" si="49"/>
        <v>9.61603691875315E-2</v>
      </c>
      <c r="M143" s="18">
        <f t="shared" si="42"/>
        <v>1.7024999999999999</v>
      </c>
      <c r="N143" s="18">
        <f t="shared" si="43"/>
        <v>1.7096893399999997</v>
      </c>
      <c r="Q143" s="18">
        <f t="shared" si="44"/>
        <v>1.7024999999999999</v>
      </c>
      <c r="R143" s="18">
        <f t="shared" si="45"/>
        <v>1.7254054599999999</v>
      </c>
    </row>
    <row r="144" spans="1:18" x14ac:dyDescent="0.2">
      <c r="A144" s="19">
        <v>36192</v>
      </c>
      <c r="B144" s="14">
        <v>10.4315</v>
      </c>
      <c r="C144" s="24">
        <v>11.48</v>
      </c>
      <c r="D144" s="14">
        <v>10.226699999999999</v>
      </c>
      <c r="F144" s="16">
        <f t="shared" si="40"/>
        <v>-1.0033000000000012</v>
      </c>
      <c r="G144">
        <f t="shared" si="46"/>
        <v>1.1388646964008811E-2</v>
      </c>
      <c r="H144">
        <f t="shared" si="47"/>
        <v>-8.3320590327182073E-2</v>
      </c>
      <c r="I144" s="16">
        <f t="shared" si="41"/>
        <v>-0.79850000000000065</v>
      </c>
      <c r="J144">
        <f t="shared" si="48"/>
        <v>1.1388646964008811E-2</v>
      </c>
      <c r="K144">
        <f t="shared" si="49"/>
        <v>-7.3384625988727609E-2</v>
      </c>
      <c r="M144" s="18">
        <f t="shared" si="42"/>
        <v>1.722</v>
      </c>
      <c r="N144" s="18">
        <f t="shared" si="43"/>
        <v>1.5887174499999999</v>
      </c>
      <c r="Q144" s="18">
        <f t="shared" si="44"/>
        <v>1.722</v>
      </c>
      <c r="R144" s="18">
        <f t="shared" si="45"/>
        <v>1.60332155</v>
      </c>
    </row>
    <row r="145" spans="1:18" x14ac:dyDescent="0.2">
      <c r="A145" s="19">
        <v>36220</v>
      </c>
      <c r="B145" s="14">
        <v>12.872</v>
      </c>
      <c r="C145" s="24">
        <v>11.23</v>
      </c>
      <c r="D145" s="14">
        <v>12.5017</v>
      </c>
      <c r="F145" s="16"/>
      <c r="G145">
        <f t="shared" si="46"/>
        <v>-2.2017622141068536E-2</v>
      </c>
      <c r="H145">
        <f t="shared" si="47"/>
        <v>0.20086268778304806</v>
      </c>
      <c r="I145" s="16"/>
      <c r="J145">
        <f t="shared" si="48"/>
        <v>-2.2017622141068536E-2</v>
      </c>
      <c r="K145">
        <f t="shared" si="49"/>
        <v>0.21022433510229047</v>
      </c>
      <c r="M145" s="18">
        <f t="shared" si="42"/>
        <v>1.6845000000000001</v>
      </c>
      <c r="N145" s="18">
        <f t="shared" si="43"/>
        <v>1.9604055999999999</v>
      </c>
      <c r="Q145" s="18">
        <f t="shared" si="44"/>
        <v>1.6845000000000001</v>
      </c>
      <c r="R145" s="18">
        <f t="shared" si="45"/>
        <v>1.9784264</v>
      </c>
    </row>
    <row r="146" spans="1:18" x14ac:dyDescent="0.2">
      <c r="A146" s="19">
        <v>36251</v>
      </c>
      <c r="B146" s="14">
        <v>15.571</v>
      </c>
      <c r="C146" s="24">
        <v>11.79</v>
      </c>
      <c r="D146" s="14">
        <v>15.327400000000001</v>
      </c>
      <c r="F146" s="16"/>
      <c r="I146" s="16"/>
    </row>
    <row r="147" spans="1:18" x14ac:dyDescent="0.2">
      <c r="A147" s="19">
        <v>36281</v>
      </c>
      <c r="B147" s="14">
        <v>15.810499999999999</v>
      </c>
      <c r="C147" s="71">
        <v>15.520083247032678</v>
      </c>
      <c r="D147" s="14">
        <v>15.3048</v>
      </c>
    </row>
    <row r="148" spans="1:18" x14ac:dyDescent="0.2">
      <c r="A148" s="19">
        <v>36312</v>
      </c>
      <c r="B148" s="14">
        <v>16.132000000000001</v>
      </c>
      <c r="C148" s="71">
        <v>16.336755158474698</v>
      </c>
      <c r="D148" s="14">
        <v>15.8186</v>
      </c>
      <c r="M148" s="27">
        <f>+AVERAGE(M51:M134)</f>
        <v>2.7930493342735496</v>
      </c>
      <c r="N148" s="27">
        <f>+AVERAGE(N51:N134)</f>
        <v>2.7785115211904756</v>
      </c>
    </row>
    <row r="149" spans="1:18" x14ac:dyDescent="0.2">
      <c r="A149" s="19">
        <v>36342</v>
      </c>
      <c r="B149" s="14">
        <v>19.0655</v>
      </c>
      <c r="C149" s="71">
        <v>16.669341762171115</v>
      </c>
      <c r="D149" s="14">
        <v>19.033000000000001</v>
      </c>
    </row>
    <row r="150" spans="1:18" x14ac:dyDescent="0.2">
      <c r="A150" s="19">
        <v>36373</v>
      </c>
      <c r="B150" s="14">
        <v>20.617699999999999</v>
      </c>
      <c r="C150" s="71">
        <v>18.508693269194438</v>
      </c>
      <c r="D150" s="14">
        <v>20.311800000000002</v>
      </c>
    </row>
    <row r="151" spans="1:18" x14ac:dyDescent="0.2">
      <c r="A151" s="19">
        <v>36404</v>
      </c>
      <c r="B151">
        <v>23.186800000000002</v>
      </c>
      <c r="C151" s="71">
        <v>20.212832852657939</v>
      </c>
      <c r="D151" s="14">
        <v>22.4757</v>
      </c>
    </row>
    <row r="152" spans="1:18" x14ac:dyDescent="0.2">
      <c r="A152" s="19">
        <v>36434</v>
      </c>
      <c r="B152">
        <v>22.251899999999999</v>
      </c>
      <c r="C152" s="71">
        <v>22.537090943626065</v>
      </c>
      <c r="D152" s="14">
        <v>22.0076</v>
      </c>
    </row>
    <row r="153" spans="1:18" x14ac:dyDescent="0.2">
      <c r="A153" s="19">
        <v>36465</v>
      </c>
      <c r="B153">
        <v>24.8216</v>
      </c>
      <c r="D153" s="14">
        <v>24.6875</v>
      </c>
    </row>
    <row r="154" spans="1:18" x14ac:dyDescent="0.2">
      <c r="A154" s="19">
        <v>36495</v>
      </c>
      <c r="B154">
        <v>25.754999999999999</v>
      </c>
      <c r="D154" s="14">
        <v>25.573399999999999</v>
      </c>
    </row>
    <row r="155" spans="1:18" x14ac:dyDescent="0.2">
      <c r="A155" s="19">
        <v>36526</v>
      </c>
    </row>
    <row r="156" spans="1:18" x14ac:dyDescent="0.2">
      <c r="A156" s="19">
        <v>36557</v>
      </c>
    </row>
    <row r="157" spans="1:18" x14ac:dyDescent="0.2">
      <c r="A157" s="19">
        <v>36586</v>
      </c>
    </row>
    <row r="159" spans="1:18" x14ac:dyDescent="0.2">
      <c r="A159" t="s">
        <v>45</v>
      </c>
      <c r="B159" s="25">
        <f>+AVERAGE(B51:B150)</f>
        <v>17.547374999999999</v>
      </c>
      <c r="C159" s="25">
        <f>+AVERAGE(C51:C146)</f>
        <v>17.876433616595701</v>
      </c>
      <c r="D159" s="25">
        <f>+AVERAGE(D51:D150)</f>
        <v>17.379469999999998</v>
      </c>
      <c r="E159" s="25"/>
      <c r="F159" s="25">
        <f t="shared" ref="F159:R159" si="50">+AVERAGE(F51:F150)</f>
        <v>-0.50242475737433978</v>
      </c>
      <c r="G159" s="25">
        <f t="shared" si="50"/>
        <v>-4.6635844240016716E-3</v>
      </c>
      <c r="H159" s="25">
        <f t="shared" si="50"/>
        <v>-4.4854683364483443E-3</v>
      </c>
      <c r="I159" s="25">
        <f t="shared" si="50"/>
        <v>-0.3426470977998719</v>
      </c>
      <c r="J159" s="25">
        <f t="shared" si="50"/>
        <v>-4.6635844240016716E-3</v>
      </c>
      <c r="K159" s="25">
        <f t="shared" si="50"/>
        <v>-4.2751931925401393E-3</v>
      </c>
      <c r="L159" s="25"/>
      <c r="M159" s="25">
        <f t="shared" si="50"/>
        <v>2.6921374313880384</v>
      </c>
      <c r="N159" s="25">
        <f t="shared" si="50"/>
        <v>2.6744268266790669</v>
      </c>
      <c r="O159" s="25"/>
      <c r="P159" s="25"/>
      <c r="Q159" s="25">
        <f t="shared" si="50"/>
        <v>2.6910752008313485</v>
      </c>
      <c r="R159" s="25">
        <f t="shared" si="50"/>
        <v>2.6979054837894734</v>
      </c>
    </row>
    <row r="160" spans="1:18" x14ac:dyDescent="0.2">
      <c r="A160" t="s">
        <v>46</v>
      </c>
      <c r="B160" s="25">
        <f>STDEV(B51:B150)</f>
        <v>2.9226965686155189</v>
      </c>
      <c r="C160" s="25">
        <f>STDEV(C51:C146)</f>
        <v>2.8160013156372878</v>
      </c>
      <c r="D160" s="25">
        <f>STDEV(D51:D150)</f>
        <v>2.9767271606225489</v>
      </c>
      <c r="E160" s="25"/>
      <c r="F160" s="25">
        <f t="shared" ref="F160:R160" si="51">STDEV(F51:F150)</f>
        <v>0.77186947248090243</v>
      </c>
      <c r="G160" s="25">
        <f t="shared" si="51"/>
        <v>4.7140106868816159E-2</v>
      </c>
      <c r="H160" s="25">
        <f t="shared" si="51"/>
        <v>6.9367125366398774E-2</v>
      </c>
      <c r="I160" s="25">
        <f t="shared" si="51"/>
        <v>0.72805630616978434</v>
      </c>
      <c r="J160" s="25">
        <f t="shared" si="51"/>
        <v>4.7140106868816159E-2</v>
      </c>
      <c r="K160" s="25">
        <f t="shared" si="51"/>
        <v>6.6851509326827596E-2</v>
      </c>
      <c r="L160" s="25"/>
      <c r="M160" s="25">
        <f t="shared" si="51"/>
        <v>0.41190308689756483</v>
      </c>
      <c r="N160" s="25">
        <f t="shared" si="51"/>
        <v>0.44894442971556786</v>
      </c>
      <c r="O160" s="25"/>
      <c r="P160" s="25"/>
      <c r="Q160" s="25">
        <f t="shared" si="51"/>
        <v>0.41395605855232759</v>
      </c>
      <c r="R160" s="25">
        <f t="shared" si="51"/>
        <v>0.45534464777538036</v>
      </c>
    </row>
    <row r="161" spans="1:3" x14ac:dyDescent="0.2">
      <c r="B161" s="26"/>
    </row>
    <row r="162" spans="1:3" x14ac:dyDescent="0.2">
      <c r="A162" t="s">
        <v>82</v>
      </c>
      <c r="C162" s="69">
        <f>CORREL(J7:J145,K6:K144)</f>
        <v>0.84783037483096024</v>
      </c>
    </row>
    <row r="163" spans="1:3" x14ac:dyDescent="0.2">
      <c r="A163" t="s">
        <v>81</v>
      </c>
      <c r="C163" s="69">
        <f>CORREL(J49:J145,K48:K144)</f>
        <v>0.81944055371176105</v>
      </c>
    </row>
    <row r="164" spans="1:3" x14ac:dyDescent="0.2">
      <c r="A164" t="s">
        <v>79</v>
      </c>
      <c r="C164" s="69">
        <f>CORREL(J98:J145,K97:K144)</f>
        <v>0.83197952481871618</v>
      </c>
    </row>
    <row r="165" spans="1:3" x14ac:dyDescent="0.2">
      <c r="A165" t="s">
        <v>80</v>
      </c>
      <c r="C165" s="69">
        <f>CORREL(J122:J145,K121:K144)</f>
        <v>0.80762517101287679</v>
      </c>
    </row>
    <row r="166" spans="1:3" x14ac:dyDescent="0.2">
      <c r="A166" t="s">
        <v>83</v>
      </c>
      <c r="C166" s="69">
        <f>CORREL(J134:J145,K133:K144)</f>
        <v>0.83222031298844168</v>
      </c>
    </row>
    <row r="167" spans="1:3" x14ac:dyDescent="0.2">
      <c r="A167" t="s">
        <v>84</v>
      </c>
      <c r="C167" s="70">
        <f>+J3</f>
        <v>0.82595813700166143</v>
      </c>
    </row>
    <row r="168" spans="1:3" x14ac:dyDescent="0.2">
      <c r="A168" t="s">
        <v>85</v>
      </c>
      <c r="C168" s="69">
        <f>+CORREL(J51:J134,K50:K133)</f>
        <v>0.82173169344607055</v>
      </c>
    </row>
  </sheetData>
  <mergeCells count="6">
    <mergeCell ref="F1:H1"/>
    <mergeCell ref="I1:K1"/>
    <mergeCell ref="J2:K2"/>
    <mergeCell ref="J3:K3"/>
    <mergeCell ref="G2:H2"/>
    <mergeCell ref="G3:H3"/>
  </mergeCells>
  <pageMargins left="0.75" right="0.75" top="1" bottom="1" header="0.5" footer="0.5"/>
  <pageSetup scale="10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6"/>
  <sheetViews>
    <sheetView topLeftCell="A9" workbookViewId="0">
      <selection activeCell="J30" sqref="J30"/>
    </sheetView>
  </sheetViews>
  <sheetFormatPr defaultRowHeight="12.75" x14ac:dyDescent="0.2"/>
  <sheetData>
    <row r="1" spans="1:9" x14ac:dyDescent="0.2">
      <c r="A1" t="s">
        <v>0</v>
      </c>
    </row>
    <row r="2" spans="1:9" ht="13.5" thickBot="1" x14ac:dyDescent="0.25"/>
    <row r="3" spans="1:9" x14ac:dyDescent="0.2">
      <c r="A3" s="1" t="s">
        <v>1</v>
      </c>
      <c r="B3" s="1"/>
    </row>
    <row r="4" spans="1:9" x14ac:dyDescent="0.2">
      <c r="A4" s="2" t="s">
        <v>2</v>
      </c>
      <c r="B4" s="2">
        <v>0.81973011682272623</v>
      </c>
    </row>
    <row r="5" spans="1:9" x14ac:dyDescent="0.2">
      <c r="A5" s="2" t="s">
        <v>3</v>
      </c>
      <c r="B5" s="2">
        <v>0.67195746442620041</v>
      </c>
    </row>
    <row r="6" spans="1:9" x14ac:dyDescent="0.2">
      <c r="A6" s="2" t="s">
        <v>4</v>
      </c>
      <c r="B6" s="2">
        <v>0.66486526584464012</v>
      </c>
    </row>
    <row r="7" spans="1:9" x14ac:dyDescent="0.2">
      <c r="A7" s="2" t="s">
        <v>5</v>
      </c>
      <c r="B7" s="2">
        <v>2.2010125111505632</v>
      </c>
    </row>
    <row r="8" spans="1:9" ht="13.5" thickBot="1" x14ac:dyDescent="0.25">
      <c r="A8" s="3" t="s">
        <v>6</v>
      </c>
      <c r="B8" s="3">
        <v>142</v>
      </c>
    </row>
    <row r="10" spans="1:9" ht="13.5" thickBot="1" x14ac:dyDescent="0.25">
      <c r="A10" t="s">
        <v>7</v>
      </c>
    </row>
    <row r="11" spans="1:9" x14ac:dyDescent="0.2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9" x14ac:dyDescent="0.2">
      <c r="A12" s="2" t="s">
        <v>13</v>
      </c>
      <c r="B12" s="2">
        <v>1</v>
      </c>
      <c r="C12" s="2">
        <v>1399.1869878742996</v>
      </c>
      <c r="D12" s="2">
        <v>1399.1869878742996</v>
      </c>
      <c r="E12" s="2">
        <v>288.82230872398338</v>
      </c>
      <c r="F12" s="2">
        <v>7.6207925424208369E-36</v>
      </c>
    </row>
    <row r="13" spans="1:9" x14ac:dyDescent="0.2">
      <c r="A13" s="2" t="s">
        <v>14</v>
      </c>
      <c r="B13" s="2">
        <v>141</v>
      </c>
      <c r="C13" s="2">
        <v>683.06830646802439</v>
      </c>
      <c r="D13" s="2">
        <v>4.8444560742413074</v>
      </c>
      <c r="E13" s="2"/>
      <c r="F13" s="2"/>
    </row>
    <row r="14" spans="1:9" ht="13.5" thickBot="1" x14ac:dyDescent="0.25">
      <c r="A14" s="3" t="s">
        <v>15</v>
      </c>
      <c r="B14" s="3">
        <v>142</v>
      </c>
      <c r="C14" s="3">
        <v>2082.2552943423239</v>
      </c>
      <c r="D14" s="3"/>
      <c r="E14" s="3"/>
      <c r="F14" s="3"/>
    </row>
    <row r="15" spans="1:9" ht="13.5" thickBot="1" x14ac:dyDescent="0.25"/>
    <row r="16" spans="1:9" x14ac:dyDescent="0.2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">
      <c r="A17" s="2" t="s">
        <v>23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ht="13.5" thickBot="1" x14ac:dyDescent="0.25">
      <c r="A18" s="3" t="s">
        <v>32</v>
      </c>
      <c r="B18" s="3">
        <v>0.99489842443898269</v>
      </c>
      <c r="C18" s="3">
        <v>1.0044749326302345E-2</v>
      </c>
      <c r="D18" s="3">
        <v>99.046615512228314</v>
      </c>
      <c r="E18" s="3">
        <v>3.1567843662776585E-132</v>
      </c>
      <c r="F18" s="3">
        <v>0.97504063551793774</v>
      </c>
      <c r="G18" s="3">
        <v>1.0147562133600276</v>
      </c>
      <c r="H18" s="3">
        <v>0.9686701666449663</v>
      </c>
      <c r="I18" s="3">
        <v>1.021126682232999</v>
      </c>
    </row>
    <row r="22" spans="1:9" x14ac:dyDescent="0.2">
      <c r="A22" t="s">
        <v>25</v>
      </c>
      <c r="F22" t="s">
        <v>26</v>
      </c>
    </row>
    <row r="23" spans="1:9" ht="13.5" thickBot="1" x14ac:dyDescent="0.25"/>
    <row r="24" spans="1:9" ht="38.25" x14ac:dyDescent="0.2">
      <c r="A24" s="4" t="s">
        <v>27</v>
      </c>
      <c r="B24" s="6" t="s">
        <v>44</v>
      </c>
      <c r="C24" s="4" t="s">
        <v>29</v>
      </c>
      <c r="D24" s="4" t="s">
        <v>30</v>
      </c>
      <c r="F24" s="4" t="s">
        <v>31</v>
      </c>
      <c r="G24" s="6" t="s">
        <v>24</v>
      </c>
    </row>
    <row r="25" spans="1:9" x14ac:dyDescent="0.2">
      <c r="A25" s="2">
        <v>1</v>
      </c>
      <c r="B25" s="2">
        <v>18.127049293278265</v>
      </c>
      <c r="C25" s="2">
        <v>1.7109507067217358</v>
      </c>
      <c r="D25" s="2">
        <v>0.78009878619083206</v>
      </c>
      <c r="F25" s="2">
        <v>0.352112676056338</v>
      </c>
      <c r="G25" s="2">
        <v>10.1966</v>
      </c>
    </row>
    <row r="26" spans="1:9" x14ac:dyDescent="0.2">
      <c r="A26" s="2">
        <v>2</v>
      </c>
      <c r="B26" s="2">
        <v>18.107151324789484</v>
      </c>
      <c r="C26" s="2">
        <v>0.86424867521051496</v>
      </c>
      <c r="D26" s="2">
        <v>0.3940495420762623</v>
      </c>
      <c r="F26" s="2">
        <v>1.056338028169014</v>
      </c>
      <c r="G26" s="2">
        <v>10.4315</v>
      </c>
    </row>
    <row r="27" spans="1:9" x14ac:dyDescent="0.2">
      <c r="A27" s="2">
        <v>3</v>
      </c>
      <c r="B27" s="2">
        <v>18.286233041188503</v>
      </c>
      <c r="C27" s="2">
        <v>7.8566958811496335E-2</v>
      </c>
      <c r="D27" s="2">
        <v>3.5822182931843763E-2</v>
      </c>
      <c r="F27" s="2">
        <v>1.76056338028169</v>
      </c>
      <c r="G27" s="2">
        <v>11.2258</v>
      </c>
    </row>
    <row r="28" spans="1:9" x14ac:dyDescent="0.2">
      <c r="A28" s="2">
        <v>4</v>
      </c>
      <c r="B28" s="2">
        <v>18.286233041188503</v>
      </c>
      <c r="C28" s="2">
        <v>0.56266695881149786</v>
      </c>
      <c r="D28" s="2">
        <v>0.25654497810726445</v>
      </c>
      <c r="F28" s="2">
        <v>2.464788732394366</v>
      </c>
      <c r="G28" s="2">
        <v>11.478999999999999</v>
      </c>
    </row>
    <row r="29" spans="1:9" x14ac:dyDescent="0.2">
      <c r="A29" s="2">
        <v>5</v>
      </c>
      <c r="B29" s="2">
        <v>18.30613100967728</v>
      </c>
      <c r="C29" s="2">
        <v>-0.43353100967728153</v>
      </c>
      <c r="D29" s="2">
        <v>-0.19766613561493832</v>
      </c>
      <c r="F29" s="2">
        <v>3.169014084507042</v>
      </c>
      <c r="G29" s="2">
        <v>12.2029</v>
      </c>
    </row>
    <row r="30" spans="1:9" x14ac:dyDescent="0.2">
      <c r="A30" s="2">
        <v>6</v>
      </c>
      <c r="B30" s="2">
        <v>18.316079993921672</v>
      </c>
      <c r="C30" s="2">
        <v>-0.83457999392167181</v>
      </c>
      <c r="D30" s="2">
        <v>-0.38052226617615464</v>
      </c>
      <c r="F30" s="2">
        <v>3.873239436619718</v>
      </c>
      <c r="G30" s="2">
        <v>12.430999999999999</v>
      </c>
    </row>
    <row r="31" spans="1:9" x14ac:dyDescent="0.2">
      <c r="A31" s="2">
        <v>7</v>
      </c>
      <c r="B31" s="2">
        <v>18.107151324789484</v>
      </c>
      <c r="C31" s="2">
        <v>-1.1596513247894826</v>
      </c>
      <c r="D31" s="2">
        <v>-0.52873679371289706</v>
      </c>
      <c r="F31" s="2">
        <v>4.577464788732394</v>
      </c>
      <c r="G31" s="2">
        <v>12.5557</v>
      </c>
    </row>
    <row r="32" spans="1:9" x14ac:dyDescent="0.2">
      <c r="A32" s="2">
        <v>8</v>
      </c>
      <c r="B32" s="2">
        <v>17.709191955013893</v>
      </c>
      <c r="C32" s="2">
        <v>-1.878191955013893</v>
      </c>
      <c r="D32" s="2">
        <v>-0.85635153519242557</v>
      </c>
      <c r="F32" s="2">
        <v>5.28169014084507</v>
      </c>
      <c r="G32" s="2">
        <v>12.872</v>
      </c>
    </row>
    <row r="33" spans="1:7" x14ac:dyDescent="0.2">
      <c r="A33" s="2">
        <v>9</v>
      </c>
      <c r="B33" s="2">
        <v>17.450518364659757</v>
      </c>
      <c r="C33" s="2">
        <v>-2.6679183646597568</v>
      </c>
      <c r="D33" s="2">
        <v>-1.2164230505010061</v>
      </c>
      <c r="F33" s="2">
        <v>5.9859154929577461</v>
      </c>
      <c r="G33" s="2">
        <v>12.9209</v>
      </c>
    </row>
    <row r="34" spans="1:7" x14ac:dyDescent="0.2">
      <c r="A34" s="2">
        <v>10</v>
      </c>
      <c r="B34" s="2">
        <v>16.734191499063687</v>
      </c>
      <c r="C34" s="2">
        <v>-0.16279149906368673</v>
      </c>
      <c r="D34" s="2">
        <v>-7.4223909737933705E-2</v>
      </c>
      <c r="F34" s="2">
        <v>6.6901408450704221</v>
      </c>
      <c r="G34" s="2">
        <v>12.9307</v>
      </c>
    </row>
    <row r="35" spans="1:7" x14ac:dyDescent="0.2">
      <c r="A35" s="2">
        <v>11</v>
      </c>
      <c r="B35" s="2">
        <v>16.634701656619789</v>
      </c>
      <c r="C35" s="2">
        <v>-0.22330165661978896</v>
      </c>
      <c r="D35" s="2">
        <v>-0.10181319111014595</v>
      </c>
      <c r="F35" s="2">
        <v>7.3943661971830981</v>
      </c>
      <c r="G35" s="2">
        <v>13.001799999999999</v>
      </c>
    </row>
    <row r="36" spans="1:7" x14ac:dyDescent="0.2">
      <c r="A36" s="2">
        <v>12</v>
      </c>
      <c r="B36" s="2">
        <v>16.246691271088586</v>
      </c>
      <c r="C36" s="2">
        <v>-0.68309127108858725</v>
      </c>
      <c r="D36" s="2">
        <v>-0.31145179655980904</v>
      </c>
      <c r="F36" s="2">
        <v>8.0985915492957741</v>
      </c>
      <c r="G36" s="2">
        <v>13.2989</v>
      </c>
    </row>
    <row r="37" spans="1:7" x14ac:dyDescent="0.2">
      <c r="A37" s="2">
        <v>13</v>
      </c>
      <c r="B37" s="2">
        <v>15.868629869801774</v>
      </c>
      <c r="C37" s="2">
        <v>-0.9757298698017749</v>
      </c>
      <c r="D37" s="2">
        <v>-0.4448787940483297</v>
      </c>
      <c r="F37" s="2">
        <v>8.8028169014084501</v>
      </c>
      <c r="G37" s="2">
        <v>13.458</v>
      </c>
    </row>
    <row r="38" spans="1:7" x14ac:dyDescent="0.2">
      <c r="A38" s="2">
        <v>14</v>
      </c>
      <c r="B38" s="2">
        <v>15.092609098739368</v>
      </c>
      <c r="C38" s="2">
        <v>-0.16540909873936904</v>
      </c>
      <c r="D38" s="2">
        <v>-7.5417390252428385E-2</v>
      </c>
      <c r="F38" s="2">
        <v>9.5070422535211261</v>
      </c>
      <c r="G38" s="2">
        <v>13.5525</v>
      </c>
    </row>
    <row r="39" spans="1:7" x14ac:dyDescent="0.2">
      <c r="A39" s="2">
        <v>15</v>
      </c>
      <c r="B39" s="2">
        <v>14.684700744719384</v>
      </c>
      <c r="C39" s="2">
        <v>-1.3858007447193845</v>
      </c>
      <c r="D39" s="2">
        <v>-0.63184840721057889</v>
      </c>
      <c r="F39" s="2">
        <v>10.211267605633802</v>
      </c>
      <c r="G39" s="2">
        <v>13.622999999999999</v>
      </c>
    </row>
    <row r="40" spans="1:7" x14ac:dyDescent="0.2">
      <c r="A40" s="2">
        <v>16</v>
      </c>
      <c r="B40" s="2">
        <v>13.988271847612097</v>
      </c>
      <c r="C40" s="2">
        <v>-1.5572718476120979</v>
      </c>
      <c r="D40" s="2">
        <v>-0.7100297357011629</v>
      </c>
      <c r="F40" s="2">
        <v>10.915492957746478</v>
      </c>
      <c r="G40" s="2">
        <v>13.7463</v>
      </c>
    </row>
    <row r="41" spans="1:7" x14ac:dyDescent="0.2">
      <c r="A41" s="2">
        <v>17</v>
      </c>
      <c r="B41" s="2">
        <v>12.525771163686793</v>
      </c>
      <c r="C41" s="2">
        <v>0.40492883631320709</v>
      </c>
      <c r="D41" s="2">
        <v>0.18462512827552405</v>
      </c>
      <c r="F41" s="2">
        <v>11.619718309859154</v>
      </c>
      <c r="G41" s="2">
        <v>13.750999999999999</v>
      </c>
    </row>
    <row r="42" spans="1:7" x14ac:dyDescent="0.2">
      <c r="A42" s="2">
        <v>18</v>
      </c>
      <c r="B42" s="2">
        <v>12.018372967222911</v>
      </c>
      <c r="C42" s="2">
        <v>3.1578270327770888</v>
      </c>
      <c r="D42" s="2">
        <v>1.4397942767094851</v>
      </c>
      <c r="F42" s="2">
        <v>12.32394366197183</v>
      </c>
      <c r="G42" s="2">
        <v>13.793799999999999</v>
      </c>
    </row>
    <row r="43" spans="1:7" x14ac:dyDescent="0.2">
      <c r="A43" s="2">
        <v>19</v>
      </c>
      <c r="B43" s="2">
        <v>13.212251076549689</v>
      </c>
      <c r="C43" s="2">
        <v>3.7103489234503098</v>
      </c>
      <c r="D43" s="2">
        <v>1.6917136654824683</v>
      </c>
      <c r="F43" s="2">
        <v>13.028169014084506</v>
      </c>
      <c r="G43" s="2">
        <v>14.2607</v>
      </c>
    </row>
    <row r="44" spans="1:7" x14ac:dyDescent="0.2">
      <c r="A44" s="2">
        <v>20</v>
      </c>
      <c r="B44" s="2">
        <v>14.94337433507352</v>
      </c>
      <c r="C44" s="2">
        <v>1.7341256649264789</v>
      </c>
      <c r="D44" s="2">
        <v>0.79066528392482183</v>
      </c>
      <c r="F44" s="2">
        <v>13.732394366197182</v>
      </c>
      <c r="G44" s="2">
        <v>14.3728</v>
      </c>
    </row>
    <row r="45" spans="1:7" x14ac:dyDescent="0.2">
      <c r="A45" s="2">
        <v>21</v>
      </c>
      <c r="B45" s="2">
        <v>16.1372524444003</v>
      </c>
      <c r="C45" s="2">
        <v>2.5195475555997007</v>
      </c>
      <c r="D45" s="2">
        <v>1.1487741769249389</v>
      </c>
      <c r="F45" s="2">
        <v>14.436619718309858</v>
      </c>
      <c r="G45" s="2">
        <v>14.563000000000001</v>
      </c>
    </row>
    <row r="46" spans="1:7" x14ac:dyDescent="0.2">
      <c r="A46" s="2">
        <v>22</v>
      </c>
      <c r="B46" s="2">
        <v>16.803834388774419</v>
      </c>
      <c r="C46" s="2">
        <v>2.9286656112255827</v>
      </c>
      <c r="D46" s="2">
        <v>1.3353093572481729</v>
      </c>
      <c r="F46" s="2">
        <v>15.140845070422534</v>
      </c>
      <c r="G46" s="2">
        <v>14.7826</v>
      </c>
    </row>
    <row r="47" spans="1:7" x14ac:dyDescent="0.2">
      <c r="A47" s="2">
        <v>23</v>
      </c>
      <c r="B47" s="2">
        <v>17.928069608390469</v>
      </c>
      <c r="C47" s="2">
        <v>0.3889303916095308</v>
      </c>
      <c r="D47" s="2">
        <v>0.17733072333139097</v>
      </c>
      <c r="F47" s="2">
        <v>15.84507042253521</v>
      </c>
      <c r="G47" s="2">
        <v>14.892899999999999</v>
      </c>
    </row>
    <row r="48" spans="1:7" x14ac:dyDescent="0.2">
      <c r="A48" s="2">
        <v>24</v>
      </c>
      <c r="B48" s="2">
        <v>17.908171639901688</v>
      </c>
      <c r="C48" s="2">
        <v>-0.40017163990168925</v>
      </c>
      <c r="D48" s="2">
        <v>-0.18245611011987709</v>
      </c>
      <c r="F48" s="2">
        <v>16.549295774647888</v>
      </c>
      <c r="G48" s="2">
        <v>14.927199999999999</v>
      </c>
    </row>
    <row r="49" spans="1:7" x14ac:dyDescent="0.2">
      <c r="A49" s="2">
        <v>25</v>
      </c>
      <c r="B49" s="2">
        <v>17.400773443437807</v>
      </c>
      <c r="C49" s="2">
        <v>0.32782655656219362</v>
      </c>
      <c r="D49" s="2">
        <v>0.14947075789535283</v>
      </c>
      <c r="F49" s="2">
        <v>17.25352112676056</v>
      </c>
      <c r="G49" s="2">
        <v>15.1762</v>
      </c>
    </row>
    <row r="50" spans="1:7" x14ac:dyDescent="0.2">
      <c r="A50" s="2">
        <v>26</v>
      </c>
      <c r="B50" s="2">
        <v>17.092354931861724</v>
      </c>
      <c r="C50" s="2">
        <v>-1.3054931861724128E-2</v>
      </c>
      <c r="D50" s="2">
        <v>-5.9523260717711203E-3</v>
      </c>
      <c r="F50" s="2">
        <v>17.95774647887324</v>
      </c>
      <c r="G50" s="2">
        <v>15.1983</v>
      </c>
    </row>
    <row r="51" spans="1:7" x14ac:dyDescent="0.2">
      <c r="A51" s="2">
        <v>27</v>
      </c>
      <c r="B51" s="2">
        <v>16.734191499063687</v>
      </c>
      <c r="C51" s="2">
        <v>1.0634085009363119</v>
      </c>
      <c r="D51" s="2">
        <v>0.48485539504227643</v>
      </c>
      <c r="F51" s="2">
        <v>18.661971830985912</v>
      </c>
      <c r="G51" s="2">
        <v>15.2864</v>
      </c>
    </row>
    <row r="52" spans="1:7" x14ac:dyDescent="0.2">
      <c r="A52" s="2">
        <v>28</v>
      </c>
      <c r="B52" s="2">
        <v>16.843630325751977</v>
      </c>
      <c r="C52" s="2">
        <v>2.1790696742480229</v>
      </c>
      <c r="D52" s="2">
        <v>0.99353511543485973</v>
      </c>
      <c r="F52" s="2">
        <v>19.366197183098592</v>
      </c>
      <c r="G52" s="2">
        <v>15.476699999999999</v>
      </c>
    </row>
    <row r="53" spans="1:7" x14ac:dyDescent="0.2">
      <c r="A53" s="2">
        <v>29</v>
      </c>
      <c r="B53" s="2">
        <v>17.32118156948269</v>
      </c>
      <c r="C53" s="2">
        <v>1.8322184305173117</v>
      </c>
      <c r="D53" s="2">
        <v>0.83539015359574909</v>
      </c>
      <c r="F53" s="2">
        <v>20.070422535211264</v>
      </c>
      <c r="G53" s="2">
        <v>15.563599999999999</v>
      </c>
    </row>
    <row r="54" spans="1:7" x14ac:dyDescent="0.2">
      <c r="A54" s="2">
        <v>30</v>
      </c>
      <c r="B54" s="2">
        <v>17.460467348904146</v>
      </c>
      <c r="C54" s="2">
        <v>2.400832651095854</v>
      </c>
      <c r="D54" s="2">
        <v>1.0946467537663516</v>
      </c>
      <c r="F54" s="2">
        <v>20.774647887323944</v>
      </c>
      <c r="G54" s="2">
        <v>15.571</v>
      </c>
    </row>
    <row r="55" spans="1:7" x14ac:dyDescent="0.2">
      <c r="A55" s="2">
        <v>31</v>
      </c>
      <c r="B55" s="2">
        <v>18.405620852121181</v>
      </c>
      <c r="C55" s="2">
        <v>2.5879791478788192</v>
      </c>
      <c r="D55" s="2">
        <v>1.1799751939176093</v>
      </c>
      <c r="F55" s="2">
        <v>21.478873239436616</v>
      </c>
      <c r="G55" s="2">
        <v>15.664999999999999</v>
      </c>
    </row>
    <row r="56" spans="1:7" x14ac:dyDescent="0.2">
      <c r="A56" s="2">
        <v>32</v>
      </c>
      <c r="B56" s="2">
        <v>18.256386088455333</v>
      </c>
      <c r="C56" s="2">
        <v>1.6246139115446674</v>
      </c>
      <c r="D56" s="2">
        <v>0.74073398809545865</v>
      </c>
      <c r="F56" s="2">
        <v>22.183098591549296</v>
      </c>
      <c r="G56" s="2">
        <v>15.831</v>
      </c>
    </row>
    <row r="57" spans="1:7" x14ac:dyDescent="0.2">
      <c r="A57" s="2">
        <v>33</v>
      </c>
      <c r="B57" s="2">
        <v>19.062253812250908</v>
      </c>
      <c r="C57" s="2">
        <v>-0.63745381225090725</v>
      </c>
      <c r="D57" s="2">
        <v>-0.29064364229549194</v>
      </c>
      <c r="F57" s="2">
        <v>22.887323943661968</v>
      </c>
      <c r="G57" s="2">
        <v>16.031400000000001</v>
      </c>
    </row>
    <row r="58" spans="1:7" x14ac:dyDescent="0.2">
      <c r="A58" s="2">
        <v>34</v>
      </c>
      <c r="B58" s="2">
        <v>18.176794214500212</v>
      </c>
      <c r="C58" s="2">
        <v>-1.5212942145002124</v>
      </c>
      <c r="D58" s="2">
        <v>-0.69362592709911564</v>
      </c>
      <c r="F58" s="2">
        <v>23.591549295774648</v>
      </c>
      <c r="G58" s="2">
        <v>16.047599999999999</v>
      </c>
    </row>
    <row r="59" spans="1:7" x14ac:dyDescent="0.2">
      <c r="A59" s="2">
        <v>35</v>
      </c>
      <c r="B59" s="2">
        <v>16.704344546330518</v>
      </c>
      <c r="C59" s="2">
        <v>1.1155453669481119E-2</v>
      </c>
      <c r="D59" s="2">
        <v>5.086269191030301E-3</v>
      </c>
      <c r="F59" s="2">
        <v>24.29577464788732</v>
      </c>
      <c r="G59" s="2">
        <v>16.077500000000001</v>
      </c>
    </row>
    <row r="60" spans="1:7" x14ac:dyDescent="0.2">
      <c r="A60" s="2">
        <v>36</v>
      </c>
      <c r="B60" s="2">
        <v>16.10740549166713</v>
      </c>
      <c r="C60" s="2">
        <v>-0.44240549166713095</v>
      </c>
      <c r="D60" s="2">
        <v>-0.20171240801843654</v>
      </c>
      <c r="F60" s="2">
        <v>25</v>
      </c>
      <c r="G60" s="2">
        <v>16.138000000000002</v>
      </c>
    </row>
    <row r="61" spans="1:7" x14ac:dyDescent="0.2">
      <c r="A61" s="2">
        <v>37</v>
      </c>
      <c r="B61" s="2">
        <v>15.341333704849113</v>
      </c>
      <c r="C61" s="2">
        <v>2.2281662951508885</v>
      </c>
      <c r="D61" s="2">
        <v>1.0159204560656145</v>
      </c>
      <c r="F61" s="2">
        <v>25.704225352112672</v>
      </c>
      <c r="G61" s="2">
        <v>16.1889</v>
      </c>
    </row>
    <row r="62" spans="1:7" x14ac:dyDescent="0.2">
      <c r="A62" s="2">
        <v>38</v>
      </c>
      <c r="B62" s="2">
        <v>16.306385176554926</v>
      </c>
      <c r="C62" s="2">
        <v>11.047514823445074</v>
      </c>
      <c r="D62" s="2">
        <v>5.0370550538580527</v>
      </c>
      <c r="F62" s="2">
        <v>26.408450704225352</v>
      </c>
      <c r="G62" s="2">
        <v>16.232399999999998</v>
      </c>
    </row>
    <row r="63" spans="1:7" x14ac:dyDescent="0.2">
      <c r="A63" s="2">
        <v>39</v>
      </c>
      <c r="B63" s="2">
        <v>22.325520644410773</v>
      </c>
      <c r="C63" s="2">
        <v>12.751479355589225</v>
      </c>
      <c r="D63" s="2">
        <v>5.8139685312689888</v>
      </c>
      <c r="F63" s="2">
        <v>27.112676056338024</v>
      </c>
      <c r="G63" s="2">
        <v>16.349299999999999</v>
      </c>
    </row>
    <row r="64" spans="1:7" x14ac:dyDescent="0.2">
      <c r="A64" s="2">
        <v>40</v>
      </c>
      <c r="B64" s="2">
        <v>30.185218197478736</v>
      </c>
      <c r="C64" s="2">
        <v>5.8162818025212637</v>
      </c>
      <c r="D64" s="2">
        <v>2.651902451932294</v>
      </c>
      <c r="F64" s="2">
        <v>27.816901408450704</v>
      </c>
      <c r="G64" s="2">
        <v>16.4114</v>
      </c>
    </row>
    <row r="65" spans="1:7" x14ac:dyDescent="0.2">
      <c r="A65" s="2">
        <v>41</v>
      </c>
      <c r="B65" s="2">
        <v>33.985730178835645</v>
      </c>
      <c r="C65" s="2">
        <v>-1.0584301788356427</v>
      </c>
      <c r="D65" s="2">
        <v>-0.48258555581620066</v>
      </c>
      <c r="F65" s="2">
        <v>28.521126760563376</v>
      </c>
      <c r="G65" s="2">
        <v>16.571400000000001</v>
      </c>
    </row>
    <row r="66" spans="1:7" x14ac:dyDescent="0.2">
      <c r="A66" s="2">
        <v>42</v>
      </c>
      <c r="B66" s="2">
        <v>32.602821368865463</v>
      </c>
      <c r="C66" s="2">
        <v>-4.692821368865463</v>
      </c>
      <c r="D66" s="2">
        <v>-2.1396667006711954</v>
      </c>
      <c r="F66" s="2">
        <v>29.225352112676056</v>
      </c>
      <c r="G66" s="2">
        <v>16.588999999999999</v>
      </c>
    </row>
    <row r="67" spans="1:7" x14ac:dyDescent="0.2">
      <c r="A67" s="2">
        <v>43</v>
      </c>
      <c r="B67" s="2">
        <v>28.454094938954906</v>
      </c>
      <c r="C67" s="2">
        <v>-4.9945949389549078</v>
      </c>
      <c r="D67" s="2">
        <v>-2.2772587393000072</v>
      </c>
      <c r="F67" s="2">
        <v>29.929577464788728</v>
      </c>
      <c r="G67" s="2">
        <v>16.654299999999999</v>
      </c>
    </row>
    <row r="68" spans="1:7" x14ac:dyDescent="0.2">
      <c r="A68" s="2">
        <v>44</v>
      </c>
      <c r="B68" s="2">
        <v>24.593889052131651</v>
      </c>
      <c r="C68" s="2">
        <v>-5.3348890521316505</v>
      </c>
      <c r="D68" s="2">
        <v>-2.432414012677639</v>
      </c>
      <c r="F68" s="2">
        <v>30.633802816901408</v>
      </c>
      <c r="G68" s="2">
        <v>16.6555</v>
      </c>
    </row>
    <row r="69" spans="1:7" x14ac:dyDescent="0.2">
      <c r="A69" s="2">
        <v>45</v>
      </c>
      <c r="B69" s="2">
        <v>19.02245787527335</v>
      </c>
      <c r="C69" s="2">
        <v>0.32974212472664988</v>
      </c>
      <c r="D69" s="2">
        <v>0.15034415091251424</v>
      </c>
      <c r="F69" s="2">
        <v>31.338028169014081</v>
      </c>
      <c r="G69" s="2">
        <v>16.671399999999998</v>
      </c>
    </row>
    <row r="70" spans="1:7" x14ac:dyDescent="0.2">
      <c r="A70" s="2">
        <v>46</v>
      </c>
      <c r="B70" s="2">
        <v>17.400773443437807</v>
      </c>
      <c r="C70" s="2">
        <v>1.9203265565621948</v>
      </c>
      <c r="D70" s="2">
        <v>0.87556258048749624</v>
      </c>
      <c r="F70" s="2">
        <v>32.04225352112676</v>
      </c>
      <c r="G70" s="2">
        <v>16.677499999999998</v>
      </c>
    </row>
    <row r="71" spans="1:7" x14ac:dyDescent="0.2">
      <c r="A71" s="2">
        <v>47</v>
      </c>
      <c r="B71" s="2">
        <v>17.380875474949026</v>
      </c>
      <c r="C71" s="2">
        <v>1.8775245250509762</v>
      </c>
      <c r="D71" s="2">
        <v>0.85604722408521872</v>
      </c>
      <c r="F71" s="2">
        <v>32.746478873239433</v>
      </c>
      <c r="G71" s="2">
        <v>16.686699999999998</v>
      </c>
    </row>
    <row r="72" spans="1:7" x14ac:dyDescent="0.2">
      <c r="A72" s="2">
        <v>48</v>
      </c>
      <c r="B72" s="2">
        <v>17.878324687168519</v>
      </c>
      <c r="C72" s="2">
        <v>0.3286753128314821</v>
      </c>
      <c r="D72" s="2">
        <v>0.14985774375814981</v>
      </c>
      <c r="F72" s="2">
        <v>33.450704225352112</v>
      </c>
      <c r="G72" s="2">
        <v>16.715499999999999</v>
      </c>
    </row>
    <row r="73" spans="1:7" x14ac:dyDescent="0.2">
      <c r="A73" s="2">
        <v>49</v>
      </c>
      <c r="B73" s="2">
        <v>17.938018592634858</v>
      </c>
      <c r="C73" s="2">
        <v>1.5139814073651436</v>
      </c>
      <c r="D73" s="2">
        <v>0.69029169195879103</v>
      </c>
      <c r="F73" s="2">
        <v>34.154929577464785</v>
      </c>
      <c r="G73" s="2">
        <v>16.814800000000002</v>
      </c>
    </row>
    <row r="74" spans="1:7" x14ac:dyDescent="0.2">
      <c r="A74" s="2">
        <v>50</v>
      </c>
      <c r="B74" s="2">
        <v>18.435467804854351</v>
      </c>
      <c r="C74" s="2">
        <v>1.332732195145649</v>
      </c>
      <c r="D74" s="2">
        <v>0.60765208703330098</v>
      </c>
      <c r="F74" s="2">
        <v>34.859154929577457</v>
      </c>
      <c r="G74" s="2">
        <v>16.824300000000001</v>
      </c>
    </row>
    <row r="75" spans="1:7" x14ac:dyDescent="0.2">
      <c r="A75" s="2">
        <v>51</v>
      </c>
      <c r="B75" s="2">
        <v>18.903070064340671</v>
      </c>
      <c r="C75" s="2">
        <v>1.6221299356593306</v>
      </c>
      <c r="D75" s="2">
        <v>0.739601432630555</v>
      </c>
      <c r="F75" s="2">
        <v>35.563380281690137</v>
      </c>
      <c r="G75" s="2">
        <v>16.909099999999999</v>
      </c>
    </row>
    <row r="76" spans="1:7" x14ac:dyDescent="0.2">
      <c r="A76" s="2">
        <v>52</v>
      </c>
      <c r="B76" s="2">
        <v>19.62934591418113</v>
      </c>
      <c r="C76" s="2">
        <v>2.55675408581887</v>
      </c>
      <c r="D76" s="2">
        <v>1.1657382945633479</v>
      </c>
      <c r="F76" s="2">
        <v>36.267605633802816</v>
      </c>
      <c r="G76" s="2">
        <v>16.922599999999999</v>
      </c>
    </row>
    <row r="77" spans="1:7" x14ac:dyDescent="0.2">
      <c r="A77" s="2">
        <v>53</v>
      </c>
      <c r="B77" s="2">
        <v>20.743632149552791</v>
      </c>
      <c r="C77" s="2">
        <v>0.36016785044720834</v>
      </c>
      <c r="D77" s="2">
        <v>0.16421659715560932</v>
      </c>
      <c r="F77" s="2">
        <v>36.971830985915489</v>
      </c>
      <c r="G77" s="2">
        <v>16.941500000000001</v>
      </c>
    </row>
    <row r="78" spans="1:7" x14ac:dyDescent="0.2">
      <c r="A78" s="2">
        <v>54</v>
      </c>
      <c r="B78" s="2">
        <v>21.121693550839602</v>
      </c>
      <c r="C78" s="2">
        <v>-2.828593550839603</v>
      </c>
      <c r="D78" s="2">
        <v>-1.2896820387450603</v>
      </c>
      <c r="F78" s="2">
        <v>37.676056338028161</v>
      </c>
      <c r="G78" s="2">
        <v>16.947500000000002</v>
      </c>
    </row>
    <row r="79" spans="1:7" x14ac:dyDescent="0.2">
      <c r="A79" s="2">
        <v>55</v>
      </c>
      <c r="B79" s="2">
        <v>18.922968032829452</v>
      </c>
      <c r="C79" s="2">
        <v>-0.76386803282945337</v>
      </c>
      <c r="D79" s="2">
        <v>-0.34828152726970968</v>
      </c>
      <c r="F79" s="2">
        <v>38.380281690140841</v>
      </c>
      <c r="G79" s="2">
        <v>17.0793</v>
      </c>
    </row>
    <row r="80" spans="1:7" x14ac:dyDescent="0.2">
      <c r="A80" s="2">
        <v>56</v>
      </c>
      <c r="B80" s="2">
        <v>17.947967576879247</v>
      </c>
      <c r="C80" s="2">
        <v>0.14103242312075182</v>
      </c>
      <c r="D80" s="2">
        <v>6.4302975917320537E-2</v>
      </c>
      <c r="F80" s="2">
        <v>39.08450704225352</v>
      </c>
      <c r="G80" s="2">
        <v>17.085000000000001</v>
      </c>
    </row>
    <row r="81" spans="1:7" x14ac:dyDescent="0.2">
      <c r="A81" s="2">
        <v>57</v>
      </c>
      <c r="B81" s="2">
        <v>17.619651096814383</v>
      </c>
      <c r="C81" s="2">
        <v>4.8548903185615444E-2</v>
      </c>
      <c r="D81" s="2">
        <v>2.2135611679053695E-2</v>
      </c>
      <c r="F81" s="2">
        <v>39.788732394366193</v>
      </c>
      <c r="G81" s="2">
        <v>17.2135</v>
      </c>
    </row>
    <row r="82" spans="1:7" x14ac:dyDescent="0.2">
      <c r="A82" s="2">
        <v>58</v>
      </c>
      <c r="B82" s="2">
        <v>17.858426718679738</v>
      </c>
      <c r="C82" s="2">
        <v>1.1553732813202622</v>
      </c>
      <c r="D82" s="2">
        <v>0.52678624276803376</v>
      </c>
      <c r="F82" s="2">
        <v>40.492957746478865</v>
      </c>
      <c r="G82" s="2">
        <v>17.315000000000001</v>
      </c>
    </row>
    <row r="83" spans="1:7" x14ac:dyDescent="0.2">
      <c r="A83" s="2">
        <v>59</v>
      </c>
      <c r="B83" s="2">
        <v>18.316079993921672</v>
      </c>
      <c r="C83" s="2">
        <v>1.6689200060783271</v>
      </c>
      <c r="D83" s="2">
        <v>0.76093511395535496</v>
      </c>
      <c r="F83" s="2">
        <v>41.197183098591545</v>
      </c>
      <c r="G83" s="2">
        <v>17.3627</v>
      </c>
    </row>
    <row r="84" spans="1:7" x14ac:dyDescent="0.2">
      <c r="A84" s="2">
        <v>60</v>
      </c>
      <c r="B84" s="2">
        <v>19.151794670450418</v>
      </c>
      <c r="C84" s="2">
        <v>2.0366053295495838</v>
      </c>
      <c r="D84" s="2">
        <v>0.92857926256422552</v>
      </c>
      <c r="F84" s="2">
        <v>41.901408450704224</v>
      </c>
      <c r="G84" s="2">
        <v>17.434799999999999</v>
      </c>
    </row>
    <row r="85" spans="1:7" x14ac:dyDescent="0.2">
      <c r="A85" s="2">
        <v>61</v>
      </c>
      <c r="B85" s="2">
        <v>20.484958559198652</v>
      </c>
      <c r="C85" s="2">
        <v>-0.15255855919865269</v>
      </c>
      <c r="D85" s="2">
        <v>-6.9558255761746346E-2</v>
      </c>
      <c r="F85" s="2">
        <v>42.605633802816897</v>
      </c>
      <c r="G85" s="2">
        <v>17.457999999999998</v>
      </c>
    </row>
    <row r="86" spans="1:7" x14ac:dyDescent="0.2">
      <c r="A86" s="2">
        <v>62</v>
      </c>
      <c r="B86" s="2">
        <v>20.773479102285958</v>
      </c>
      <c r="C86" s="2">
        <v>-0.96967910228595855</v>
      </c>
      <c r="D86" s="2">
        <v>-0.44211997909470935</v>
      </c>
      <c r="F86" s="2">
        <v>43.309859154929569</v>
      </c>
      <c r="G86" s="2">
        <v>17.4815</v>
      </c>
    </row>
    <row r="87" spans="1:7" x14ac:dyDescent="0.2">
      <c r="A87" s="2">
        <v>63</v>
      </c>
      <c r="B87" s="2">
        <v>20.236233953088909</v>
      </c>
      <c r="C87" s="2">
        <v>4.966604691109211E-2</v>
      </c>
      <c r="D87" s="2">
        <v>2.264496736114395E-2</v>
      </c>
      <c r="F87" s="2">
        <v>44.014084507042249</v>
      </c>
      <c r="G87" s="2">
        <v>17.507999999999999</v>
      </c>
    </row>
    <row r="88" spans="1:7" x14ac:dyDescent="0.2">
      <c r="A88" s="2">
        <v>64</v>
      </c>
      <c r="B88" s="2">
        <v>20.136744110645008</v>
      </c>
      <c r="C88" s="2">
        <v>0.1627558893549903</v>
      </c>
      <c r="D88" s="2">
        <v>7.4207673682492967E-2</v>
      </c>
      <c r="F88" s="2">
        <v>44.718309859154928</v>
      </c>
      <c r="G88" s="2">
        <v>17.5122</v>
      </c>
    </row>
    <row r="89" spans="1:7" x14ac:dyDescent="0.2">
      <c r="A89" s="2">
        <v>65</v>
      </c>
      <c r="B89" s="2">
        <v>20.186489031866959</v>
      </c>
      <c r="C89" s="2">
        <v>-0.99218903186696039</v>
      </c>
      <c r="D89" s="2">
        <v>-0.45238326059919309</v>
      </c>
      <c r="F89" s="2">
        <v>45.422535211267601</v>
      </c>
      <c r="G89" s="2">
        <v>17.569500000000001</v>
      </c>
    </row>
    <row r="90" spans="1:7" x14ac:dyDescent="0.2">
      <c r="A90" s="2">
        <v>66</v>
      </c>
      <c r="B90" s="2">
        <v>19.400519276560161</v>
      </c>
      <c r="C90" s="2">
        <v>-1.1650192765601624</v>
      </c>
      <c r="D90" s="2">
        <v>-0.53118428249453564</v>
      </c>
      <c r="F90" s="2">
        <v>46.126760563380273</v>
      </c>
      <c r="G90" s="2">
        <v>17.648199999999999</v>
      </c>
    </row>
    <row r="91" spans="1:7" x14ac:dyDescent="0.2">
      <c r="A91" s="2">
        <v>67</v>
      </c>
      <c r="B91" s="2">
        <v>18.515059678809468</v>
      </c>
      <c r="C91" s="2">
        <v>-1.0028596788094681</v>
      </c>
      <c r="D91" s="2">
        <v>-0.4572484847666799</v>
      </c>
      <c r="F91" s="2">
        <v>46.830985915492953</v>
      </c>
      <c r="G91" s="2">
        <v>17.668199999999999</v>
      </c>
    </row>
    <row r="92" spans="1:7" x14ac:dyDescent="0.2">
      <c r="A92" s="2">
        <v>68</v>
      </c>
      <c r="B92" s="2">
        <v>17.669396018036334</v>
      </c>
      <c r="C92" s="2">
        <v>0.79940398196366758</v>
      </c>
      <c r="D92" s="2">
        <v>0.36448395243417014</v>
      </c>
      <c r="F92" s="2">
        <v>47.535211267605632</v>
      </c>
      <c r="G92" s="2">
        <v>17.7286</v>
      </c>
    </row>
    <row r="93" spans="1:7" x14ac:dyDescent="0.2">
      <c r="A93" s="2">
        <v>69</v>
      </c>
      <c r="B93" s="2">
        <v>17.928069608390469</v>
      </c>
      <c r="C93" s="2">
        <v>0.87623039160953198</v>
      </c>
      <c r="D93" s="2">
        <v>0.39951254132143937</v>
      </c>
      <c r="F93" s="2">
        <v>48.239436619718305</v>
      </c>
      <c r="G93" s="2">
        <v>17.785900000000002</v>
      </c>
    </row>
    <row r="94" spans="1:7" x14ac:dyDescent="0.2">
      <c r="A94" s="2">
        <v>70</v>
      </c>
      <c r="B94" s="2">
        <v>18.3857228836324</v>
      </c>
      <c r="C94" s="2">
        <v>0.39757711636760007</v>
      </c>
      <c r="D94" s="2">
        <v>0.18127315104821301</v>
      </c>
      <c r="F94" s="2">
        <v>48.943661971830977</v>
      </c>
      <c r="G94" s="2">
        <v>17.797599999999999</v>
      </c>
    </row>
    <row r="95" spans="1:7" x14ac:dyDescent="0.2">
      <c r="A95" s="2">
        <v>71</v>
      </c>
      <c r="B95" s="2">
        <v>18.793631237652384</v>
      </c>
      <c r="C95" s="2">
        <v>-0.18263123765238376</v>
      </c>
      <c r="D95" s="2">
        <v>-8.3269731999546695E-2</v>
      </c>
      <c r="F95" s="2">
        <v>49.647887323943657</v>
      </c>
      <c r="G95" s="2">
        <v>17.8383</v>
      </c>
    </row>
    <row r="96" spans="1:7" x14ac:dyDescent="0.2">
      <c r="A96" s="2">
        <v>72</v>
      </c>
      <c r="B96" s="2">
        <v>18.594651552764589</v>
      </c>
      <c r="C96" s="2">
        <v>-0.94645155276458937</v>
      </c>
      <c r="D96" s="2">
        <v>-0.43152950263234185</v>
      </c>
      <c r="F96" s="2">
        <v>50.352112676056336</v>
      </c>
      <c r="G96" s="2">
        <v>17.868600000000001</v>
      </c>
    </row>
    <row r="97" spans="1:7" x14ac:dyDescent="0.2">
      <c r="A97" s="2">
        <v>73</v>
      </c>
      <c r="B97" s="2">
        <v>18.067355387811926</v>
      </c>
      <c r="C97" s="2">
        <v>-1.252555387811924</v>
      </c>
      <c r="D97" s="2">
        <v>-0.57109590231332386</v>
      </c>
      <c r="F97" s="2">
        <v>51.056338028169009</v>
      </c>
      <c r="G97" s="2">
        <v>17.872599999999998</v>
      </c>
    </row>
    <row r="98" spans="1:7" x14ac:dyDescent="0.2">
      <c r="A98" s="2">
        <v>74</v>
      </c>
      <c r="B98" s="2">
        <v>17.012763057906604</v>
      </c>
      <c r="C98" s="2">
        <v>-0.18846305790660267</v>
      </c>
      <c r="D98" s="2">
        <v>-8.592871912508239E-2</v>
      </c>
      <c r="F98" s="2">
        <v>51.760563380281681</v>
      </c>
      <c r="G98" s="2">
        <v>18.052299999999999</v>
      </c>
    </row>
    <row r="99" spans="1:7" x14ac:dyDescent="0.2">
      <c r="A99" s="2">
        <v>75</v>
      </c>
      <c r="B99" s="2">
        <v>16.734191499063687</v>
      </c>
      <c r="C99" s="2">
        <v>-0.59619149906368563</v>
      </c>
      <c r="D99" s="2">
        <v>-0.27183031219409315</v>
      </c>
      <c r="F99" s="2">
        <v>52.464788732394361</v>
      </c>
      <c r="G99" s="2">
        <v>18.0869</v>
      </c>
    </row>
    <row r="100" spans="1:7" x14ac:dyDescent="0.2">
      <c r="A100" s="2">
        <v>76</v>
      </c>
      <c r="B100" s="2">
        <v>16.475517908709552</v>
      </c>
      <c r="C100" s="2">
        <v>0.1787820912904472</v>
      </c>
      <c r="D100" s="2">
        <v>8.1514734387388182E-2</v>
      </c>
      <c r="F100" s="2">
        <v>53.16901408450704</v>
      </c>
      <c r="G100" s="2">
        <v>18.088999999999999</v>
      </c>
    </row>
    <row r="101" spans="1:7" x14ac:dyDescent="0.2">
      <c r="A101" s="2">
        <v>77</v>
      </c>
      <c r="B101" s="2">
        <v>16.664548609352959</v>
      </c>
      <c r="C101" s="2">
        <v>-1.3781486093529587</v>
      </c>
      <c r="D101" s="2">
        <v>-0.62835945718550512</v>
      </c>
      <c r="F101" s="2">
        <v>53.873239436619713</v>
      </c>
      <c r="G101" s="2">
        <v>18.159099999999999</v>
      </c>
    </row>
    <row r="102" spans="1:7" x14ac:dyDescent="0.2">
      <c r="A102" s="2">
        <v>78</v>
      </c>
      <c r="B102" s="2">
        <v>16.1372524444003</v>
      </c>
      <c r="C102" s="2">
        <v>-2.5847524444002996</v>
      </c>
      <c r="D102" s="2">
        <v>-1.1785039957953596</v>
      </c>
      <c r="F102" s="2">
        <v>54.577464788732385</v>
      </c>
      <c r="G102" s="2">
        <v>18.207000000000001</v>
      </c>
    </row>
    <row r="103" spans="1:7" x14ac:dyDescent="0.2">
      <c r="A103" s="2">
        <v>79</v>
      </c>
      <c r="B103" s="2">
        <v>14.495670044075977</v>
      </c>
      <c r="C103" s="2">
        <v>-0.23497004407597721</v>
      </c>
      <c r="D103" s="2">
        <v>-0.10713332970655098</v>
      </c>
      <c r="F103" s="2">
        <v>55.281690140845065</v>
      </c>
      <c r="G103" s="2">
        <v>18.233499999999999</v>
      </c>
    </row>
    <row r="104" spans="1:7" x14ac:dyDescent="0.2">
      <c r="A104" s="2">
        <v>80</v>
      </c>
      <c r="B104" s="2">
        <v>14.754343634430112</v>
      </c>
      <c r="C104" s="2">
        <v>-1.003343634430113</v>
      </c>
      <c r="D104" s="2">
        <v>-0.45746914173286374</v>
      </c>
      <c r="F104" s="2">
        <v>55.985915492957744</v>
      </c>
      <c r="G104" s="2">
        <v>18.235499999999998</v>
      </c>
    </row>
    <row r="105" spans="1:7" x14ac:dyDescent="0.2">
      <c r="A105" s="2">
        <v>81</v>
      </c>
      <c r="B105" s="2">
        <v>14.814037539896452</v>
      </c>
      <c r="C105" s="2">
        <v>-1.0677375398964521</v>
      </c>
      <c r="D105" s="2">
        <v>-0.48682919710735689</v>
      </c>
      <c r="F105" s="2">
        <v>56.690140845070417</v>
      </c>
      <c r="G105" s="2">
        <v>18.293099999999999</v>
      </c>
    </row>
    <row r="106" spans="1:7" x14ac:dyDescent="0.2">
      <c r="A106" s="2">
        <v>82</v>
      </c>
      <c r="B106" s="2">
        <v>14.495670044075977</v>
      </c>
      <c r="C106" s="2">
        <v>0.70262995592402255</v>
      </c>
      <c r="D106" s="2">
        <v>0.32036035497941007</v>
      </c>
      <c r="F106" s="2">
        <v>57.394366197183089</v>
      </c>
      <c r="G106" s="2">
        <v>18.317</v>
      </c>
    </row>
    <row r="107" spans="1:7" x14ac:dyDescent="0.2">
      <c r="A107" s="2">
        <v>83</v>
      </c>
      <c r="B107" s="2">
        <v>15.311486752115943</v>
      </c>
      <c r="C107" s="2">
        <v>1.0378132478840563</v>
      </c>
      <c r="D107" s="2">
        <v>0.47318537687058448</v>
      </c>
      <c r="F107" s="2">
        <v>58.098591549295769</v>
      </c>
      <c r="G107" s="2">
        <v>18.364799999999999</v>
      </c>
    </row>
    <row r="108" spans="1:7" x14ac:dyDescent="0.2">
      <c r="A108" s="2">
        <v>84</v>
      </c>
      <c r="B108" s="2">
        <v>16.236742286844198</v>
      </c>
      <c r="C108" s="2">
        <v>0.84825771315580312</v>
      </c>
      <c r="D108" s="2">
        <v>0.38675854880573957</v>
      </c>
      <c r="F108" s="2">
        <v>58.802816901408448</v>
      </c>
      <c r="G108" s="2">
        <v>18.424800000000001</v>
      </c>
    </row>
    <row r="109" spans="1:7" x14ac:dyDescent="0.2">
      <c r="A109" s="2">
        <v>85</v>
      </c>
      <c r="B109" s="2">
        <v>17.062507979128551</v>
      </c>
      <c r="C109" s="2">
        <v>1.0243920208714492</v>
      </c>
      <c r="D109" s="2">
        <v>0.46706604049193035</v>
      </c>
      <c r="F109" s="2">
        <v>59.507042253521121</v>
      </c>
      <c r="G109" s="2">
        <v>18.468800000000002</v>
      </c>
    </row>
    <row r="110" spans="1:7" x14ac:dyDescent="0.2">
      <c r="A110" s="2">
        <v>86</v>
      </c>
      <c r="B110" s="2">
        <v>18.176794214500212</v>
      </c>
      <c r="C110" s="2">
        <v>-1.235294214500211</v>
      </c>
      <c r="D110" s="2">
        <v>-0.56322576304175054</v>
      </c>
      <c r="F110" s="2">
        <v>60.211267605633793</v>
      </c>
      <c r="G110" s="2">
        <v>18.5398</v>
      </c>
    </row>
    <row r="111" spans="1:7" x14ac:dyDescent="0.2">
      <c r="A111" s="2">
        <v>87</v>
      </c>
      <c r="B111" s="2">
        <v>18.196692182988993</v>
      </c>
      <c r="C111" s="2">
        <v>-2.1191921829889928</v>
      </c>
      <c r="D111" s="2">
        <v>-0.96623429486310819</v>
      </c>
      <c r="F111" s="2">
        <v>60.915492957746473</v>
      </c>
      <c r="G111" s="2">
        <v>18.553000000000001</v>
      </c>
    </row>
    <row r="112" spans="1:7" x14ac:dyDescent="0.2">
      <c r="A112" s="2">
        <v>88</v>
      </c>
      <c r="B112" s="2">
        <v>17.540059222859263</v>
      </c>
      <c r="C112" s="2">
        <v>-0.95105922285926425</v>
      </c>
      <c r="D112" s="2">
        <v>-0.43363034506684472</v>
      </c>
      <c r="F112" s="2">
        <v>61.619718309859152</v>
      </c>
      <c r="G112" s="2">
        <v>18.571999999999999</v>
      </c>
    </row>
    <row r="113" spans="1:7" x14ac:dyDescent="0.2">
      <c r="A113" s="2">
        <v>89</v>
      </c>
      <c r="B113" s="2">
        <v>17.26148766401635</v>
      </c>
      <c r="C113" s="2">
        <v>0.19651233598364826</v>
      </c>
      <c r="D113" s="2">
        <v>8.9598744236236552E-2</v>
      </c>
      <c r="F113" s="2">
        <v>62.323943661971825</v>
      </c>
      <c r="G113" s="2">
        <v>18.611000000000001</v>
      </c>
    </row>
    <row r="114" spans="1:7" x14ac:dyDescent="0.2">
      <c r="A114" s="2">
        <v>90</v>
      </c>
      <c r="B114" s="2">
        <v>17.739038907747059</v>
      </c>
      <c r="C114" s="2">
        <v>-1.7076389077470573</v>
      </c>
      <c r="D114" s="2">
        <v>-0.77858878923410801</v>
      </c>
      <c r="F114" s="2">
        <v>63.028169014084497</v>
      </c>
      <c r="G114" s="2">
        <v>18.6568</v>
      </c>
    </row>
    <row r="115" spans="1:7" x14ac:dyDescent="0.2">
      <c r="A115" s="2">
        <v>91</v>
      </c>
      <c r="B115" s="2">
        <v>17.559957191348044</v>
      </c>
      <c r="C115" s="2">
        <v>-0.88855719134804545</v>
      </c>
      <c r="D115" s="2">
        <v>-0.40513287946201432</v>
      </c>
      <c r="F115" s="2">
        <v>63.732394366197177</v>
      </c>
      <c r="G115" s="2">
        <v>18.734300000000001</v>
      </c>
    </row>
    <row r="116" spans="1:7" x14ac:dyDescent="0.2">
      <c r="A116" s="2">
        <v>92</v>
      </c>
      <c r="B116" s="2">
        <v>17.898222655657296</v>
      </c>
      <c r="C116" s="2">
        <v>-0.58322265565729481</v>
      </c>
      <c r="D116" s="2">
        <v>-0.26591723769119935</v>
      </c>
      <c r="F116" s="2">
        <v>64.436619718309856</v>
      </c>
      <c r="G116" s="2">
        <v>18.783300000000001</v>
      </c>
    </row>
    <row r="117" spans="1:7" x14ac:dyDescent="0.2">
      <c r="A117" s="2">
        <v>93</v>
      </c>
      <c r="B117" s="2">
        <v>18.465314757587517</v>
      </c>
      <c r="C117" s="2">
        <v>-1.2518147575875176</v>
      </c>
      <c r="D117" s="2">
        <v>-0.57075821594000764</v>
      </c>
      <c r="F117" s="2">
        <v>65.140845070422529</v>
      </c>
      <c r="G117" s="2">
        <v>18.7881</v>
      </c>
    </row>
    <row r="118" spans="1:7" x14ac:dyDescent="0.2">
      <c r="A118" s="2">
        <v>94</v>
      </c>
      <c r="B118" s="2">
        <v>18.614549521253366</v>
      </c>
      <c r="C118" s="2">
        <v>0.22175047874663534</v>
      </c>
      <c r="D118" s="2">
        <v>0.10110593988937187</v>
      </c>
      <c r="F118" s="2">
        <v>65.845070422535201</v>
      </c>
      <c r="G118" s="2">
        <v>18.804300000000001</v>
      </c>
    </row>
    <row r="119" spans="1:7" x14ac:dyDescent="0.2">
      <c r="A119" s="2">
        <v>95</v>
      </c>
      <c r="B119" s="2">
        <v>19.231386544405535</v>
      </c>
      <c r="C119" s="2">
        <v>-0.49708654440553346</v>
      </c>
      <c r="D119" s="2">
        <v>-0.22664394035381097</v>
      </c>
      <c r="F119" s="2">
        <v>66.549295774647888</v>
      </c>
      <c r="G119" s="2">
        <v>18.836300000000001</v>
      </c>
    </row>
    <row r="120" spans="1:7" x14ac:dyDescent="0.2">
      <c r="A120" s="2">
        <v>96</v>
      </c>
      <c r="B120" s="2">
        <v>19.390570292315772</v>
      </c>
      <c r="C120" s="2">
        <v>-2.0278702923157716</v>
      </c>
      <c r="D120" s="2">
        <v>-0.92459656924836431</v>
      </c>
      <c r="F120" s="2">
        <v>67.25352112676056</v>
      </c>
      <c r="G120" s="2">
        <v>18.8489</v>
      </c>
    </row>
    <row r="121" spans="1:7" x14ac:dyDescent="0.2">
      <c r="A121" s="2">
        <v>97</v>
      </c>
      <c r="B121" s="2">
        <v>18.355875930899231</v>
      </c>
      <c r="C121" s="2">
        <v>-2.3082759308992316</v>
      </c>
      <c r="D121" s="2">
        <v>-1.0524460142619769</v>
      </c>
      <c r="F121" s="2">
        <v>67.957746478873233</v>
      </c>
      <c r="G121" s="2">
        <v>18.971399999999999</v>
      </c>
    </row>
    <row r="122" spans="1:7" x14ac:dyDescent="0.2">
      <c r="A122" s="2">
        <v>98</v>
      </c>
      <c r="B122" s="2">
        <v>17.29133461674952</v>
      </c>
      <c r="C122" s="2">
        <v>-1.0589346167495215</v>
      </c>
      <c r="D122" s="2">
        <v>-0.48281555157398581</v>
      </c>
      <c r="F122" s="2">
        <v>68.661971830985905</v>
      </c>
      <c r="G122" s="2">
        <v>19.0138</v>
      </c>
    </row>
    <row r="123" spans="1:7" x14ac:dyDescent="0.2">
      <c r="A123" s="2">
        <v>99</v>
      </c>
      <c r="B123" s="2">
        <v>17.122201884594894</v>
      </c>
      <c r="C123" s="2">
        <v>-0.43550188459489547</v>
      </c>
      <c r="D123" s="2">
        <v>-0.19856474544918098</v>
      </c>
      <c r="F123" s="2">
        <v>69.366197183098578</v>
      </c>
      <c r="G123" s="2">
        <v>19.0227</v>
      </c>
    </row>
    <row r="124" spans="1:7" x14ac:dyDescent="0.2">
      <c r="A124" s="2">
        <v>100</v>
      </c>
      <c r="B124" s="2">
        <v>17.32118156948269</v>
      </c>
      <c r="C124" s="2">
        <v>-1.1322815694826893</v>
      </c>
      <c r="D124" s="2">
        <v>-0.51625770076808664</v>
      </c>
      <c r="F124" s="2">
        <v>70.070422535211264</v>
      </c>
      <c r="G124" s="2">
        <v>19.153400000000001</v>
      </c>
    </row>
    <row r="125" spans="1:7" x14ac:dyDescent="0.2">
      <c r="A125" s="2">
        <v>101</v>
      </c>
      <c r="B125" s="2">
        <v>17.012763057906604</v>
      </c>
      <c r="C125" s="2">
        <v>-0.10366305790660491</v>
      </c>
      <c r="D125" s="2">
        <v>-4.7264614537445279E-2</v>
      </c>
      <c r="F125" s="2">
        <v>70.774647887323937</v>
      </c>
      <c r="G125" s="2">
        <v>19.194299999999998</v>
      </c>
    </row>
    <row r="126" spans="1:7" x14ac:dyDescent="0.2">
      <c r="A126" s="2">
        <v>102</v>
      </c>
      <c r="B126" s="2">
        <v>17.460467348904146</v>
      </c>
      <c r="C126" s="2">
        <v>0.7730326510958534</v>
      </c>
      <c r="D126" s="2">
        <v>0.35246008575034493</v>
      </c>
      <c r="F126" s="2">
        <v>71.478873239436609</v>
      </c>
      <c r="G126" s="2">
        <v>19.2043</v>
      </c>
    </row>
    <row r="127" spans="1:7" x14ac:dyDescent="0.2">
      <c r="A127" s="2">
        <v>103</v>
      </c>
      <c r="B127" s="2">
        <v>18.773733269163603</v>
      </c>
      <c r="C127" s="2">
        <v>-0.72143326916360451</v>
      </c>
      <c r="D127" s="2">
        <v>-0.32893362466914261</v>
      </c>
      <c r="F127" s="2">
        <v>72.183098591549296</v>
      </c>
      <c r="G127" s="2">
        <v>19.258400000000002</v>
      </c>
    </row>
    <row r="128" spans="1:7" x14ac:dyDescent="0.2">
      <c r="A128" s="2">
        <v>104</v>
      </c>
      <c r="B128" s="2">
        <v>19.012508891028958</v>
      </c>
      <c r="C128" s="2">
        <v>-1.143908891028957</v>
      </c>
      <c r="D128" s="2">
        <v>-0.52155911558340495</v>
      </c>
      <c r="F128" s="2">
        <v>72.887323943661968</v>
      </c>
      <c r="G128" s="2">
        <v>19.259</v>
      </c>
    </row>
    <row r="129" spans="1:7" x14ac:dyDescent="0.2">
      <c r="A129" s="2">
        <v>105</v>
      </c>
      <c r="B129" s="2">
        <v>18.624498505497755</v>
      </c>
      <c r="C129" s="2">
        <v>1.1667014945022451</v>
      </c>
      <c r="D129" s="2">
        <v>0.53195128073099662</v>
      </c>
      <c r="F129" s="2">
        <v>73.591549295774641</v>
      </c>
      <c r="G129" s="2">
        <v>19.296399999999998</v>
      </c>
    </row>
    <row r="130" spans="1:7" x14ac:dyDescent="0.2">
      <c r="A130" s="2">
        <v>106</v>
      </c>
      <c r="B130" s="2">
        <v>19.211488575916754</v>
      </c>
      <c r="C130" s="2">
        <v>1.8471114240832449</v>
      </c>
      <c r="D130" s="2">
        <v>0.84218053403037485</v>
      </c>
      <c r="F130" s="2">
        <v>74.295774647887313</v>
      </c>
      <c r="G130" s="2">
        <v>19.321100000000001</v>
      </c>
    </row>
    <row r="131" spans="1:7" x14ac:dyDescent="0.2">
      <c r="A131" s="2">
        <v>107</v>
      </c>
      <c r="B131" s="2">
        <v>19.768631693602586</v>
      </c>
      <c r="C131" s="2">
        <v>-0.47223169360258765</v>
      </c>
      <c r="D131" s="2">
        <v>-0.21531150461141429</v>
      </c>
      <c r="F131" s="2">
        <v>75</v>
      </c>
      <c r="G131" s="2">
        <v>19.346499999999999</v>
      </c>
    </row>
    <row r="132" spans="1:7" x14ac:dyDescent="0.2">
      <c r="A132" s="2">
        <v>108</v>
      </c>
      <c r="B132" s="2">
        <v>19.549754040226009</v>
      </c>
      <c r="C132" s="2">
        <v>-1.0099540402260097</v>
      </c>
      <c r="D132" s="2">
        <v>-0.46048312075478914</v>
      </c>
      <c r="F132" s="2">
        <v>75.704225352112672</v>
      </c>
      <c r="G132" s="2">
        <v>19.3522</v>
      </c>
    </row>
    <row r="133" spans="1:7" x14ac:dyDescent="0.2">
      <c r="A133" s="2">
        <v>109</v>
      </c>
      <c r="B133" s="2">
        <v>19.4602131820265</v>
      </c>
      <c r="C133" s="2">
        <v>0.29438681797349986</v>
      </c>
      <c r="D133" s="2">
        <v>0.13422408867157296</v>
      </c>
      <c r="F133" s="2">
        <v>76.408450704225345</v>
      </c>
      <c r="G133" s="2">
        <v>19.452000000000002</v>
      </c>
    </row>
    <row r="134" spans="1:7" x14ac:dyDescent="0.2">
      <c r="A134" s="2">
        <v>110</v>
      </c>
      <c r="B134" s="2">
        <v>19.947713410001604</v>
      </c>
      <c r="C134" s="2">
        <v>0.67928658999839442</v>
      </c>
      <c r="D134" s="2">
        <v>0.30971707264950449</v>
      </c>
      <c r="F134" s="2">
        <v>77.112676056338017</v>
      </c>
      <c r="G134" s="2">
        <v>19.576799999999999</v>
      </c>
    </row>
    <row r="135" spans="1:7" x14ac:dyDescent="0.2">
      <c r="A135" s="2">
        <v>111</v>
      </c>
      <c r="B135" s="2">
        <v>20.634193322864501</v>
      </c>
      <c r="C135" s="2">
        <v>2.4113066771354994</v>
      </c>
      <c r="D135" s="2">
        <v>1.0994223296891168</v>
      </c>
      <c r="F135" s="2">
        <v>77.816901408450704</v>
      </c>
      <c r="G135" s="2">
        <v>19.732500000000002</v>
      </c>
    </row>
    <row r="136" spans="1:7" x14ac:dyDescent="0.2">
      <c r="A136" s="2">
        <v>112</v>
      </c>
      <c r="B136" s="2">
        <v>21.788275495213721</v>
      </c>
      <c r="C136" s="2">
        <v>2.5076245047862784</v>
      </c>
      <c r="D136" s="2">
        <v>1.1433379259384544</v>
      </c>
      <c r="F136" s="2">
        <v>78.521126760563376</v>
      </c>
      <c r="G136" s="2">
        <v>19.7546</v>
      </c>
    </row>
    <row r="137" spans="1:7" x14ac:dyDescent="0.2">
      <c r="A137" s="2">
        <v>113</v>
      </c>
      <c r="B137" s="2">
        <v>23.250776179139027</v>
      </c>
      <c r="C137" s="2">
        <v>-0.13907617913902826</v>
      </c>
      <c r="D137" s="2">
        <v>-6.3411036979722696E-2</v>
      </c>
      <c r="F137" s="2">
        <v>79.225352112676049</v>
      </c>
      <c r="G137" s="2">
        <v>19.7682</v>
      </c>
    </row>
    <row r="138" spans="1:7" x14ac:dyDescent="0.2">
      <c r="A138" s="2">
        <v>114</v>
      </c>
      <c r="B138" s="2">
        <v>23.350266021582922</v>
      </c>
      <c r="C138" s="2">
        <v>0.73353397841707846</v>
      </c>
      <c r="D138" s="2">
        <v>0.33445087806726664</v>
      </c>
      <c r="F138" s="2">
        <v>79.929577464788721</v>
      </c>
      <c r="G138" s="2">
        <v>19.7912</v>
      </c>
    </row>
    <row r="139" spans="1:7" x14ac:dyDescent="0.2">
      <c r="A139" s="2">
        <v>115</v>
      </c>
      <c r="B139" s="2">
        <v>23.927307107757535</v>
      </c>
      <c r="C139" s="2">
        <v>-0.34370710775753466</v>
      </c>
      <c r="D139" s="2">
        <v>-0.15671140992749916</v>
      </c>
      <c r="F139" s="2">
        <v>80.633802816901394</v>
      </c>
      <c r="G139" s="2">
        <v>19.803799999999999</v>
      </c>
    </row>
    <row r="140" spans="1:7" x14ac:dyDescent="0.2">
      <c r="A140" s="2">
        <v>116</v>
      </c>
      <c r="B140" s="2">
        <v>23.996949997468263</v>
      </c>
      <c r="C140" s="2">
        <v>-3.1007499974682631</v>
      </c>
      <c r="D140" s="2">
        <v>-1.41377030898858</v>
      </c>
      <c r="F140" s="2">
        <v>81.338028169014081</v>
      </c>
      <c r="G140" s="2">
        <v>19.838000000000001</v>
      </c>
    </row>
    <row r="141" spans="1:7" x14ac:dyDescent="0.2">
      <c r="A141" s="2">
        <v>117</v>
      </c>
      <c r="B141" s="2">
        <v>22.086745022545415</v>
      </c>
      <c r="C141" s="2">
        <v>-2.5099450225454163</v>
      </c>
      <c r="D141" s="2">
        <v>-1.1443959535485579</v>
      </c>
      <c r="F141" s="2">
        <v>82.042253521126753</v>
      </c>
      <c r="G141" s="2">
        <v>19.8613</v>
      </c>
    </row>
    <row r="142" spans="1:7" x14ac:dyDescent="0.2">
      <c r="A142" s="2">
        <v>118</v>
      </c>
      <c r="B142" s="2">
        <v>20.584448401642554</v>
      </c>
      <c r="C142" s="2">
        <v>-2.7985484016425524</v>
      </c>
      <c r="D142" s="2">
        <v>-1.2759831143239995</v>
      </c>
      <c r="F142" s="2">
        <v>82.746478873239425</v>
      </c>
      <c r="G142" s="2">
        <v>19.881</v>
      </c>
    </row>
    <row r="143" spans="1:7" x14ac:dyDescent="0.2">
      <c r="A143" s="2">
        <v>119</v>
      </c>
      <c r="B143" s="2">
        <v>19.401007872132681</v>
      </c>
      <c r="C143" s="2">
        <v>-0.19670787213268071</v>
      </c>
      <c r="D143" s="2">
        <v>-8.9687897893274929E-2</v>
      </c>
      <c r="F143" s="2">
        <v>83.450704225352112</v>
      </c>
      <c r="G143" s="2">
        <v>19.984999999999999</v>
      </c>
    </row>
    <row r="144" spans="1:7" x14ac:dyDescent="0.2">
      <c r="A144" s="2">
        <v>120</v>
      </c>
      <c r="B144" s="2">
        <v>19.950869812273627</v>
      </c>
      <c r="C144" s="2">
        <v>-2.1125698122736267</v>
      </c>
      <c r="D144" s="2">
        <v>-0.96321486050040739</v>
      </c>
      <c r="F144" s="2">
        <v>84.154929577464785</v>
      </c>
      <c r="G144" s="2">
        <v>20.109300000000001</v>
      </c>
    </row>
    <row r="145" spans="1:7" x14ac:dyDescent="0.2">
      <c r="A145" s="2">
        <v>121</v>
      </c>
      <c r="B145" s="2">
        <v>19.260304942389148</v>
      </c>
      <c r="C145" s="2">
        <v>-0.70730494238914687</v>
      </c>
      <c r="D145" s="2">
        <v>-0.32249188995150158</v>
      </c>
      <c r="F145" s="2">
        <v>84.859154929577457</v>
      </c>
      <c r="G145" s="2">
        <v>20.285900000000002</v>
      </c>
    </row>
    <row r="146" spans="1:7" x14ac:dyDescent="0.2">
      <c r="A146" s="2">
        <v>122</v>
      </c>
      <c r="B146" s="2">
        <v>18.699013234599086</v>
      </c>
      <c r="C146" s="2">
        <v>8.9086765400914203E-2</v>
      </c>
      <c r="D146" s="2">
        <v>4.0618632250416606E-2</v>
      </c>
      <c r="F146" s="2">
        <v>85.563380281690129</v>
      </c>
      <c r="G146" s="2">
        <v>20.299499999999998</v>
      </c>
    </row>
    <row r="147" spans="1:7" x14ac:dyDescent="0.2">
      <c r="A147" s="2">
        <v>123</v>
      </c>
      <c r="B147" s="2">
        <v>19.082151780739689</v>
      </c>
      <c r="C147" s="2">
        <v>-0.51015178073969025</v>
      </c>
      <c r="D147" s="2">
        <v>-0.23260096469444833</v>
      </c>
      <c r="F147" s="2">
        <v>86.267605633802802</v>
      </c>
      <c r="G147" s="2">
        <v>20.3324</v>
      </c>
    </row>
    <row r="148" spans="1:7" x14ac:dyDescent="0.2">
      <c r="A148" s="2">
        <v>124</v>
      </c>
      <c r="B148" s="2">
        <v>19.380621308071383</v>
      </c>
      <c r="C148" s="2">
        <v>0.72867869192861789</v>
      </c>
      <c r="D148" s="2">
        <v>0.33223713626782342</v>
      </c>
      <c r="F148" s="2">
        <v>86.971830985915489</v>
      </c>
      <c r="G148" s="2">
        <v>20.525200000000002</v>
      </c>
    </row>
    <row r="149" spans="1:7" x14ac:dyDescent="0.2">
      <c r="A149" s="2">
        <v>125</v>
      </c>
      <c r="B149" s="2">
        <v>20.077050205178672</v>
      </c>
      <c r="C149" s="2">
        <v>-0.7305502051786732</v>
      </c>
      <c r="D149" s="2">
        <v>-0.33309044268335747</v>
      </c>
      <c r="F149" s="2">
        <v>87.676056338028161</v>
      </c>
      <c r="G149" s="2">
        <v>20.626999999999999</v>
      </c>
    </row>
    <row r="150" spans="1:7" x14ac:dyDescent="0.2">
      <c r="A150" s="2">
        <v>126</v>
      </c>
      <c r="B150" s="2">
        <v>20.355621764021585</v>
      </c>
      <c r="C150" s="2">
        <v>-2.9208217640215857</v>
      </c>
      <c r="D150" s="2">
        <v>-1.3317329972403336</v>
      </c>
      <c r="F150" s="2">
        <v>88.380281690140833</v>
      </c>
      <c r="G150" s="2">
        <v>20.8962</v>
      </c>
    </row>
    <row r="151" spans="1:7" x14ac:dyDescent="0.2">
      <c r="A151" s="2">
        <v>127</v>
      </c>
      <c r="B151" s="2">
        <v>18.216590151477771</v>
      </c>
      <c r="C151" s="2">
        <v>-2.7398901514777716</v>
      </c>
      <c r="D151" s="2">
        <v>-1.2492382001813236</v>
      </c>
      <c r="F151" s="2">
        <v>89.08450704225352</v>
      </c>
      <c r="G151" s="2">
        <v>20.993600000000001</v>
      </c>
    </row>
    <row r="152" spans="1:7" x14ac:dyDescent="0.2">
      <c r="A152" s="2">
        <v>128</v>
      </c>
      <c r="B152" s="2">
        <v>15.420925578804232</v>
      </c>
      <c r="C152" s="2">
        <v>-1.0481255788042318</v>
      </c>
      <c r="D152" s="2">
        <v>-0.47788722877199963</v>
      </c>
      <c r="F152" s="2">
        <v>89.788732394366193</v>
      </c>
      <c r="G152" s="2">
        <v>21.058599999999998</v>
      </c>
    </row>
    <row r="153" spans="1:7" x14ac:dyDescent="0.2">
      <c r="A153" s="2">
        <v>129</v>
      </c>
      <c r="B153" s="2">
        <v>13.789292162724299</v>
      </c>
      <c r="C153" s="2">
        <v>-0.33129216272429929</v>
      </c>
      <c r="D153" s="2">
        <v>-0.1510508824131738</v>
      </c>
      <c r="F153" s="2">
        <v>90.492957746478865</v>
      </c>
      <c r="G153" s="2">
        <v>21.1038</v>
      </c>
    </row>
    <row r="154" spans="1:7" x14ac:dyDescent="0.2">
      <c r="A154" s="2">
        <v>130</v>
      </c>
      <c r="B154" s="2">
        <v>12.67500592735264</v>
      </c>
      <c r="C154" s="2">
        <v>1.1187940726473595</v>
      </c>
      <c r="D154" s="2">
        <v>0.5101081490196594</v>
      </c>
      <c r="F154" s="2">
        <v>91.197183098591537</v>
      </c>
      <c r="G154" s="2">
        <v>21.188400000000001</v>
      </c>
    </row>
    <row r="155" spans="1:7" x14ac:dyDescent="0.2">
      <c r="A155" s="2">
        <v>131</v>
      </c>
      <c r="B155" s="2">
        <v>13.16250615532774</v>
      </c>
      <c r="C155" s="2">
        <v>1.4004938446722601</v>
      </c>
      <c r="D155" s="2">
        <v>0.63854764722584545</v>
      </c>
      <c r="F155" s="2">
        <v>91.90140845070421</v>
      </c>
      <c r="G155" s="2">
        <v>22.1861</v>
      </c>
    </row>
    <row r="156" spans="1:7" x14ac:dyDescent="0.2">
      <c r="A156" s="2">
        <v>132</v>
      </c>
      <c r="B156" s="2">
        <v>13.480873651148215</v>
      </c>
      <c r="C156" s="2">
        <v>-0.47907365114821587</v>
      </c>
      <c r="D156" s="2">
        <v>-0.21843105841009766</v>
      </c>
      <c r="F156" s="2">
        <v>92.605633802816897</v>
      </c>
      <c r="G156" s="2">
        <v>23.045500000000001</v>
      </c>
    </row>
    <row r="157" spans="1:7" x14ac:dyDescent="0.2">
      <c r="A157" s="2">
        <v>133</v>
      </c>
      <c r="B157" s="2">
        <v>13.013271391661894</v>
      </c>
      <c r="C157" s="2">
        <v>-0.45757139166189376</v>
      </c>
      <c r="D157" s="2">
        <v>-0.2086272186736626</v>
      </c>
      <c r="F157" s="2">
        <v>93.309859154929569</v>
      </c>
      <c r="G157" s="2">
        <v>23.111699999999999</v>
      </c>
    </row>
    <row r="158" spans="1:7" x14ac:dyDescent="0.2">
      <c r="A158" s="2">
        <v>134</v>
      </c>
      <c r="B158" s="2">
        <v>13.043118344395063</v>
      </c>
      <c r="C158" s="2">
        <v>-0.84021834439506371</v>
      </c>
      <c r="D158" s="2">
        <v>-0.38309304179413789</v>
      </c>
      <c r="F158" s="2">
        <v>94.014084507042242</v>
      </c>
      <c r="G158" s="2">
        <v>23.459499999999998</v>
      </c>
    </row>
    <row r="159" spans="1:7" x14ac:dyDescent="0.2">
      <c r="A159" s="2">
        <v>135</v>
      </c>
      <c r="B159" s="2">
        <v>12.684954911597028</v>
      </c>
      <c r="C159" s="2">
        <v>0.93804508840297096</v>
      </c>
      <c r="D159" s="2">
        <v>0.42769662035298023</v>
      </c>
      <c r="F159" s="2">
        <v>94.718309859154928</v>
      </c>
      <c r="G159" s="2">
        <v>23.583600000000001</v>
      </c>
    </row>
    <row r="160" spans="1:7" x14ac:dyDescent="0.2">
      <c r="A160" s="2">
        <v>136</v>
      </c>
      <c r="B160" s="2">
        <v>13.779343178479911</v>
      </c>
      <c r="C160" s="2">
        <v>-0.85844317847991114</v>
      </c>
      <c r="D160" s="2">
        <v>-0.39140255701995036</v>
      </c>
      <c r="F160" s="2">
        <v>95.422535211267601</v>
      </c>
      <c r="G160" s="2">
        <v>24.0838</v>
      </c>
    </row>
    <row r="161" spans="1:7" x14ac:dyDescent="0.2">
      <c r="A161" s="2">
        <v>137</v>
      </c>
      <c r="B161" s="2">
        <v>13.669904351791622</v>
      </c>
      <c r="C161" s="2">
        <v>-2.1909043517916231</v>
      </c>
      <c r="D161" s="2">
        <v>-0.9989310731035711</v>
      </c>
      <c r="F161" s="2">
        <v>96.126760563380273</v>
      </c>
      <c r="G161" s="2">
        <v>24.2959</v>
      </c>
    </row>
    <row r="162" spans="1:7" x14ac:dyDescent="0.2">
      <c r="A162" s="2">
        <v>138</v>
      </c>
      <c r="B162" s="2">
        <v>12.804342722529707</v>
      </c>
      <c r="C162" s="2">
        <v>-2.6077427225297072</v>
      </c>
      <c r="D162" s="2">
        <v>-1.1889862896408112</v>
      </c>
      <c r="F162" s="2">
        <v>96.830985915492946</v>
      </c>
      <c r="G162" s="2">
        <v>27.353899999999999</v>
      </c>
    </row>
    <row r="163" spans="1:7" x14ac:dyDescent="0.2">
      <c r="A163" s="2">
        <v>139</v>
      </c>
      <c r="B163" s="2">
        <v>11.292097117382454</v>
      </c>
      <c r="C163" s="2">
        <v>-6.6297117382454473E-2</v>
      </c>
      <c r="D163" s="2">
        <v>-3.0227814626581858E-2</v>
      </c>
      <c r="F163" s="2">
        <v>97.535211267605618</v>
      </c>
      <c r="G163" s="2">
        <v>27.91</v>
      </c>
    </row>
    <row r="164" spans="1:7" x14ac:dyDescent="0.2">
      <c r="A164" s="2">
        <v>140</v>
      </c>
      <c r="B164" s="2">
        <v>11.421433912559522</v>
      </c>
      <c r="C164" s="2">
        <v>-0.9899339125595219</v>
      </c>
      <c r="D164" s="2">
        <v>-0.4513550510619242</v>
      </c>
      <c r="F164" s="2">
        <v>98.239436619718305</v>
      </c>
      <c r="G164" s="2">
        <v>32.927300000000002</v>
      </c>
    </row>
    <row r="165" spans="1:7" x14ac:dyDescent="0.2">
      <c r="A165" s="2">
        <v>141</v>
      </c>
      <c r="B165" s="2">
        <v>11.172709306449775</v>
      </c>
      <c r="C165" s="2">
        <v>1.6992906935502248</v>
      </c>
      <c r="D165" s="2">
        <v>0.77478246580455212</v>
      </c>
      <c r="F165" s="2">
        <v>98.943661971830977</v>
      </c>
      <c r="G165" s="2">
        <v>35.076999999999998</v>
      </c>
    </row>
    <row r="166" spans="1:7" ht="13.5" thickBot="1" x14ac:dyDescent="0.25">
      <c r="A166" s="3">
        <v>142</v>
      </c>
      <c r="B166" s="3">
        <v>11.729852424135606</v>
      </c>
      <c r="C166" s="3">
        <v>3.8411475758643938</v>
      </c>
      <c r="D166" s="3">
        <v>1.7513506086058206</v>
      </c>
      <c r="F166" s="3">
        <v>99.64788732394365</v>
      </c>
      <c r="G166" s="3">
        <v>36.0015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66"/>
  <sheetViews>
    <sheetView workbookViewId="0">
      <selection activeCell="I27" sqref="I27"/>
    </sheetView>
  </sheetViews>
  <sheetFormatPr defaultRowHeight="12.75" x14ac:dyDescent="0.2"/>
  <sheetData>
    <row r="1" spans="1:9" x14ac:dyDescent="0.2">
      <c r="A1" t="s">
        <v>0</v>
      </c>
    </row>
    <row r="2" spans="1:9" ht="13.5" thickBot="1" x14ac:dyDescent="0.25"/>
    <row r="3" spans="1:9" x14ac:dyDescent="0.2">
      <c r="A3" s="1" t="s">
        <v>1</v>
      </c>
      <c r="B3" s="1"/>
    </row>
    <row r="4" spans="1:9" x14ac:dyDescent="0.2">
      <c r="A4" s="2" t="s">
        <v>2</v>
      </c>
      <c r="B4" s="2">
        <v>0.77886215811885939</v>
      </c>
    </row>
    <row r="5" spans="1:9" x14ac:dyDescent="0.2">
      <c r="A5" s="2" t="s">
        <v>3</v>
      </c>
      <c r="B5" s="2">
        <v>0.6066262613495671</v>
      </c>
    </row>
    <row r="6" spans="1:9" x14ac:dyDescent="0.2">
      <c r="A6" s="2" t="s">
        <v>4</v>
      </c>
      <c r="B6" s="2">
        <v>0.5995340627680068</v>
      </c>
    </row>
    <row r="7" spans="1:9" x14ac:dyDescent="0.2">
      <c r="A7" s="2" t="s">
        <v>5</v>
      </c>
      <c r="B7" s="2">
        <v>2.1965696641390751</v>
      </c>
    </row>
    <row r="8" spans="1:9" ht="13.5" thickBot="1" x14ac:dyDescent="0.25">
      <c r="A8" s="3" t="s">
        <v>6</v>
      </c>
      <c r="B8" s="3">
        <v>142</v>
      </c>
    </row>
    <row r="10" spans="1:9" ht="13.5" thickBot="1" x14ac:dyDescent="0.25">
      <c r="A10" t="s">
        <v>7</v>
      </c>
    </row>
    <row r="11" spans="1:9" x14ac:dyDescent="0.2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9" x14ac:dyDescent="0.2">
      <c r="A12" s="2" t="s">
        <v>13</v>
      </c>
      <c r="B12" s="2">
        <v>1</v>
      </c>
      <c r="C12" s="2">
        <v>1049.1194038795461</v>
      </c>
      <c r="D12" s="2">
        <v>1049.1194038795461</v>
      </c>
      <c r="E12" s="2">
        <v>217.43775561565397</v>
      </c>
      <c r="F12" s="2">
        <v>2.748010162678928E-30</v>
      </c>
    </row>
    <row r="13" spans="1:9" x14ac:dyDescent="0.2">
      <c r="A13" s="2" t="s">
        <v>14</v>
      </c>
      <c r="B13" s="2">
        <v>141</v>
      </c>
      <c r="C13" s="2">
        <v>680.31347880766293</v>
      </c>
      <c r="D13" s="2">
        <v>4.8249182894160487</v>
      </c>
      <c r="E13" s="2"/>
      <c r="F13" s="2"/>
    </row>
    <row r="14" spans="1:9" ht="13.5" thickBot="1" x14ac:dyDescent="0.25">
      <c r="A14" s="3" t="s">
        <v>15</v>
      </c>
      <c r="B14" s="3">
        <v>142</v>
      </c>
      <c r="C14" s="3">
        <v>1729.432882687209</v>
      </c>
      <c r="D14" s="3"/>
      <c r="E14" s="3"/>
      <c r="F14" s="3"/>
    </row>
    <row r="15" spans="1:9" ht="13.5" thickBot="1" x14ac:dyDescent="0.25"/>
    <row r="16" spans="1:9" x14ac:dyDescent="0.2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">
      <c r="A17" s="2" t="s">
        <v>23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ht="26.25" thickBot="1" x14ac:dyDescent="0.25">
      <c r="A18" s="5" t="s">
        <v>24</v>
      </c>
      <c r="B18" s="3">
        <v>0.9908859798958215</v>
      </c>
      <c r="C18" s="3">
        <v>1.0004238658447509E-2</v>
      </c>
      <c r="D18" s="3">
        <v>99.046615512228342</v>
      </c>
      <c r="E18" s="3">
        <v>3.156784366277479E-132</v>
      </c>
      <c r="F18" s="3">
        <v>0.97110827782066778</v>
      </c>
      <c r="G18" s="3">
        <v>1.0106636819709751</v>
      </c>
      <c r="H18" s="3">
        <v>0.9647635011715846</v>
      </c>
      <c r="I18" s="3">
        <v>1.0170084586200583</v>
      </c>
    </row>
    <row r="22" spans="1:9" x14ac:dyDescent="0.2">
      <c r="A22" t="s">
        <v>25</v>
      </c>
      <c r="F22" t="s">
        <v>26</v>
      </c>
    </row>
    <row r="23" spans="1:9" ht="13.5" thickBot="1" x14ac:dyDescent="0.25"/>
    <row r="24" spans="1:9" x14ac:dyDescent="0.2">
      <c r="A24" s="4" t="s">
        <v>27</v>
      </c>
      <c r="B24" s="4" t="s">
        <v>28</v>
      </c>
      <c r="C24" s="4" t="s">
        <v>29</v>
      </c>
      <c r="D24" s="4" t="s">
        <v>30</v>
      </c>
      <c r="F24" s="4" t="s">
        <v>31</v>
      </c>
      <c r="G24" s="4" t="s">
        <v>32</v>
      </c>
    </row>
    <row r="25" spans="1:9" x14ac:dyDescent="0.2">
      <c r="A25" s="2">
        <v>1</v>
      </c>
      <c r="B25" s="2">
        <v>19.65719606917331</v>
      </c>
      <c r="C25" s="2">
        <v>-1.4371960691733108</v>
      </c>
      <c r="D25" s="2">
        <v>-0.656607221861645</v>
      </c>
      <c r="F25" s="2">
        <v>0.352112676056338</v>
      </c>
      <c r="G25" s="2">
        <v>11.23</v>
      </c>
    </row>
    <row r="26" spans="1:9" x14ac:dyDescent="0.2">
      <c r="A26" s="2">
        <v>2</v>
      </c>
      <c r="B26" s="2">
        <v>18.798494278995587</v>
      </c>
      <c r="C26" s="2">
        <v>-0.59849427899558805</v>
      </c>
      <c r="D26" s="2">
        <v>-0.27343218803640679</v>
      </c>
      <c r="F26" s="2">
        <v>1.056338028169014</v>
      </c>
      <c r="G26" s="2">
        <v>11.35</v>
      </c>
    </row>
    <row r="27" spans="1:9" x14ac:dyDescent="0.2">
      <c r="A27" s="2">
        <v>3</v>
      </c>
      <c r="B27" s="2">
        <v>18.197422843590783</v>
      </c>
      <c r="C27" s="2">
        <v>0.18257715640921646</v>
      </c>
      <c r="D27" s="2">
        <v>8.3413447904997162E-2</v>
      </c>
      <c r="F27" s="2">
        <v>1.76056338028169</v>
      </c>
      <c r="G27" s="2">
        <v>11.48</v>
      </c>
    </row>
    <row r="28" spans="1:9" x14ac:dyDescent="0.2">
      <c r="A28" s="2">
        <v>4</v>
      </c>
      <c r="B28" s="2">
        <v>18.67711074645835</v>
      </c>
      <c r="C28" s="2">
        <v>-0.29711074645835112</v>
      </c>
      <c r="D28" s="2">
        <v>-0.13574004688829433</v>
      </c>
      <c r="F28" s="2">
        <v>2.464788732394366</v>
      </c>
      <c r="G28" s="2">
        <v>11.79</v>
      </c>
    </row>
    <row r="29" spans="1:9" x14ac:dyDescent="0.2">
      <c r="A29" s="2">
        <v>5</v>
      </c>
      <c r="B29" s="2">
        <v>17.709708764286059</v>
      </c>
      <c r="C29" s="2">
        <v>0.69029123571393924</v>
      </c>
      <c r="D29" s="2">
        <v>0.31537117327233266</v>
      </c>
      <c r="F29" s="2">
        <v>3.169014084507042</v>
      </c>
      <c r="G29" s="2">
        <v>12.08</v>
      </c>
    </row>
    <row r="30" spans="1:9" x14ac:dyDescent="0.2">
      <c r="A30" s="2">
        <v>6</v>
      </c>
      <c r="B30" s="2">
        <v>17.322173257548805</v>
      </c>
      <c r="C30" s="2">
        <v>1.0878267424511954</v>
      </c>
      <c r="D30" s="2">
        <v>0.49699196271705681</v>
      </c>
      <c r="F30" s="2">
        <v>3.873239436619718</v>
      </c>
      <c r="G30" s="2">
        <v>12.59</v>
      </c>
    </row>
    <row r="31" spans="1:9" x14ac:dyDescent="0.2">
      <c r="A31" s="2">
        <v>7</v>
      </c>
      <c r="B31" s="2">
        <v>16.793040144284436</v>
      </c>
      <c r="C31" s="2">
        <v>1.4069598557155629</v>
      </c>
      <c r="D31" s="2">
        <v>0.64279329866498103</v>
      </c>
      <c r="F31" s="2">
        <v>4.577464788732394</v>
      </c>
      <c r="G31" s="2">
        <v>12.74</v>
      </c>
    </row>
    <row r="32" spans="1:9" x14ac:dyDescent="0.2">
      <c r="A32" s="2">
        <v>8</v>
      </c>
      <c r="B32" s="2">
        <v>15.68671594773075</v>
      </c>
      <c r="C32" s="2">
        <v>2.1132840522692504</v>
      </c>
      <c r="D32" s="2">
        <v>0.96548940003933614</v>
      </c>
      <c r="F32" s="2">
        <v>5.28169014084507</v>
      </c>
      <c r="G32" s="2">
        <v>12.75</v>
      </c>
    </row>
    <row r="33" spans="1:7" x14ac:dyDescent="0.2">
      <c r="A33" s="2">
        <v>9</v>
      </c>
      <c r="B33" s="2">
        <v>14.647871086407971</v>
      </c>
      <c r="C33" s="2">
        <v>2.8921289135920283</v>
      </c>
      <c r="D33" s="2">
        <v>1.3213177881231741</v>
      </c>
      <c r="F33" s="2">
        <v>5.9859154929577461</v>
      </c>
      <c r="G33" s="2">
        <v>12.87</v>
      </c>
    </row>
    <row r="34" spans="1:7" x14ac:dyDescent="0.2">
      <c r="A34" s="2">
        <v>10</v>
      </c>
      <c r="B34" s="2">
        <v>16.420367927245618</v>
      </c>
      <c r="C34" s="2">
        <v>0.39963207275438251</v>
      </c>
      <c r="D34" s="2">
        <v>0.18257864092893164</v>
      </c>
      <c r="F34" s="2">
        <v>6.6901408450704221</v>
      </c>
      <c r="G34" s="2">
        <v>13.08</v>
      </c>
    </row>
    <row r="35" spans="1:7" x14ac:dyDescent="0.2">
      <c r="A35" s="2">
        <v>11</v>
      </c>
      <c r="B35" s="2">
        <v>16.261826170462285</v>
      </c>
      <c r="C35" s="2">
        <v>0.45817382953771357</v>
      </c>
      <c r="D35" s="2">
        <v>0.2093244281662385</v>
      </c>
      <c r="F35" s="2">
        <v>7.3943661971830981</v>
      </c>
      <c r="G35" s="2">
        <v>13.11</v>
      </c>
    </row>
    <row r="36" spans="1:7" x14ac:dyDescent="0.2">
      <c r="A36" s="2">
        <v>12</v>
      </c>
      <c r="B36" s="2">
        <v>15.421753036706606</v>
      </c>
      <c r="C36" s="2">
        <v>0.90824696329339183</v>
      </c>
      <c r="D36" s="2">
        <v>0.4149479170753525</v>
      </c>
      <c r="F36" s="2">
        <v>8.0985915492957741</v>
      </c>
      <c r="G36" s="2">
        <v>13.23</v>
      </c>
    </row>
    <row r="37" spans="1:7" x14ac:dyDescent="0.2">
      <c r="A37" s="2">
        <v>13</v>
      </c>
      <c r="B37" s="2">
        <v>14.757165809990479</v>
      </c>
      <c r="C37" s="2">
        <v>1.1928341900095205</v>
      </c>
      <c r="D37" s="2">
        <v>0.54496638311448675</v>
      </c>
      <c r="F37" s="2">
        <v>8.8028169014084501</v>
      </c>
      <c r="G37" s="2">
        <v>13.28</v>
      </c>
    </row>
    <row r="38" spans="1:7" x14ac:dyDescent="0.2">
      <c r="A38" s="2">
        <v>14</v>
      </c>
      <c r="B38" s="2">
        <v>14.791153199100906</v>
      </c>
      <c r="C38" s="2">
        <v>0.37884680089909395</v>
      </c>
      <c r="D38" s="2">
        <v>0.17308253952615618</v>
      </c>
      <c r="F38" s="2">
        <v>9.5070422535211261</v>
      </c>
      <c r="G38" s="2">
        <v>13.55</v>
      </c>
    </row>
    <row r="39" spans="1:7" x14ac:dyDescent="0.2">
      <c r="A39" s="2">
        <v>15</v>
      </c>
      <c r="B39" s="2">
        <v>13.177693558036541</v>
      </c>
      <c r="C39" s="2">
        <v>1.5823064419634587</v>
      </c>
      <c r="D39" s="2">
        <v>0.72290333885273383</v>
      </c>
      <c r="F39" s="2">
        <v>10.211267605633802</v>
      </c>
      <c r="G39" s="2">
        <v>13.74</v>
      </c>
    </row>
    <row r="40" spans="1:7" x14ac:dyDescent="0.2">
      <c r="A40" s="2">
        <v>16</v>
      </c>
      <c r="B40" s="2">
        <v>12.317703616084957</v>
      </c>
      <c r="C40" s="2">
        <v>1.7422963839150434</v>
      </c>
      <c r="D40" s="2">
        <v>0.79599743753828189</v>
      </c>
      <c r="F40" s="2">
        <v>10.915492957746478</v>
      </c>
      <c r="G40" s="2">
        <v>13.85</v>
      </c>
    </row>
    <row r="41" spans="1:7" x14ac:dyDescent="0.2">
      <c r="A41" s="2">
        <v>17</v>
      </c>
      <c r="B41" s="2">
        <v>12.812849340238898</v>
      </c>
      <c r="C41" s="2">
        <v>-0.22284934023889846</v>
      </c>
      <c r="D41" s="2">
        <v>-0.1018124731388466</v>
      </c>
      <c r="F41" s="2">
        <v>11.619718309859154</v>
      </c>
      <c r="G41" s="2">
        <v>13.86</v>
      </c>
    </row>
    <row r="42" spans="1:7" x14ac:dyDescent="0.2">
      <c r="A42" s="2">
        <v>18</v>
      </c>
      <c r="B42" s="2">
        <v>15.037883808094966</v>
      </c>
      <c r="C42" s="2">
        <v>-2.9578838080949659</v>
      </c>
      <c r="D42" s="2">
        <v>-1.3513590187732232</v>
      </c>
      <c r="F42" s="2">
        <v>12.32394366197183</v>
      </c>
      <c r="G42" s="2">
        <v>14.06</v>
      </c>
    </row>
    <row r="43" spans="1:7" x14ac:dyDescent="0.2">
      <c r="A43" s="2">
        <v>19</v>
      </c>
      <c r="B43" s="2">
        <v>16.768367083385026</v>
      </c>
      <c r="C43" s="2">
        <v>-3.4883670833850271</v>
      </c>
      <c r="D43" s="2">
        <v>-1.5937192346849116</v>
      </c>
      <c r="F43" s="2">
        <v>13.028169014084506</v>
      </c>
      <c r="G43" s="2">
        <v>14.57</v>
      </c>
    </row>
    <row r="44" spans="1:7" x14ac:dyDescent="0.2">
      <c r="A44" s="2">
        <v>20</v>
      </c>
      <c r="B44" s="2">
        <v>16.52550092971256</v>
      </c>
      <c r="C44" s="2">
        <v>-1.5055009297125608</v>
      </c>
      <c r="D44" s="2">
        <v>-0.68781344742843353</v>
      </c>
      <c r="F44" s="2">
        <v>13.732394366197182</v>
      </c>
      <c r="G44" s="2">
        <v>14.57</v>
      </c>
    </row>
    <row r="45" spans="1:7" x14ac:dyDescent="0.2">
      <c r="A45" s="2">
        <v>21</v>
      </c>
      <c r="B45" s="2">
        <v>18.486761549720363</v>
      </c>
      <c r="C45" s="2">
        <v>-2.2667615497203641</v>
      </c>
      <c r="D45" s="2">
        <v>-1.0356081788066758</v>
      </c>
      <c r="F45" s="2">
        <v>14.436619718309858</v>
      </c>
      <c r="G45" s="2">
        <v>14.76</v>
      </c>
    </row>
    <row r="46" spans="1:7" x14ac:dyDescent="0.2">
      <c r="A46" s="2">
        <v>22</v>
      </c>
      <c r="B46" s="2">
        <v>19.552657598294299</v>
      </c>
      <c r="C46" s="2">
        <v>-2.6626575982942988</v>
      </c>
      <c r="D46" s="2">
        <v>-1.2164799541863975</v>
      </c>
      <c r="F46" s="2">
        <v>15.140845070422534</v>
      </c>
      <c r="G46" s="2">
        <v>14.83</v>
      </c>
    </row>
    <row r="47" spans="1:7" x14ac:dyDescent="0.2">
      <c r="A47" s="2">
        <v>23</v>
      </c>
      <c r="B47" s="2">
        <v>18.150058493751761</v>
      </c>
      <c r="C47" s="2">
        <v>-0.13005849375176126</v>
      </c>
      <c r="D47" s="2">
        <v>-5.9419412628212563E-2</v>
      </c>
      <c r="F47" s="2">
        <v>15.84507042253521</v>
      </c>
      <c r="G47" s="2">
        <v>14.89</v>
      </c>
    </row>
    <row r="48" spans="1:7" x14ac:dyDescent="0.2">
      <c r="A48" s="2">
        <v>24</v>
      </c>
      <c r="B48" s="2">
        <v>17.348431736016042</v>
      </c>
      <c r="C48" s="2">
        <v>0.65156826398395751</v>
      </c>
      <c r="D48" s="2">
        <v>0.29767993166987305</v>
      </c>
      <c r="F48" s="2">
        <v>16.549295774647888</v>
      </c>
      <c r="G48" s="2">
        <v>15.02</v>
      </c>
    </row>
    <row r="49" spans="1:7" x14ac:dyDescent="0.2">
      <c r="A49" s="2">
        <v>25</v>
      </c>
      <c r="B49" s="2">
        <v>17.567021183181062</v>
      </c>
      <c r="C49" s="2">
        <v>-7.7021183181063435E-2</v>
      </c>
      <c r="D49" s="2">
        <v>-3.5188424319936261E-2</v>
      </c>
      <c r="F49" s="2">
        <v>17.25352112676056</v>
      </c>
      <c r="G49" s="2">
        <v>15.17</v>
      </c>
    </row>
    <row r="50" spans="1:7" x14ac:dyDescent="0.2">
      <c r="A50" s="2">
        <v>26</v>
      </c>
      <c r="B50" s="2">
        <v>16.923638916434705</v>
      </c>
      <c r="C50" s="2">
        <v>0.25636108356529519</v>
      </c>
      <c r="D50" s="2">
        <v>0.11712287730516388</v>
      </c>
      <c r="F50" s="2">
        <v>17.95774647887324</v>
      </c>
      <c r="G50" s="2">
        <v>15.39</v>
      </c>
    </row>
    <row r="51" spans="1:7" x14ac:dyDescent="0.2">
      <c r="A51" s="2">
        <v>27</v>
      </c>
      <c r="B51" s="2">
        <v>17.635392315793872</v>
      </c>
      <c r="C51" s="2">
        <v>-0.81539231579387206</v>
      </c>
      <c r="D51" s="2">
        <v>-0.37252570799801205</v>
      </c>
      <c r="F51" s="2">
        <v>18.661971830985912</v>
      </c>
      <c r="G51" s="2">
        <v>15.42</v>
      </c>
    </row>
    <row r="52" spans="1:7" x14ac:dyDescent="0.2">
      <c r="A52" s="2">
        <v>28</v>
      </c>
      <c r="B52" s="2">
        <v>18.849326729764243</v>
      </c>
      <c r="C52" s="2">
        <v>-1.9193267297642436</v>
      </c>
      <c r="D52" s="2">
        <v>-0.87687673164887026</v>
      </c>
      <c r="F52" s="2">
        <v>19.366197183098592</v>
      </c>
      <c r="G52" s="2">
        <v>15.5</v>
      </c>
    </row>
    <row r="53" spans="1:7" x14ac:dyDescent="0.2">
      <c r="A53" s="2">
        <v>29</v>
      </c>
      <c r="B53" s="2">
        <v>18.978835527336628</v>
      </c>
      <c r="C53" s="2">
        <v>-1.5688355273366277</v>
      </c>
      <c r="D53" s="2">
        <v>-0.71674892469952312</v>
      </c>
      <c r="F53" s="2">
        <v>20.070422535211264</v>
      </c>
      <c r="G53" s="2">
        <v>15.95</v>
      </c>
    </row>
    <row r="54" spans="1:7" x14ac:dyDescent="0.2">
      <c r="A54" s="2">
        <v>30</v>
      </c>
      <c r="B54" s="2">
        <v>19.680283712504881</v>
      </c>
      <c r="C54" s="2">
        <v>-2.1302837125048804</v>
      </c>
      <c r="D54" s="2">
        <v>-0.97325598103640865</v>
      </c>
      <c r="F54" s="2">
        <v>20.774647887323944</v>
      </c>
      <c r="G54" s="2">
        <v>16.190000000000001</v>
      </c>
    </row>
    <row r="55" spans="1:7" x14ac:dyDescent="0.2">
      <c r="A55" s="2">
        <v>31</v>
      </c>
      <c r="B55" s="2">
        <v>20.802263907540919</v>
      </c>
      <c r="C55" s="2">
        <v>-2.3022639075409188</v>
      </c>
      <c r="D55" s="2">
        <v>-1.0518280287200568</v>
      </c>
      <c r="F55" s="2">
        <v>21.478873239436616</v>
      </c>
      <c r="G55" s="2">
        <v>16.22</v>
      </c>
    </row>
    <row r="56" spans="1:7" x14ac:dyDescent="0.2">
      <c r="A56" s="2">
        <v>32</v>
      </c>
      <c r="B56" s="2">
        <v>19.699804166308827</v>
      </c>
      <c r="C56" s="2">
        <v>-1.3498041663088252</v>
      </c>
      <c r="D56" s="2">
        <v>-0.61668075964549152</v>
      </c>
      <c r="F56" s="2">
        <v>22.183098591549296</v>
      </c>
      <c r="G56" s="2">
        <v>16.22</v>
      </c>
    </row>
    <row r="57" spans="1:7" x14ac:dyDescent="0.2">
      <c r="A57" s="2">
        <v>33</v>
      </c>
      <c r="B57" s="2">
        <v>18.256876002384534</v>
      </c>
      <c r="C57" s="2">
        <v>0.90312399761546658</v>
      </c>
      <c r="D57" s="2">
        <v>0.4126074039514821</v>
      </c>
      <c r="F57" s="2">
        <v>22.887323943661968</v>
      </c>
      <c r="G57" s="2">
        <v>16.32</v>
      </c>
    </row>
    <row r="58" spans="1:7" x14ac:dyDescent="0.2">
      <c r="A58" s="2">
        <v>34</v>
      </c>
      <c r="B58" s="2">
        <v>16.503701438154856</v>
      </c>
      <c r="C58" s="2">
        <v>1.7662985618451437</v>
      </c>
      <c r="D58" s="2">
        <v>0.80696323664346414</v>
      </c>
      <c r="F58" s="2">
        <v>23.591549295774648</v>
      </c>
      <c r="G58" s="2">
        <v>16.329999999999998</v>
      </c>
    </row>
    <row r="59" spans="1:7" x14ac:dyDescent="0.2">
      <c r="A59" s="2">
        <v>35</v>
      </c>
      <c r="B59" s="2">
        <v>16.563154596948603</v>
      </c>
      <c r="C59" s="2">
        <v>0.22684540305139578</v>
      </c>
      <c r="D59" s="2">
        <v>0.10363814171530447</v>
      </c>
      <c r="F59" s="2">
        <v>24.29577464788732</v>
      </c>
      <c r="G59" s="2">
        <v>16.39</v>
      </c>
    </row>
    <row r="60" spans="1:7" x14ac:dyDescent="0.2">
      <c r="A60" s="2">
        <v>36</v>
      </c>
      <c r="B60" s="2">
        <v>15.522228875068043</v>
      </c>
      <c r="C60" s="2">
        <v>0.66777112493195823</v>
      </c>
      <c r="D60" s="2">
        <v>0.30508248149691014</v>
      </c>
      <c r="F60" s="2">
        <v>25</v>
      </c>
      <c r="G60" s="2">
        <v>16.559999999999999</v>
      </c>
    </row>
    <row r="61" spans="1:7" x14ac:dyDescent="0.2">
      <c r="A61" s="2">
        <v>37</v>
      </c>
      <c r="B61" s="2">
        <v>17.409371223779637</v>
      </c>
      <c r="C61" s="2">
        <v>-1.9893712237796368</v>
      </c>
      <c r="D61" s="2">
        <v>-0.90887773805894678</v>
      </c>
      <c r="F61" s="2">
        <v>25.704225352112672</v>
      </c>
      <c r="G61" s="2">
        <v>16.72</v>
      </c>
    </row>
    <row r="62" spans="1:7" x14ac:dyDescent="0.2">
      <c r="A62" s="2">
        <v>38</v>
      </c>
      <c r="B62" s="2">
        <v>27.10459600547231</v>
      </c>
      <c r="C62" s="2">
        <v>-10.714596005472309</v>
      </c>
      <c r="D62" s="2">
        <v>-4.8951435836933612</v>
      </c>
      <c r="F62" s="2">
        <v>26.408450704225352</v>
      </c>
      <c r="G62" s="2">
        <v>16.75</v>
      </c>
    </row>
    <row r="63" spans="1:7" x14ac:dyDescent="0.2">
      <c r="A63" s="2">
        <v>39</v>
      </c>
      <c r="B63" s="2">
        <v>34.757307516805731</v>
      </c>
      <c r="C63" s="2">
        <v>-12.31730751680573</v>
      </c>
      <c r="D63" s="2">
        <v>-5.6273693220420888</v>
      </c>
      <c r="F63" s="2">
        <v>27.112676056338024</v>
      </c>
      <c r="G63" s="2">
        <v>16.79</v>
      </c>
    </row>
    <row r="64" spans="1:7" x14ac:dyDescent="0.2">
      <c r="A64" s="2">
        <v>40</v>
      </c>
      <c r="B64" s="2">
        <v>35.673381605219419</v>
      </c>
      <c r="C64" s="2">
        <v>-5.3333816052194187</v>
      </c>
      <c r="D64" s="2">
        <v>-2.4366451829676041</v>
      </c>
      <c r="F64" s="2">
        <v>27.816901408450704</v>
      </c>
      <c r="G64" s="2">
        <v>16.82</v>
      </c>
    </row>
    <row r="65" spans="1:7" x14ac:dyDescent="0.2">
      <c r="A65" s="2">
        <v>41</v>
      </c>
      <c r="B65" s="2">
        <v>32.627199925823689</v>
      </c>
      <c r="C65" s="2">
        <v>1.5328000741763077</v>
      </c>
      <c r="D65" s="2">
        <v>0.7002855212045962</v>
      </c>
      <c r="F65" s="2">
        <v>28.521126760563376</v>
      </c>
      <c r="G65" s="2">
        <v>16.82</v>
      </c>
    </row>
    <row r="66" spans="1:7" x14ac:dyDescent="0.2">
      <c r="A66" s="2">
        <v>42</v>
      </c>
      <c r="B66" s="2">
        <v>27.655627698892378</v>
      </c>
      <c r="C66" s="2">
        <v>5.1143723011076254</v>
      </c>
      <c r="D66" s="2">
        <v>2.3365870949870176</v>
      </c>
      <c r="F66" s="2">
        <v>29.225352112676056</v>
      </c>
      <c r="G66" s="2">
        <v>16.82</v>
      </c>
    </row>
    <row r="67" spans="1:7" x14ac:dyDescent="0.2">
      <c r="A67" s="2">
        <v>43</v>
      </c>
      <c r="B67" s="2">
        <v>23.245689645366024</v>
      </c>
      <c r="C67" s="2">
        <v>5.3543103546339772</v>
      </c>
      <c r="D67" s="2">
        <v>2.4462068345090229</v>
      </c>
      <c r="F67" s="2">
        <v>29.929577464788728</v>
      </c>
      <c r="G67" s="2">
        <v>16.89</v>
      </c>
    </row>
    <row r="68" spans="1:7" x14ac:dyDescent="0.2">
      <c r="A68" s="2">
        <v>44</v>
      </c>
      <c r="B68" s="2">
        <v>19.083473086813626</v>
      </c>
      <c r="C68" s="2">
        <v>5.6365269131863727</v>
      </c>
      <c r="D68" s="2">
        <v>2.5751422208832926</v>
      </c>
      <c r="F68" s="2">
        <v>30.633802816901408</v>
      </c>
      <c r="G68" s="2">
        <v>16.93</v>
      </c>
    </row>
    <row r="69" spans="1:7" x14ac:dyDescent="0.2">
      <c r="A69" s="2">
        <v>45</v>
      </c>
      <c r="B69" s="2">
        <v>19.175823660139915</v>
      </c>
      <c r="C69" s="2">
        <v>-5.5823660139914466E-2</v>
      </c>
      <c r="D69" s="2">
        <v>-2.550397902194497E-2</v>
      </c>
      <c r="F69" s="2">
        <v>31.338028169014081</v>
      </c>
      <c r="G69" s="2">
        <v>17.100000000000001</v>
      </c>
    </row>
    <row r="70" spans="1:7" x14ac:dyDescent="0.2">
      <c r="A70" s="2">
        <v>46</v>
      </c>
      <c r="B70" s="2">
        <v>19.145007106165156</v>
      </c>
      <c r="C70" s="2">
        <v>-1.6550071061651579</v>
      </c>
      <c r="D70" s="2">
        <v>-0.75611786133360315</v>
      </c>
      <c r="F70" s="2">
        <v>32.04225352112676</v>
      </c>
      <c r="G70" s="2">
        <v>17.100000000000001</v>
      </c>
    </row>
    <row r="71" spans="1:7" x14ac:dyDescent="0.2">
      <c r="A71" s="2">
        <v>47</v>
      </c>
      <c r="B71" s="2">
        <v>19.08287855522569</v>
      </c>
      <c r="C71" s="2">
        <v>-1.6128785552256915</v>
      </c>
      <c r="D71" s="2">
        <v>-0.73687072353052585</v>
      </c>
      <c r="F71" s="2">
        <v>32.746478873239433</v>
      </c>
      <c r="G71" s="2">
        <v>17.149999999999999</v>
      </c>
    </row>
    <row r="72" spans="1:7" x14ac:dyDescent="0.2">
      <c r="A72" s="2">
        <v>48</v>
      </c>
      <c r="B72" s="2">
        <v>18.041061035963224</v>
      </c>
      <c r="C72" s="2">
        <v>-7.1061035963225549E-2</v>
      </c>
      <c r="D72" s="2">
        <v>-3.2465430714170268E-2</v>
      </c>
      <c r="F72" s="2">
        <v>33.450704225352112</v>
      </c>
      <c r="G72" s="2">
        <v>17.18</v>
      </c>
    </row>
    <row r="73" spans="1:7" x14ac:dyDescent="0.2">
      <c r="A73" s="2">
        <v>49</v>
      </c>
      <c r="B73" s="2">
        <v>19.274714080933521</v>
      </c>
      <c r="C73" s="2">
        <v>-1.2447140809335195</v>
      </c>
      <c r="D73" s="2">
        <v>-0.56866858477002469</v>
      </c>
      <c r="F73" s="2">
        <v>34.154929577464785</v>
      </c>
      <c r="G73" s="2">
        <v>17.21</v>
      </c>
    </row>
    <row r="74" spans="1:7" x14ac:dyDescent="0.2">
      <c r="A74" s="2">
        <v>50</v>
      </c>
      <c r="B74" s="2">
        <v>19.58803222777658</v>
      </c>
      <c r="C74" s="2">
        <v>-1.0580322277765788</v>
      </c>
      <c r="D74" s="2">
        <v>-0.48337983704622262</v>
      </c>
      <c r="F74" s="2">
        <v>34.859154929577457</v>
      </c>
      <c r="G74" s="2">
        <v>17.350000000000001</v>
      </c>
    </row>
    <row r="75" spans="1:7" x14ac:dyDescent="0.2">
      <c r="A75" s="2">
        <v>51</v>
      </c>
      <c r="B75" s="2">
        <v>20.338132914557718</v>
      </c>
      <c r="C75" s="2">
        <v>-1.3381329145577183</v>
      </c>
      <c r="D75" s="2">
        <v>-0.61134855177746539</v>
      </c>
      <c r="F75" s="2">
        <v>35.563380281690137</v>
      </c>
      <c r="G75" s="2">
        <v>17.38</v>
      </c>
    </row>
    <row r="76" spans="1:7" x14ac:dyDescent="0.2">
      <c r="A76" s="2">
        <v>52</v>
      </c>
      <c r="B76" s="2">
        <v>21.983895438566684</v>
      </c>
      <c r="C76" s="2">
        <v>-2.2538954385666834</v>
      </c>
      <c r="D76" s="2">
        <v>-1.0297300793030773</v>
      </c>
      <c r="F76" s="2">
        <v>36.267605633802816</v>
      </c>
      <c r="G76" s="2">
        <v>17.41</v>
      </c>
    </row>
    <row r="77" spans="1:7" x14ac:dyDescent="0.2">
      <c r="A77" s="2">
        <v>53</v>
      </c>
      <c r="B77" s="2">
        <v>20.911459542525439</v>
      </c>
      <c r="C77" s="2">
        <v>-6.1459542525437172E-2</v>
      </c>
      <c r="D77" s="2">
        <v>-2.8078826779513389E-2</v>
      </c>
      <c r="F77" s="2">
        <v>36.971830985915489</v>
      </c>
      <c r="G77" s="2">
        <v>17.41</v>
      </c>
    </row>
    <row r="78" spans="1:7" x14ac:dyDescent="0.2">
      <c r="A78" s="2">
        <v>54</v>
      </c>
      <c r="B78" s="2">
        <v>18.12637631883225</v>
      </c>
      <c r="C78" s="2">
        <v>3.1036236811677504</v>
      </c>
      <c r="D78" s="2">
        <v>1.4179427335671511</v>
      </c>
      <c r="F78" s="2">
        <v>37.676056338028161</v>
      </c>
      <c r="G78" s="2">
        <v>17.47</v>
      </c>
    </row>
    <row r="79" spans="1:7" x14ac:dyDescent="0.2">
      <c r="A79" s="2">
        <v>55</v>
      </c>
      <c r="B79" s="2">
        <v>17.993597597526211</v>
      </c>
      <c r="C79" s="2">
        <v>1.0264024024737886</v>
      </c>
      <c r="D79" s="2">
        <v>0.46892921881430633</v>
      </c>
      <c r="F79" s="2">
        <v>38.380281690140841</v>
      </c>
      <c r="G79" s="2">
        <v>17.489999999999998</v>
      </c>
    </row>
    <row r="80" spans="1:7" x14ac:dyDescent="0.2">
      <c r="A80" s="2">
        <v>56</v>
      </c>
      <c r="B80" s="2">
        <v>17.924136490335513</v>
      </c>
      <c r="C80" s="2">
        <v>0.11586350966448578</v>
      </c>
      <c r="D80" s="2">
        <v>5.293419515104713E-2</v>
      </c>
      <c r="F80" s="2">
        <v>39.08450704225352</v>
      </c>
      <c r="G80" s="2">
        <v>17.489999999999998</v>
      </c>
    </row>
    <row r="81" spans="1:7" x14ac:dyDescent="0.2">
      <c r="A81" s="2">
        <v>57</v>
      </c>
      <c r="B81" s="2">
        <v>17.507171669995351</v>
      </c>
      <c r="C81" s="2">
        <v>0.20282833000464962</v>
      </c>
      <c r="D81" s="2">
        <v>9.2665537525297798E-2</v>
      </c>
      <c r="F81" s="2">
        <v>39.788732394366193</v>
      </c>
      <c r="G81" s="2">
        <v>17.54</v>
      </c>
    </row>
    <row r="82" spans="1:7" x14ac:dyDescent="0.2">
      <c r="A82" s="2">
        <v>58</v>
      </c>
      <c r="B82" s="2">
        <v>18.840507844543172</v>
      </c>
      <c r="C82" s="2">
        <v>-0.89050784454317267</v>
      </c>
      <c r="D82" s="2">
        <v>-0.40684350200583796</v>
      </c>
      <c r="F82" s="2">
        <v>40.492957746478865</v>
      </c>
      <c r="G82" s="2">
        <v>17.55</v>
      </c>
    </row>
    <row r="83" spans="1:7" x14ac:dyDescent="0.2">
      <c r="A83" s="2">
        <v>59</v>
      </c>
      <c r="B83" s="2">
        <v>19.802856308217994</v>
      </c>
      <c r="C83" s="2">
        <v>-1.3928563082179934</v>
      </c>
      <c r="D83" s="2">
        <v>-0.63634985553331458</v>
      </c>
      <c r="F83" s="2">
        <v>41.197183098591545</v>
      </c>
      <c r="G83" s="2">
        <v>17.55</v>
      </c>
    </row>
    <row r="84" spans="1:7" x14ac:dyDescent="0.2">
      <c r="A84" s="2">
        <v>60</v>
      </c>
      <c r="B84" s="2">
        <v>20.995288496424624</v>
      </c>
      <c r="C84" s="2">
        <v>-1.7452884964246245</v>
      </c>
      <c r="D84" s="2">
        <v>-0.797364434515628</v>
      </c>
      <c r="F84" s="2">
        <v>41.901408450704224</v>
      </c>
      <c r="G84" s="2">
        <v>17.63</v>
      </c>
    </row>
    <row r="85" spans="1:7" x14ac:dyDescent="0.2">
      <c r="A85" s="2">
        <v>61</v>
      </c>
      <c r="B85" s="2">
        <v>20.1470900976338</v>
      </c>
      <c r="C85" s="2">
        <v>0.44290990236619976</v>
      </c>
      <c r="D85" s="2">
        <v>0.20235084604354933</v>
      </c>
      <c r="F85" s="2">
        <v>42.605633802816897</v>
      </c>
      <c r="G85" s="2">
        <v>17.649999999999999</v>
      </c>
    </row>
    <row r="86" spans="1:7" x14ac:dyDescent="0.2">
      <c r="A86" s="2">
        <v>62</v>
      </c>
      <c r="B86" s="2">
        <v>19.623307768660869</v>
      </c>
      <c r="C86" s="2">
        <v>1.2566922313391302</v>
      </c>
      <c r="D86" s="2">
        <v>0.57414100445552585</v>
      </c>
      <c r="F86" s="2">
        <v>43.309859154929569</v>
      </c>
      <c r="G86" s="2">
        <v>17.71</v>
      </c>
    </row>
    <row r="87" spans="1:7" x14ac:dyDescent="0.2">
      <c r="A87" s="2">
        <v>63</v>
      </c>
      <c r="B87" s="2">
        <v>20.101013899568645</v>
      </c>
      <c r="C87" s="2">
        <v>0.23898610043135449</v>
      </c>
      <c r="D87" s="2">
        <v>0.10918482372279356</v>
      </c>
      <c r="F87" s="2">
        <v>44.014084507042249</v>
      </c>
      <c r="G87" s="2">
        <v>17.760000000000002</v>
      </c>
    </row>
    <row r="88" spans="1:7" x14ac:dyDescent="0.2">
      <c r="A88" s="2">
        <v>64</v>
      </c>
      <c r="B88" s="2">
        <v>20.114489948895226</v>
      </c>
      <c r="C88" s="2">
        <v>0.1255100511047722</v>
      </c>
      <c r="D88" s="2">
        <v>5.7341380024105597E-2</v>
      </c>
      <c r="F88" s="2">
        <v>44.718309859154928</v>
      </c>
      <c r="G88" s="2">
        <v>17.8</v>
      </c>
    </row>
    <row r="89" spans="1:7" x14ac:dyDescent="0.2">
      <c r="A89" s="2">
        <v>65</v>
      </c>
      <c r="B89" s="2">
        <v>19.019362763914366</v>
      </c>
      <c r="C89" s="2">
        <v>1.2706372360856335</v>
      </c>
      <c r="D89" s="2">
        <v>0.58051201466202873</v>
      </c>
      <c r="F89" s="2">
        <v>45.422535211267601</v>
      </c>
      <c r="G89" s="2">
        <v>17.829999999999998</v>
      </c>
    </row>
    <row r="90" spans="1:7" x14ac:dyDescent="0.2">
      <c r="A90" s="2">
        <v>66</v>
      </c>
      <c r="B90" s="2">
        <v>18.06930128639025</v>
      </c>
      <c r="C90" s="2">
        <v>1.4306987136097504</v>
      </c>
      <c r="D90" s="2">
        <v>0.65363879557831228</v>
      </c>
      <c r="F90" s="2">
        <v>46.126760563380273</v>
      </c>
      <c r="G90" s="2">
        <v>17.95</v>
      </c>
    </row>
    <row r="91" spans="1:7" x14ac:dyDescent="0.2">
      <c r="A91" s="2">
        <v>67</v>
      </c>
      <c r="B91" s="2">
        <v>17.352593457131604</v>
      </c>
      <c r="C91" s="2">
        <v>1.2574065428683951</v>
      </c>
      <c r="D91" s="2">
        <v>0.57446734970432978</v>
      </c>
      <c r="F91" s="2">
        <v>46.830985915492953</v>
      </c>
      <c r="G91" s="2">
        <v>17.97</v>
      </c>
    </row>
    <row r="92" spans="1:7" x14ac:dyDescent="0.2">
      <c r="A92" s="2">
        <v>68</v>
      </c>
      <c r="B92" s="2">
        <v>18.30047498549995</v>
      </c>
      <c r="C92" s="2">
        <v>-0.54047498549994799</v>
      </c>
      <c r="D92" s="2">
        <v>-0.24692509694864673</v>
      </c>
      <c r="F92" s="2">
        <v>47.535211267605632</v>
      </c>
      <c r="G92" s="2">
        <v>17.989999999999998</v>
      </c>
    </row>
    <row r="93" spans="1:7" x14ac:dyDescent="0.2">
      <c r="A93" s="2">
        <v>69</v>
      </c>
      <c r="B93" s="2">
        <v>18.632917231754998</v>
      </c>
      <c r="C93" s="2">
        <v>-0.61291723175499868</v>
      </c>
      <c r="D93" s="2">
        <v>-0.28002155683968055</v>
      </c>
      <c r="F93" s="2">
        <v>48.239436619718305</v>
      </c>
      <c r="G93" s="2">
        <v>18</v>
      </c>
    </row>
    <row r="94" spans="1:7" x14ac:dyDescent="0.2">
      <c r="A94" s="2">
        <v>70</v>
      </c>
      <c r="B94" s="2">
        <v>18.612108626177186</v>
      </c>
      <c r="C94" s="2">
        <v>-0.13210862617718533</v>
      </c>
      <c r="D94" s="2">
        <v>-6.0356050144261771E-2</v>
      </c>
      <c r="F94" s="2">
        <v>48.943661971830977</v>
      </c>
      <c r="G94" s="2">
        <v>18.02</v>
      </c>
    </row>
    <row r="95" spans="1:7" x14ac:dyDescent="0.2">
      <c r="A95" s="2">
        <v>71</v>
      </c>
      <c r="B95" s="2">
        <v>18.441378971841136</v>
      </c>
      <c r="C95" s="2">
        <v>0.44862102815886473</v>
      </c>
      <c r="D95" s="2">
        <v>0.20496007001852246</v>
      </c>
      <c r="F95" s="2">
        <v>49.647887323943657</v>
      </c>
      <c r="G95" s="2">
        <v>18.02</v>
      </c>
    </row>
    <row r="96" spans="1:7" x14ac:dyDescent="0.2">
      <c r="A96" s="2">
        <v>72</v>
      </c>
      <c r="B96" s="2">
        <v>17.487353950397438</v>
      </c>
      <c r="C96" s="2">
        <v>1.2026460496025635</v>
      </c>
      <c r="D96" s="2">
        <v>0.5494490963690466</v>
      </c>
      <c r="F96" s="2">
        <v>50.352112676056336</v>
      </c>
      <c r="G96" s="2">
        <v>18.03</v>
      </c>
    </row>
    <row r="97" spans="1:7" x14ac:dyDescent="0.2">
      <c r="A97" s="2">
        <v>73</v>
      </c>
      <c r="B97" s="2">
        <v>16.661549574752261</v>
      </c>
      <c r="C97" s="2">
        <v>1.4984504252477393</v>
      </c>
      <c r="D97" s="2">
        <v>0.68459230575634944</v>
      </c>
      <c r="F97" s="2">
        <v>51.056338028169009</v>
      </c>
      <c r="G97" s="2">
        <v>18.04</v>
      </c>
    </row>
    <row r="98" spans="1:7" x14ac:dyDescent="0.2">
      <c r="A98" s="2">
        <v>74</v>
      </c>
      <c r="B98" s="2">
        <v>16.670962991561272</v>
      </c>
      <c r="C98" s="2">
        <v>0.42903700843872983</v>
      </c>
      <c r="D98" s="2">
        <v>0.19601278087883112</v>
      </c>
      <c r="F98" s="2">
        <v>51.760563380281681</v>
      </c>
      <c r="G98" s="2">
        <v>18.16</v>
      </c>
    </row>
    <row r="99" spans="1:7" x14ac:dyDescent="0.2">
      <c r="A99" s="2">
        <v>75</v>
      </c>
      <c r="B99" s="2">
        <v>15.990917943558768</v>
      </c>
      <c r="C99" s="2">
        <v>0.82908205644123179</v>
      </c>
      <c r="D99" s="2">
        <v>0.37878009650301242</v>
      </c>
      <c r="F99" s="2">
        <v>52.464788732394361</v>
      </c>
      <c r="G99" s="2">
        <v>18.2</v>
      </c>
    </row>
    <row r="100" spans="1:7" x14ac:dyDescent="0.2">
      <c r="A100" s="2">
        <v>76</v>
      </c>
      <c r="B100" s="2">
        <v>16.502512374978981</v>
      </c>
      <c r="C100" s="2">
        <v>5.7487625021018118E-2</v>
      </c>
      <c r="D100" s="2">
        <v>2.6264189393578722E-2</v>
      </c>
      <c r="F100" s="2">
        <v>53.16901408450704</v>
      </c>
      <c r="G100" s="2">
        <v>18.2</v>
      </c>
    </row>
    <row r="101" spans="1:7" x14ac:dyDescent="0.2">
      <c r="A101" s="2">
        <v>77</v>
      </c>
      <c r="B101" s="2">
        <v>15.147079443079486</v>
      </c>
      <c r="C101" s="2">
        <v>1.6029205569205143</v>
      </c>
      <c r="D101" s="2">
        <v>0.7323212443448317</v>
      </c>
      <c r="F101" s="2">
        <v>53.873239436619713</v>
      </c>
      <c r="G101" s="2">
        <v>18.22</v>
      </c>
    </row>
    <row r="102" spans="1:7" x14ac:dyDescent="0.2">
      <c r="A102" s="2">
        <v>78</v>
      </c>
      <c r="B102" s="2">
        <v>13.428982242538121</v>
      </c>
      <c r="C102" s="2">
        <v>2.7910177574618782</v>
      </c>
      <c r="D102" s="2">
        <v>1.2751234540654521</v>
      </c>
      <c r="F102" s="2">
        <v>54.577464788732385</v>
      </c>
      <c r="G102" s="2">
        <v>18.27</v>
      </c>
    </row>
    <row r="103" spans="1:7" x14ac:dyDescent="0.2">
      <c r="A103" s="2">
        <v>79</v>
      </c>
      <c r="B103" s="2">
        <v>14.130727693500342</v>
      </c>
      <c r="C103" s="2">
        <v>0.43927230649965843</v>
      </c>
      <c r="D103" s="2">
        <v>0.20068894912675705</v>
      </c>
      <c r="F103" s="2">
        <v>55.281690140845065</v>
      </c>
      <c r="G103" s="2">
        <v>18.27</v>
      </c>
    </row>
    <row r="104" spans="1:7" x14ac:dyDescent="0.2">
      <c r="A104" s="2">
        <v>80</v>
      </c>
      <c r="B104" s="2">
        <v>13.62567310954744</v>
      </c>
      <c r="C104" s="2">
        <v>1.2043268904525597</v>
      </c>
      <c r="D104" s="2">
        <v>0.55021701681120483</v>
      </c>
      <c r="F104" s="2">
        <v>55.985915492957744</v>
      </c>
      <c r="G104" s="2">
        <v>18.29</v>
      </c>
    </row>
    <row r="105" spans="1:7" x14ac:dyDescent="0.2">
      <c r="A105" s="2">
        <v>81</v>
      </c>
      <c r="B105" s="2">
        <v>13.621015945441931</v>
      </c>
      <c r="C105" s="2">
        <v>1.2689840545580697</v>
      </c>
      <c r="D105" s="2">
        <v>0.57975673084701584</v>
      </c>
      <c r="F105" s="2">
        <v>56.690140845070417</v>
      </c>
      <c r="G105" s="2">
        <v>18.309999999999999</v>
      </c>
    </row>
    <row r="106" spans="1:7" x14ac:dyDescent="0.2">
      <c r="A106" s="2">
        <v>82</v>
      </c>
      <c r="B106" s="2">
        <v>15.059782388250664</v>
      </c>
      <c r="C106" s="2">
        <v>-0.48978238825066356</v>
      </c>
      <c r="D106" s="2">
        <v>-0.22376533039852678</v>
      </c>
      <c r="F106" s="2">
        <v>57.394366197183089</v>
      </c>
      <c r="G106" s="2">
        <v>18.350000000000001</v>
      </c>
    </row>
    <row r="107" spans="1:7" x14ac:dyDescent="0.2">
      <c r="A107" s="2">
        <v>83</v>
      </c>
      <c r="B107" s="2">
        <v>16.200292151110755</v>
      </c>
      <c r="C107" s="2">
        <v>-0.81029215111075459</v>
      </c>
      <c r="D107" s="2">
        <v>-0.37019561189251343</v>
      </c>
      <c r="F107" s="2">
        <v>58.098591549295769</v>
      </c>
      <c r="G107" s="2">
        <v>18.38</v>
      </c>
    </row>
    <row r="108" spans="1:7" x14ac:dyDescent="0.2">
      <c r="A108" s="2">
        <v>84</v>
      </c>
      <c r="B108" s="2">
        <v>16.92928696652011</v>
      </c>
      <c r="C108" s="2">
        <v>-0.60928696652010927</v>
      </c>
      <c r="D108" s="2">
        <v>-0.27836300904538225</v>
      </c>
      <c r="F108" s="2">
        <v>58.802816901408448</v>
      </c>
      <c r="G108" s="2">
        <v>18.38</v>
      </c>
    </row>
    <row r="109" spans="1:7" x14ac:dyDescent="0.2">
      <c r="A109" s="2">
        <v>85</v>
      </c>
      <c r="B109" s="2">
        <v>17.922055629777734</v>
      </c>
      <c r="C109" s="2">
        <v>-0.77205562977773567</v>
      </c>
      <c r="D109" s="2">
        <v>-0.35272661334413269</v>
      </c>
      <c r="F109" s="2">
        <v>59.507042253521121</v>
      </c>
      <c r="G109" s="2">
        <v>18.399999999999999</v>
      </c>
    </row>
    <row r="110" spans="1:7" x14ac:dyDescent="0.2">
      <c r="A110" s="2">
        <v>86</v>
      </c>
      <c r="B110" s="2">
        <v>16.78709482840506</v>
      </c>
      <c r="C110" s="2">
        <v>1.4829051715949397</v>
      </c>
      <c r="D110" s="2">
        <v>0.67749019489407125</v>
      </c>
      <c r="F110" s="2">
        <v>60.211267605633793</v>
      </c>
      <c r="G110" s="2">
        <v>18.41</v>
      </c>
    </row>
    <row r="111" spans="1:7" x14ac:dyDescent="0.2">
      <c r="A111" s="2">
        <v>87</v>
      </c>
      <c r="B111" s="2">
        <v>15.930969341775072</v>
      </c>
      <c r="C111" s="2">
        <v>2.3590306582249276</v>
      </c>
      <c r="D111" s="2">
        <v>1.0777628745356176</v>
      </c>
      <c r="F111" s="2">
        <v>60.915492957746473</v>
      </c>
      <c r="G111" s="2">
        <v>18.41</v>
      </c>
    </row>
    <row r="112" spans="1:7" x14ac:dyDescent="0.2">
      <c r="A112" s="2">
        <v>88</v>
      </c>
      <c r="B112" s="2">
        <v>16.437807520491781</v>
      </c>
      <c r="C112" s="2">
        <v>1.1921924795082184</v>
      </c>
      <c r="D112" s="2">
        <v>0.5446732068676704</v>
      </c>
      <c r="F112" s="2">
        <v>61.619718309859152</v>
      </c>
      <c r="G112" s="2">
        <v>18.45</v>
      </c>
    </row>
    <row r="113" spans="1:7" x14ac:dyDescent="0.2">
      <c r="A113" s="2">
        <v>89</v>
      </c>
      <c r="B113" s="2">
        <v>17.29888743702125</v>
      </c>
      <c r="C113" s="2">
        <v>5.1112562978751441E-2</v>
      </c>
      <c r="D113" s="2">
        <v>2.3351634964470017E-2</v>
      </c>
      <c r="F113" s="2">
        <v>62.323943661971825</v>
      </c>
      <c r="G113" s="2">
        <v>18.48</v>
      </c>
    </row>
    <row r="114" spans="1:7" x14ac:dyDescent="0.2">
      <c r="A114" s="2">
        <v>90</v>
      </c>
      <c r="B114" s="2">
        <v>15.885289498101875</v>
      </c>
      <c r="C114" s="2">
        <v>1.9447105018981237</v>
      </c>
      <c r="D114" s="2">
        <v>0.88847373532755625</v>
      </c>
      <c r="F114" s="2">
        <v>63.028169014084497</v>
      </c>
      <c r="G114" s="2">
        <v>18.5</v>
      </c>
    </row>
    <row r="115" spans="1:7" x14ac:dyDescent="0.2">
      <c r="A115" s="2">
        <v>91</v>
      </c>
      <c r="B115" s="2">
        <v>16.519456525235196</v>
      </c>
      <c r="C115" s="2">
        <v>1.1305434747648029</v>
      </c>
      <c r="D115" s="2">
        <v>0.51650782108395232</v>
      </c>
      <c r="F115" s="2">
        <v>63.732394366197177</v>
      </c>
      <c r="G115" s="2">
        <v>18.53</v>
      </c>
    </row>
    <row r="116" spans="1:7" x14ac:dyDescent="0.2">
      <c r="A116" s="2">
        <v>92</v>
      </c>
      <c r="B116" s="2">
        <v>17.157190741896152</v>
      </c>
      <c r="C116" s="2">
        <v>0.83280925810384687</v>
      </c>
      <c r="D116" s="2">
        <v>0.3804829313364082</v>
      </c>
      <c r="F116" s="2">
        <v>64.436619718309856</v>
      </c>
      <c r="G116" s="2">
        <v>18.559999999999999</v>
      </c>
    </row>
    <row r="117" spans="1:7" x14ac:dyDescent="0.2">
      <c r="A117" s="2">
        <v>93</v>
      </c>
      <c r="B117" s="2">
        <v>17.056615814936723</v>
      </c>
      <c r="C117" s="2">
        <v>1.5033841850632754</v>
      </c>
      <c r="D117" s="2">
        <v>0.68684637699638229</v>
      </c>
      <c r="F117" s="2">
        <v>65.140845070422529</v>
      </c>
      <c r="G117" s="2">
        <v>18.61</v>
      </c>
    </row>
    <row r="118" spans="1:7" x14ac:dyDescent="0.2">
      <c r="A118" s="2">
        <v>94</v>
      </c>
      <c r="B118" s="2">
        <v>18.664625583111665</v>
      </c>
      <c r="C118" s="2">
        <v>4.53744168883361E-2</v>
      </c>
      <c r="D118" s="2">
        <v>2.07300663115366E-2</v>
      </c>
      <c r="F118" s="2">
        <v>65.845070422535201</v>
      </c>
      <c r="G118" s="2">
        <v>18.690000000000001</v>
      </c>
    </row>
    <row r="119" spans="1:7" x14ac:dyDescent="0.2">
      <c r="A119" s="2">
        <v>95</v>
      </c>
      <c r="B119" s="2">
        <v>18.563555213162289</v>
      </c>
      <c r="C119" s="2">
        <v>0.76644478683770956</v>
      </c>
      <c r="D119" s="2">
        <v>0.35016320527882139</v>
      </c>
      <c r="F119" s="2">
        <v>66.549295774647888</v>
      </c>
      <c r="G119" s="2">
        <v>18.71</v>
      </c>
    </row>
    <row r="120" spans="1:7" x14ac:dyDescent="0.2">
      <c r="A120" s="2">
        <v>96</v>
      </c>
      <c r="B120" s="2">
        <v>17.204456003137182</v>
      </c>
      <c r="C120" s="2">
        <v>2.2855439968628168</v>
      </c>
      <c r="D120" s="2">
        <v>1.0441892560184043</v>
      </c>
      <c r="F120" s="2">
        <v>67.25352112676056</v>
      </c>
      <c r="G120" s="2">
        <v>18.72</v>
      </c>
    </row>
    <row r="121" spans="1:7" x14ac:dyDescent="0.2">
      <c r="A121" s="2">
        <v>97</v>
      </c>
      <c r="B121" s="2">
        <v>15.901341850976184</v>
      </c>
      <c r="C121" s="2">
        <v>2.5486581490238152</v>
      </c>
      <c r="D121" s="2">
        <v>1.1643973864110029</v>
      </c>
      <c r="F121" s="2">
        <v>67.957746478873233</v>
      </c>
      <c r="G121" s="2">
        <v>18.794896820892394</v>
      </c>
    </row>
    <row r="122" spans="1:7" x14ac:dyDescent="0.2">
      <c r="A122" s="2">
        <v>98</v>
      </c>
      <c r="B122" s="2">
        <v>16.084457580060931</v>
      </c>
      <c r="C122" s="2">
        <v>1.2955424199390677</v>
      </c>
      <c r="D122" s="2">
        <v>0.59189036722693888</v>
      </c>
      <c r="F122" s="2">
        <v>68.661971830985905</v>
      </c>
      <c r="G122" s="2">
        <v>18.87</v>
      </c>
    </row>
    <row r="123" spans="1:7" x14ac:dyDescent="0.2">
      <c r="A123" s="2">
        <v>99</v>
      </c>
      <c r="B123" s="2">
        <v>16.534617080727603</v>
      </c>
      <c r="C123" s="2">
        <v>0.67538291927239769</v>
      </c>
      <c r="D123" s="2">
        <v>0.30856005789894764</v>
      </c>
      <c r="F123" s="2">
        <v>69.366197183098578</v>
      </c>
      <c r="G123" s="2">
        <v>18.89</v>
      </c>
    </row>
    <row r="124" spans="1:7" x14ac:dyDescent="0.2">
      <c r="A124" s="2">
        <v>100</v>
      </c>
      <c r="B124" s="2">
        <v>16.041354039935467</v>
      </c>
      <c r="C124" s="2">
        <v>1.3686459600645335</v>
      </c>
      <c r="D124" s="2">
        <v>0.62528895035668797</v>
      </c>
      <c r="F124" s="2">
        <v>70.070422535211264</v>
      </c>
      <c r="G124" s="2">
        <v>19</v>
      </c>
    </row>
    <row r="125" spans="1:7" x14ac:dyDescent="0.2">
      <c r="A125" s="2">
        <v>101</v>
      </c>
      <c r="B125" s="2">
        <v>16.754990122656434</v>
      </c>
      <c r="C125" s="2">
        <v>0.34500987734356769</v>
      </c>
      <c r="D125" s="2">
        <v>0.1576235712971944</v>
      </c>
      <c r="F125" s="2">
        <v>70.774647887323937</v>
      </c>
      <c r="G125" s="2">
        <v>19.02</v>
      </c>
    </row>
    <row r="126" spans="1:7" x14ac:dyDescent="0.2">
      <c r="A126" s="2">
        <v>102</v>
      </c>
      <c r="B126" s="2">
        <v>18.067319514430462</v>
      </c>
      <c r="C126" s="2">
        <v>-0.51731951443046142</v>
      </c>
      <c r="D126" s="2">
        <v>-0.23634613012849756</v>
      </c>
      <c r="F126" s="2">
        <v>71.478873239436609</v>
      </c>
      <c r="G126" s="2">
        <v>19.11</v>
      </c>
    </row>
    <row r="127" spans="1:7" x14ac:dyDescent="0.2">
      <c r="A127" s="2">
        <v>103</v>
      </c>
      <c r="B127" s="2">
        <v>17.887770974873337</v>
      </c>
      <c r="C127" s="2">
        <v>0.98222902512666366</v>
      </c>
      <c r="D127" s="2">
        <v>0.44874786763873187</v>
      </c>
      <c r="F127" s="2">
        <v>72.183098591549296</v>
      </c>
      <c r="G127" s="2">
        <v>19.12</v>
      </c>
    </row>
    <row r="128" spans="1:7" x14ac:dyDescent="0.2">
      <c r="A128" s="2">
        <v>104</v>
      </c>
      <c r="B128" s="2">
        <v>17.705745220366477</v>
      </c>
      <c r="C128" s="2">
        <v>1.4042547796335221</v>
      </c>
      <c r="D128" s="2">
        <v>0.64155743911230712</v>
      </c>
      <c r="F128" s="2">
        <v>72.887323943661968</v>
      </c>
      <c r="G128" s="2">
        <v>19.16</v>
      </c>
    </row>
    <row r="129" spans="1:7" x14ac:dyDescent="0.2">
      <c r="A129" s="2">
        <v>105</v>
      </c>
      <c r="B129" s="2">
        <v>19.610822605314183</v>
      </c>
      <c r="C129" s="2">
        <v>-0.89082260531418456</v>
      </c>
      <c r="D129" s="2">
        <v>-0.40698730576361197</v>
      </c>
      <c r="F129" s="2">
        <v>73.591549295774641</v>
      </c>
      <c r="G129" s="2">
        <v>19.18</v>
      </c>
    </row>
    <row r="130" spans="1:7" x14ac:dyDescent="0.2">
      <c r="A130" s="2">
        <v>106</v>
      </c>
      <c r="B130" s="2">
        <v>20.866671496234144</v>
      </c>
      <c r="C130" s="2">
        <v>-1.556671496234145</v>
      </c>
      <c r="D130" s="2">
        <v>-0.71119158228803581</v>
      </c>
      <c r="F130" s="2">
        <v>74.295774647887313</v>
      </c>
      <c r="G130" s="2">
        <v>19.25</v>
      </c>
    </row>
    <row r="131" spans="1:7" x14ac:dyDescent="0.2">
      <c r="A131" s="2">
        <v>107</v>
      </c>
      <c r="B131" s="2">
        <v>19.12053222246173</v>
      </c>
      <c r="C131" s="2">
        <v>0.74946777753827121</v>
      </c>
      <c r="D131" s="2">
        <v>0.34240697274331527</v>
      </c>
      <c r="F131" s="2">
        <v>75</v>
      </c>
      <c r="G131" s="2">
        <v>19.309999999999999</v>
      </c>
    </row>
    <row r="132" spans="1:7" x14ac:dyDescent="0.2">
      <c r="A132" s="2">
        <v>108</v>
      </c>
      <c r="B132" s="2">
        <v>18.370827890072551</v>
      </c>
      <c r="C132" s="2">
        <v>1.2791721099274476</v>
      </c>
      <c r="D132" s="2">
        <v>0.5844113154758952</v>
      </c>
      <c r="F132" s="2">
        <v>75.704225352112672</v>
      </c>
      <c r="G132" s="2">
        <v>19.329999999999998</v>
      </c>
    </row>
    <row r="133" spans="1:7" x14ac:dyDescent="0.2">
      <c r="A133" s="2">
        <v>109</v>
      </c>
      <c r="B133" s="2">
        <v>19.574556178449996</v>
      </c>
      <c r="C133" s="2">
        <v>-1.4556178449996793E-2</v>
      </c>
      <c r="D133" s="2">
        <v>-6.6502352031010065E-3</v>
      </c>
      <c r="F133" s="2">
        <v>76.408450704225345</v>
      </c>
      <c r="G133" s="2">
        <v>19.35906668386767</v>
      </c>
    </row>
    <row r="134" spans="1:7" x14ac:dyDescent="0.2">
      <c r="A134" s="2">
        <v>110</v>
      </c>
      <c r="B134" s="2">
        <v>20.439005107311107</v>
      </c>
      <c r="C134" s="2">
        <v>-0.38900510731110671</v>
      </c>
      <c r="D134" s="2">
        <v>-0.1777235328429885</v>
      </c>
      <c r="F134" s="2">
        <v>77.112676056338017</v>
      </c>
      <c r="G134" s="2">
        <v>19.48</v>
      </c>
    </row>
    <row r="135" spans="1:7" x14ac:dyDescent="0.2">
      <c r="A135" s="2">
        <v>111</v>
      </c>
      <c r="B135" s="2">
        <v>22.835462849689154</v>
      </c>
      <c r="C135" s="2">
        <v>-2.0954628496891559</v>
      </c>
      <c r="D135" s="2">
        <v>-0.95734748359012101</v>
      </c>
      <c r="F135" s="2">
        <v>77.816901408450704</v>
      </c>
      <c r="G135" s="2">
        <v>19.489999999999998</v>
      </c>
    </row>
    <row r="136" spans="1:7" x14ac:dyDescent="0.2">
      <c r="A136" s="2">
        <v>112</v>
      </c>
      <c r="B136" s="2">
        <v>24.074466678950888</v>
      </c>
      <c r="C136" s="2">
        <v>-2.1744666789508891</v>
      </c>
      <c r="D136" s="2">
        <v>-0.99344171315325713</v>
      </c>
      <c r="F136" s="2">
        <v>78.521126760563376</v>
      </c>
      <c r="G136" s="2">
        <v>19.5</v>
      </c>
    </row>
    <row r="137" spans="1:7" x14ac:dyDescent="0.2">
      <c r="A137" s="2">
        <v>113</v>
      </c>
      <c r="B137" s="2">
        <v>22.901059501558258</v>
      </c>
      <c r="C137" s="2">
        <v>0.4689404984417429</v>
      </c>
      <c r="D137" s="2">
        <v>0.21424336213037418</v>
      </c>
      <c r="F137" s="2">
        <v>79.225352112676049</v>
      </c>
      <c r="G137" s="2">
        <v>19.500491100961181</v>
      </c>
    </row>
    <row r="138" spans="1:7" x14ac:dyDescent="0.2">
      <c r="A138" s="2">
        <v>114</v>
      </c>
      <c r="B138" s="2">
        <v>23.864299762614987</v>
      </c>
      <c r="C138" s="2">
        <v>-0.39429976261498823</v>
      </c>
      <c r="D138" s="2">
        <v>-0.1801424852631662</v>
      </c>
      <c r="F138" s="2">
        <v>79.929577464788721</v>
      </c>
      <c r="G138" s="2">
        <v>19.559999999999999</v>
      </c>
    </row>
    <row r="139" spans="1:7" x14ac:dyDescent="0.2">
      <c r="A139" s="2">
        <v>115</v>
      </c>
      <c r="B139" s="2">
        <v>23.368658595471096</v>
      </c>
      <c r="C139" s="2">
        <v>0.68134140452890435</v>
      </c>
      <c r="D139" s="2">
        <v>0.3112822922096975</v>
      </c>
      <c r="F139" s="2">
        <v>80.633802816901394</v>
      </c>
      <c r="G139" s="2">
        <v>19.649999999999999</v>
      </c>
    </row>
    <row r="140" spans="1:7" x14ac:dyDescent="0.2">
      <c r="A140" s="2">
        <v>116</v>
      </c>
      <c r="B140" s="2">
        <v>20.705751613099064</v>
      </c>
      <c r="C140" s="2">
        <v>3.4142483869009368</v>
      </c>
      <c r="D140" s="2">
        <v>1.5598568602808272</v>
      </c>
      <c r="F140" s="2">
        <v>81.338028169014081</v>
      </c>
      <c r="G140" s="2">
        <v>19.73</v>
      </c>
    </row>
    <row r="141" spans="1:7" x14ac:dyDescent="0.2">
      <c r="A141" s="2">
        <v>117</v>
      </c>
      <c r="B141" s="2">
        <v>19.398376651224517</v>
      </c>
      <c r="C141" s="2">
        <v>2.8016233487754825</v>
      </c>
      <c r="D141" s="2">
        <v>1.2799687970203848</v>
      </c>
      <c r="F141" s="2">
        <v>82.042253521126753</v>
      </c>
      <c r="G141" s="2">
        <v>19.87</v>
      </c>
    </row>
    <row r="142" spans="1:7" x14ac:dyDescent="0.2">
      <c r="A142" s="2">
        <v>118</v>
      </c>
      <c r="B142" s="2">
        <v>17.623798949829094</v>
      </c>
      <c r="C142" s="2">
        <v>3.0662010501709069</v>
      </c>
      <c r="D142" s="2">
        <v>1.4008455745220914</v>
      </c>
      <c r="F142" s="2">
        <v>82.746478873239425</v>
      </c>
      <c r="G142" s="2">
        <v>20.05</v>
      </c>
    </row>
    <row r="143" spans="1:7" x14ac:dyDescent="0.2">
      <c r="A143" s="2">
        <v>119</v>
      </c>
      <c r="B143" s="2">
        <v>19.029271623713324</v>
      </c>
      <c r="C143" s="2">
        <v>0.47121947724785684</v>
      </c>
      <c r="D143" s="2">
        <v>0.21528455196846269</v>
      </c>
      <c r="F143" s="2">
        <v>83.450704225352112</v>
      </c>
      <c r="G143" s="2">
        <v>20.053172587466708</v>
      </c>
    </row>
    <row r="144" spans="1:7" x14ac:dyDescent="0.2">
      <c r="A144" s="2">
        <v>120</v>
      </c>
      <c r="B144" s="2">
        <v>17.675721375175634</v>
      </c>
      <c r="C144" s="2">
        <v>2.3774512122910743</v>
      </c>
      <c r="D144" s="2">
        <v>1.0861786148023453</v>
      </c>
      <c r="F144" s="2">
        <v>84.154929577464785</v>
      </c>
      <c r="G144" s="2">
        <v>20.18</v>
      </c>
    </row>
    <row r="145" spans="1:7" x14ac:dyDescent="0.2">
      <c r="A145" s="2">
        <v>121</v>
      </c>
      <c r="B145" s="2">
        <v>18.383907585007176</v>
      </c>
      <c r="C145" s="2">
        <v>0.97515909886049457</v>
      </c>
      <c r="D145" s="2">
        <v>0.4455178527897028</v>
      </c>
      <c r="F145" s="2">
        <v>84.859154929577457</v>
      </c>
      <c r="G145" s="2">
        <v>20.239999999999998</v>
      </c>
    </row>
    <row r="146" spans="1:7" x14ac:dyDescent="0.2">
      <c r="A146" s="2">
        <v>122</v>
      </c>
      <c r="B146" s="2">
        <v>18.616864878880683</v>
      </c>
      <c r="C146" s="2">
        <v>0.17803194201171024</v>
      </c>
      <c r="D146" s="2">
        <v>8.1336890181019555E-2</v>
      </c>
      <c r="F146" s="2">
        <v>85.563380281690129</v>
      </c>
      <c r="G146" s="2">
        <v>20.29</v>
      </c>
    </row>
    <row r="147" spans="1:7" x14ac:dyDescent="0.2">
      <c r="A147" s="2">
        <v>123</v>
      </c>
      <c r="B147" s="2">
        <v>18.402734418625197</v>
      </c>
      <c r="C147" s="2">
        <v>0.77726558137480239</v>
      </c>
      <c r="D147" s="2">
        <v>0.35510686744971992</v>
      </c>
      <c r="F147" s="2">
        <v>86.267605633802802</v>
      </c>
      <c r="G147" s="2">
        <v>20.34</v>
      </c>
    </row>
    <row r="148" spans="1:7" x14ac:dyDescent="0.2">
      <c r="A148" s="2">
        <v>124</v>
      </c>
      <c r="B148" s="2">
        <v>19.926023435519046</v>
      </c>
      <c r="C148" s="2">
        <v>-0.44602343551904511</v>
      </c>
      <c r="D148" s="2">
        <v>-0.20377331608609534</v>
      </c>
      <c r="F148" s="2">
        <v>86.971830985915489</v>
      </c>
      <c r="G148" s="2">
        <v>20.46</v>
      </c>
    </row>
    <row r="149" spans="1:7" x14ac:dyDescent="0.2">
      <c r="A149" s="2">
        <v>125</v>
      </c>
      <c r="B149" s="2">
        <v>19.17017561005451</v>
      </c>
      <c r="C149" s="2">
        <v>1.0098243899454893</v>
      </c>
      <c r="D149" s="2">
        <v>0.46135527467148979</v>
      </c>
      <c r="F149" s="2">
        <v>87.676056338028161</v>
      </c>
      <c r="G149" s="2">
        <v>20.59</v>
      </c>
    </row>
    <row r="150" spans="1:7" x14ac:dyDescent="0.2">
      <c r="A150" s="2">
        <v>126</v>
      </c>
      <c r="B150" s="2">
        <v>17.275898882287667</v>
      </c>
      <c r="C150" s="2">
        <v>3.1841011177123342</v>
      </c>
      <c r="D150" s="2">
        <v>1.4547102054281624</v>
      </c>
      <c r="F150" s="2">
        <v>88.380281690140833</v>
      </c>
      <c r="G150" s="2">
        <v>20.69</v>
      </c>
    </row>
    <row r="151" spans="1:7" x14ac:dyDescent="0.2">
      <c r="A151" s="2">
        <v>127</v>
      </c>
      <c r="B151" s="2">
        <v>15.33564504505366</v>
      </c>
      <c r="C151" s="2">
        <v>2.9743549549463388</v>
      </c>
      <c r="D151" s="2">
        <v>1.3588841395322691</v>
      </c>
      <c r="F151" s="2">
        <v>89.08450704225352</v>
      </c>
      <c r="G151" s="2">
        <v>20.74</v>
      </c>
    </row>
    <row r="152" spans="1:7" x14ac:dyDescent="0.2">
      <c r="A152" s="2">
        <v>128</v>
      </c>
      <c r="B152" s="2">
        <v>14.241806011846663</v>
      </c>
      <c r="C152" s="2">
        <v>1.2581939881533373</v>
      </c>
      <c r="D152" s="2">
        <v>0.57482710734074693</v>
      </c>
      <c r="F152" s="2">
        <v>89.788732394366193</v>
      </c>
      <c r="G152" s="2">
        <v>20.85</v>
      </c>
    </row>
    <row r="153" spans="1:7" x14ac:dyDescent="0.2">
      <c r="A153" s="2">
        <v>129</v>
      </c>
      <c r="B153" s="2">
        <v>13.335343517437966</v>
      </c>
      <c r="C153" s="2">
        <v>0.52465648256203323</v>
      </c>
      <c r="D153" s="2">
        <v>0.23969814754984345</v>
      </c>
      <c r="F153" s="2">
        <v>90.492957746478865</v>
      </c>
      <c r="G153" s="2">
        <v>20.88</v>
      </c>
    </row>
    <row r="154" spans="1:7" x14ac:dyDescent="0.2">
      <c r="A154" s="2">
        <v>130</v>
      </c>
      <c r="B154" s="2">
        <v>13.668083029486981</v>
      </c>
      <c r="C154" s="2">
        <v>-0.92808302948698085</v>
      </c>
      <c r="D154" s="2">
        <v>-0.42401035789007585</v>
      </c>
      <c r="F154" s="2">
        <v>91.197183098591537</v>
      </c>
      <c r="G154" s="2">
        <v>21.23</v>
      </c>
    </row>
    <row r="155" spans="1:7" x14ac:dyDescent="0.2">
      <c r="A155" s="2">
        <v>131</v>
      </c>
      <c r="B155" s="2">
        <v>14.430272525222849</v>
      </c>
      <c r="C155" s="2">
        <v>-1.2002725252228483</v>
      </c>
      <c r="D155" s="2">
        <v>-0.54836471179382151</v>
      </c>
      <c r="F155" s="2">
        <v>91.90140845070421</v>
      </c>
      <c r="G155" s="2">
        <v>21.9</v>
      </c>
    </row>
    <row r="156" spans="1:7" x14ac:dyDescent="0.2">
      <c r="A156" s="2">
        <v>132</v>
      </c>
      <c r="B156" s="2">
        <v>12.883301333409491</v>
      </c>
      <c r="C156" s="2">
        <v>0.66669866659050925</v>
      </c>
      <c r="D156" s="2">
        <v>0.30459251084694433</v>
      </c>
      <c r="F156" s="2">
        <v>92.605633802816897</v>
      </c>
      <c r="G156" s="2">
        <v>22.2</v>
      </c>
    </row>
    <row r="157" spans="1:7" x14ac:dyDescent="0.2">
      <c r="A157" s="2">
        <v>133</v>
      </c>
      <c r="B157" s="2">
        <v>12.441267097777965</v>
      </c>
      <c r="C157" s="2">
        <v>0.63873290222203494</v>
      </c>
      <c r="D157" s="2">
        <v>0.29181588054361796</v>
      </c>
      <c r="F157" s="2">
        <v>93.309859154929569</v>
      </c>
      <c r="G157" s="2">
        <v>22.44</v>
      </c>
    </row>
    <row r="158" spans="1:7" x14ac:dyDescent="0.2">
      <c r="A158" s="2">
        <v>134</v>
      </c>
      <c r="B158" s="2">
        <v>12.09168252407072</v>
      </c>
      <c r="C158" s="2">
        <v>1.0183174759292797</v>
      </c>
      <c r="D158" s="2">
        <v>0.4652354839988479</v>
      </c>
      <c r="F158" s="2">
        <v>94.014084507042242</v>
      </c>
      <c r="G158" s="2">
        <v>23.37</v>
      </c>
    </row>
    <row r="159" spans="1:7" x14ac:dyDescent="0.2">
      <c r="A159" s="2">
        <v>135</v>
      </c>
      <c r="B159" s="2">
        <v>13.498839704120776</v>
      </c>
      <c r="C159" s="2">
        <v>-0.74883970412077616</v>
      </c>
      <c r="D159" s="2">
        <v>-0.34212002682783987</v>
      </c>
      <c r="F159" s="2">
        <v>94.718309859154928</v>
      </c>
      <c r="G159" s="2">
        <v>23.47</v>
      </c>
    </row>
    <row r="160" spans="1:7" x14ac:dyDescent="0.2">
      <c r="A160" s="2">
        <v>136</v>
      </c>
      <c r="B160" s="2">
        <v>12.80313865763592</v>
      </c>
      <c r="C160" s="2">
        <v>1.04686134236408</v>
      </c>
      <c r="D160" s="2">
        <v>0.47827622996451474</v>
      </c>
      <c r="F160" s="2">
        <v>95.422535211267601</v>
      </c>
      <c r="G160" s="2">
        <v>24.05</v>
      </c>
    </row>
    <row r="161" spans="1:7" x14ac:dyDescent="0.2">
      <c r="A161" s="2">
        <v>137</v>
      </c>
      <c r="B161" s="2">
        <v>11.374380163224135</v>
      </c>
      <c r="C161" s="2">
        <v>2.3656198367758652</v>
      </c>
      <c r="D161" s="2">
        <v>1.080773251696731</v>
      </c>
      <c r="F161" s="2">
        <v>96.126760563380273</v>
      </c>
      <c r="G161" s="2">
        <v>24.12</v>
      </c>
    </row>
    <row r="162" spans="1:7" x14ac:dyDescent="0.2">
      <c r="A162" s="2">
        <v>138</v>
      </c>
      <c r="B162" s="2">
        <v>10.103667982605733</v>
      </c>
      <c r="C162" s="2">
        <v>2.7663320173942658</v>
      </c>
      <c r="D162" s="2">
        <v>1.2638453580888069</v>
      </c>
      <c r="F162" s="2">
        <v>96.830985915492946</v>
      </c>
      <c r="G162" s="2">
        <v>24.72</v>
      </c>
    </row>
    <row r="163" spans="1:7" x14ac:dyDescent="0.2">
      <c r="A163" s="2">
        <v>139</v>
      </c>
      <c r="B163" s="2">
        <v>11.123487833114513</v>
      </c>
      <c r="C163" s="2">
        <v>0.22651216688548637</v>
      </c>
      <c r="D163" s="2">
        <v>0.10348589716230659</v>
      </c>
      <c r="F163" s="2">
        <v>97.535211267605618</v>
      </c>
      <c r="G163" s="2">
        <v>28.6</v>
      </c>
    </row>
    <row r="164" spans="1:7" x14ac:dyDescent="0.2">
      <c r="A164" s="2">
        <v>140</v>
      </c>
      <c r="B164" s="2">
        <v>10.336427099283261</v>
      </c>
      <c r="C164" s="2">
        <v>1.1435729007167392</v>
      </c>
      <c r="D164" s="2">
        <v>0.52246053370281864</v>
      </c>
      <c r="F164" s="2">
        <v>98.239436619718305</v>
      </c>
      <c r="G164" s="2">
        <v>30.34</v>
      </c>
    </row>
    <row r="165" spans="1:7" x14ac:dyDescent="0.2">
      <c r="A165" s="2">
        <v>141</v>
      </c>
      <c r="B165" s="2">
        <v>12.754684333219014</v>
      </c>
      <c r="C165" s="2">
        <v>-1.5246843332190139</v>
      </c>
      <c r="D165" s="2">
        <v>-0.69657770830584353</v>
      </c>
      <c r="F165" s="2">
        <v>98.943661971830977</v>
      </c>
      <c r="G165" s="2">
        <v>32.770000000000003</v>
      </c>
    </row>
    <row r="166" spans="1:7" ht="13.5" thickBot="1" x14ac:dyDescent="0.25">
      <c r="A166" s="3">
        <v>142</v>
      </c>
      <c r="B166" s="3">
        <v>15.429085592957836</v>
      </c>
      <c r="C166" s="3">
        <v>-3.6390855929578372</v>
      </c>
      <c r="D166" s="3">
        <v>-1.6625775233877571</v>
      </c>
      <c r="F166" s="3">
        <v>99.64788732394365</v>
      </c>
      <c r="G166" s="3">
        <v>34.159999999999997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LNGGroup's Data 8-92_4-98</vt:lpstr>
      <vt:lpstr>LNGGroup's Data 6-91_5-98</vt:lpstr>
      <vt:lpstr>Marc's JCC_BRENT</vt:lpstr>
      <vt:lpstr>Marc's JCC reg 2 1stmOut Brt</vt:lpstr>
      <vt:lpstr>Marc's 1stmOut Brt reg 2 JCC</vt:lpstr>
      <vt:lpstr>JCC Brent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mdelaro</dc:creator>
  <cp:lastModifiedBy>Jan Havlíček</cp:lastModifiedBy>
  <cp:lastPrinted>2000-06-02T13:56:40Z</cp:lastPrinted>
  <dcterms:created xsi:type="dcterms:W3CDTF">2000-01-28T11:00:31Z</dcterms:created>
  <dcterms:modified xsi:type="dcterms:W3CDTF">2023-09-13T16:25:04Z</dcterms:modified>
</cp:coreProperties>
</file>