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9B2F82-A727-4FF6-B540-0FC3353191B8}" xr6:coauthVersionLast="47" xr6:coauthVersionMax="47" xr10:uidLastSave="{00000000-0000-0000-0000-000000000000}"/>
  <bookViews>
    <workbookView xWindow="-120" yWindow="-120" windowWidth="38640" windowHeight="15720"/>
  </bookViews>
  <sheets>
    <sheet name="Assumptions" sheetId="2" r:id="rId1"/>
    <sheet name="EBS FCF" sheetId="1" r:id="rId2"/>
  </sheets>
  <externalReferences>
    <externalReference r:id="rId3"/>
  </externalReferences>
  <definedNames>
    <definedName name="Disct">Assumptions!#REF!</definedName>
    <definedName name="_xlnm.Print_Area" localSheetId="0">Assumptions!$B$1:$W$19</definedName>
    <definedName name="_xlnm.Print_Area" localSheetId="1">'EBS FCF'!$A$1:$W$33</definedName>
    <definedName name="waac">Assumptions!$C$20</definedName>
  </definedNames>
  <calcPr calcId="0" calcMode="manual" iterate="1" iterateCount="50"/>
</workbook>
</file>

<file path=xl/calcChain.xml><?xml version="1.0" encoding="utf-8"?>
<calcChain xmlns="http://schemas.openxmlformats.org/spreadsheetml/2006/main">
  <c r="A2" i="2" l="1"/>
  <c r="A3" i="2"/>
  <c r="A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A5" i="2"/>
  <c r="A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7" i="2"/>
  <c r="A8" i="2"/>
  <c r="A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14" i="2"/>
  <c r="A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16" i="2"/>
  <c r="A17" i="2"/>
  <c r="A18" i="2"/>
  <c r="C18" i="2"/>
  <c r="A19" i="2"/>
  <c r="A20" i="2"/>
  <c r="A21" i="2"/>
  <c r="A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A3" i="1"/>
  <c r="A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A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A6" i="1"/>
  <c r="A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A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A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A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A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A14" i="1"/>
  <c r="A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A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A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A19" i="1"/>
  <c r="A20" i="1"/>
  <c r="A21" i="1"/>
  <c r="A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A23" i="1"/>
  <c r="A24" i="1"/>
  <c r="A25" i="1"/>
  <c r="C25" i="1"/>
  <c r="D25" i="1"/>
  <c r="A26" i="1"/>
  <c r="C26" i="1"/>
  <c r="D26" i="1"/>
  <c r="A27" i="1"/>
  <c r="C27" i="1"/>
  <c r="D27" i="1"/>
  <c r="A28" i="1"/>
  <c r="C28" i="1"/>
  <c r="D28" i="1"/>
  <c r="A29" i="1"/>
  <c r="C29" i="1"/>
  <c r="D29" i="1"/>
  <c r="A30" i="1"/>
  <c r="C30" i="1"/>
  <c r="D30" i="1"/>
  <c r="A31" i="1"/>
  <c r="C31" i="1"/>
  <c r="D31" i="1"/>
  <c r="A32" i="1"/>
  <c r="C32" i="1"/>
  <c r="D32" i="1"/>
</calcChain>
</file>

<file path=xl/sharedStrings.xml><?xml version="1.0" encoding="utf-8"?>
<sst xmlns="http://schemas.openxmlformats.org/spreadsheetml/2006/main" count="51" uniqueCount="48">
  <si>
    <t>EBS Income Statement</t>
  </si>
  <si>
    <t>Notes</t>
  </si>
  <si>
    <t>YE 2000</t>
  </si>
  <si>
    <t>Revenues</t>
  </si>
  <si>
    <t>Total Revenues</t>
  </si>
  <si>
    <t>Expenses</t>
  </si>
  <si>
    <t xml:space="preserve">  Encoding</t>
  </si>
  <si>
    <t xml:space="preserve">  Long Haul Bandwidth</t>
  </si>
  <si>
    <t xml:space="preserve">  O&amp;M</t>
  </si>
  <si>
    <t xml:space="preserve">  Local Loop</t>
  </si>
  <si>
    <t xml:space="preserve">  CRM</t>
  </si>
  <si>
    <t>Total Expenses</t>
  </si>
  <si>
    <t xml:space="preserve"> = EBITDA</t>
  </si>
  <si>
    <t>less Depreciation</t>
  </si>
  <si>
    <t>= EBIT</t>
  </si>
  <si>
    <t>less Tax Expense (Benefit)</t>
  </si>
  <si>
    <t>from Tax!5</t>
  </si>
  <si>
    <t>= Net Income</t>
  </si>
  <si>
    <t>plus Depreciation</t>
  </si>
  <si>
    <t>less Capital Expenditures</t>
  </si>
  <si>
    <t>Net Cash Flow</t>
  </si>
  <si>
    <t>NPV</t>
  </si>
  <si>
    <t>Finance Assumptions</t>
  </si>
  <si>
    <t>Linked to Operational Model</t>
  </si>
  <si>
    <t xml:space="preserve">Revenues </t>
  </si>
  <si>
    <t>Encoding Costs</t>
  </si>
  <si>
    <t>Long Haul Bandwidth</t>
  </si>
  <si>
    <t>O&amp;M</t>
  </si>
  <si>
    <t xml:space="preserve">Local Loop  </t>
  </si>
  <si>
    <t xml:space="preserve">CRM </t>
  </si>
  <si>
    <t>Other</t>
  </si>
  <si>
    <t>Income Tax Rate (Federal plus local)</t>
  </si>
  <si>
    <t>WAAC for FCF NPV Calculations</t>
  </si>
  <si>
    <t>Tax Rate</t>
  </si>
  <si>
    <t>IRR</t>
  </si>
  <si>
    <t>Return Calculations</t>
  </si>
  <si>
    <t xml:space="preserve">     10 year</t>
  </si>
  <si>
    <t xml:space="preserve">     9 year</t>
  </si>
  <si>
    <t xml:space="preserve">     8 year</t>
  </si>
  <si>
    <t xml:space="preserve">     7 year</t>
  </si>
  <si>
    <t xml:space="preserve">     6 year</t>
  </si>
  <si>
    <t xml:space="preserve">     5 year</t>
  </si>
  <si>
    <t xml:space="preserve">     15 year</t>
  </si>
  <si>
    <t xml:space="preserve">     20 year</t>
  </si>
  <si>
    <t>Total Network Service Revenues</t>
  </si>
  <si>
    <t>Network Service Revenues</t>
  </si>
  <si>
    <t>Number of Subscribers per Year</t>
  </si>
  <si>
    <t>Monthly Fee per 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</si>
</sst>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.0_);_(* \(#,##0.0\);_(* &quot;-&quot;??_);_(@_)"/>
    <numFmt numFmtId="171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i/>
      <sz val="8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b/>
      <i/>
      <u/>
      <sz val="8"/>
      <name val="Times New Roman"/>
      <family val="1"/>
    </font>
    <font>
      <u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u/>
      <sz val="14"/>
      <name val="Times New Roman"/>
      <family val="1"/>
    </font>
    <font>
      <b/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4" fillId="0" borderId="0" xfId="0" applyFont="1"/>
    <xf numFmtId="43" fontId="5" fillId="0" borderId="0" xfId="1" applyFont="1"/>
    <xf numFmtId="0" fontId="6" fillId="0" borderId="2" xfId="0" applyFont="1" applyBorder="1"/>
    <xf numFmtId="0" fontId="5" fillId="0" borderId="0" xfId="0" applyFont="1"/>
    <xf numFmtId="1" fontId="3" fillId="0" borderId="1" xfId="0" applyNumberFormat="1" applyFont="1" applyBorder="1"/>
    <xf numFmtId="1" fontId="5" fillId="0" borderId="0" xfId="0" applyNumberFormat="1" applyFont="1"/>
    <xf numFmtId="1" fontId="7" fillId="0" borderId="0" xfId="0" applyNumberFormat="1" applyFont="1" applyAlignment="1">
      <alignment horizontal="right"/>
    </xf>
    <xf numFmtId="1" fontId="7" fillId="0" borderId="0" xfId="1" applyNumberFormat="1" applyFont="1"/>
    <xf numFmtId="1" fontId="3" fillId="0" borderId="2" xfId="0" applyNumberFormat="1" applyFont="1" applyBorder="1"/>
    <xf numFmtId="0" fontId="8" fillId="0" borderId="0" xfId="0" applyFont="1"/>
    <xf numFmtId="0" fontId="3" fillId="0" borderId="2" xfId="0" applyFont="1" applyBorder="1"/>
    <xf numFmtId="171" fontId="5" fillId="0" borderId="0" xfId="1" applyNumberFormat="1" applyFont="1"/>
    <xf numFmtId="171" fontId="3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171" fontId="5" fillId="0" borderId="4" xfId="1" applyNumberFormat="1" applyFont="1" applyBorder="1"/>
    <xf numFmtId="171" fontId="5" fillId="0" borderId="5" xfId="1" applyNumberFormat="1" applyFont="1" applyBorder="1"/>
    <xf numFmtId="171" fontId="5" fillId="0" borderId="0" xfId="1" applyNumberFormat="1" applyFont="1" applyFill="1"/>
    <xf numFmtId="0" fontId="5" fillId="0" borderId="0" xfId="0" applyFont="1" applyFill="1"/>
    <xf numFmtId="0" fontId="5" fillId="0" borderId="3" xfId="0" quotePrefix="1" applyFont="1" applyBorder="1"/>
    <xf numFmtId="0" fontId="5" fillId="0" borderId="4" xfId="0" quotePrefix="1" applyFont="1" applyBorder="1"/>
    <xf numFmtId="0" fontId="3" fillId="0" borderId="2" xfId="0" quotePrefix="1" applyFont="1" applyBorder="1"/>
    <xf numFmtId="0" fontId="5" fillId="0" borderId="0" xfId="0" quotePrefix="1" applyFont="1"/>
    <xf numFmtId="0" fontId="5" fillId="0" borderId="0" xfId="0" applyFont="1" applyBorder="1"/>
    <xf numFmtId="171" fontId="5" fillId="0" borderId="0" xfId="1" applyNumberFormat="1" applyFont="1" applyBorder="1"/>
    <xf numFmtId="0" fontId="9" fillId="0" borderId="0" xfId="0" applyFont="1"/>
    <xf numFmtId="0" fontId="10" fillId="0" borderId="0" xfId="0" applyFont="1"/>
    <xf numFmtId="170" fontId="9" fillId="2" borderId="6" xfId="1" applyNumberFormat="1" applyFont="1" applyFill="1" applyBorder="1"/>
    <xf numFmtId="170" fontId="9" fillId="2" borderId="7" xfId="1" applyNumberFormat="1" applyFont="1" applyFill="1" applyBorder="1"/>
    <xf numFmtId="170" fontId="9" fillId="2" borderId="8" xfId="1" applyNumberFormat="1" applyFont="1" applyFill="1" applyBorder="1"/>
    <xf numFmtId="0" fontId="11" fillId="0" borderId="0" xfId="0" applyFont="1"/>
    <xf numFmtId="170" fontId="9" fillId="2" borderId="9" xfId="1" applyNumberFormat="1" applyFont="1" applyFill="1" applyBorder="1"/>
    <xf numFmtId="0" fontId="12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/>
    <xf numFmtId="0" fontId="5" fillId="3" borderId="0" xfId="0" applyFont="1" applyFill="1" applyBorder="1"/>
    <xf numFmtId="0" fontId="4" fillId="0" borderId="0" xfId="0" applyFont="1" applyFill="1" applyBorder="1" applyAlignment="1">
      <alignment horizontal="right"/>
    </xf>
    <xf numFmtId="0" fontId="13" fillId="4" borderId="0" xfId="0" applyFont="1" applyFill="1"/>
    <xf numFmtId="0" fontId="9" fillId="0" borderId="0" xfId="0" applyFont="1" applyFill="1"/>
    <xf numFmtId="171" fontId="5" fillId="3" borderId="0" xfId="1" applyNumberFormat="1" applyFont="1" applyFill="1"/>
    <xf numFmtId="0" fontId="0" fillId="0" borderId="0" xfId="0" applyFill="1"/>
    <xf numFmtId="3" fontId="5" fillId="0" borderId="0" xfId="0" applyNumberFormat="1" applyFont="1" applyFill="1"/>
    <xf numFmtId="0" fontId="9" fillId="0" borderId="0" xfId="0" applyFont="1" applyFill="1" applyBorder="1"/>
    <xf numFmtId="3" fontId="5" fillId="3" borderId="0" xfId="0" applyNumberFormat="1" applyFont="1" applyFill="1"/>
    <xf numFmtId="3" fontId="5" fillId="0" borderId="0" xfId="0" applyNumberFormat="1" applyFont="1" applyFill="1" applyBorder="1"/>
    <xf numFmtId="3" fontId="5" fillId="3" borderId="0" xfId="0" applyNumberFormat="1" applyFont="1" applyFill="1" applyBorder="1"/>
    <xf numFmtId="0" fontId="13" fillId="4" borderId="0" xfId="0" applyFont="1" applyFill="1" applyBorder="1"/>
    <xf numFmtId="171" fontId="5" fillId="0" borderId="0" xfId="0" applyNumberFormat="1" applyFont="1" applyFill="1" applyBorder="1"/>
    <xf numFmtId="171" fontId="5" fillId="3" borderId="0" xfId="0" applyNumberFormat="1" applyFont="1" applyFill="1" applyBorder="1"/>
    <xf numFmtId="9" fontId="10" fillId="3" borderId="10" xfId="3" applyFont="1" applyFill="1" applyBorder="1" applyAlignment="1">
      <alignment horizontal="center" wrapText="1"/>
    </xf>
    <xf numFmtId="0" fontId="14" fillId="0" borderId="0" xfId="0" applyFont="1" applyFill="1" applyBorder="1"/>
    <xf numFmtId="9" fontId="10" fillId="0" borderId="0" xfId="3" applyFont="1" applyFill="1" applyBorder="1" applyAlignment="1">
      <alignment horizontal="center" wrapText="1"/>
    </xf>
    <xf numFmtId="0" fontId="11" fillId="0" borderId="1" xfId="0" applyFont="1" applyFill="1" applyBorder="1"/>
    <xf numFmtId="9" fontId="5" fillId="0" borderId="0" xfId="3" applyFont="1"/>
    <xf numFmtId="38" fontId="10" fillId="0" borderId="0" xfId="0" applyNumberFormat="1" applyFont="1" applyBorder="1"/>
    <xf numFmtId="44" fontId="5" fillId="2" borderId="0" xfId="2" applyFont="1" applyFill="1"/>
    <xf numFmtId="9" fontId="9" fillId="2" borderId="8" xfId="3" applyFont="1" applyFill="1" applyBorder="1"/>
    <xf numFmtId="9" fontId="9" fillId="2" borderId="6" xfId="3" applyFont="1" applyFill="1" applyBorder="1"/>
    <xf numFmtId="9" fontId="9" fillId="2" borderId="7" xfId="3" applyFont="1" applyFill="1" applyBorder="1"/>
    <xf numFmtId="9" fontId="9" fillId="2" borderId="9" xfId="3" applyFont="1" applyFill="1" applyBorder="1"/>
    <xf numFmtId="9" fontId="9" fillId="0" borderId="0" xfId="1" applyNumberFormat="1" applyFont="1" applyAlignment="1">
      <alignment horizontal="center"/>
    </xf>
    <xf numFmtId="17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OD%20D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TB"/>
      <sheetName val="Network"/>
      <sheetName val="Streaming"/>
      <sheetName val="Storage"/>
      <sheetName val="Encoding"/>
      <sheetName val="DRM"/>
      <sheetName val="LH Bandwidth"/>
      <sheetName val="Local Loop"/>
      <sheetName val="Distribution"/>
      <sheetName val="CRM"/>
      <sheetName val="O&amp;M"/>
      <sheetName val="Marketing"/>
      <sheetName val="Royalties"/>
      <sheetName val="Depreciation"/>
      <sheetName val="EBS &amp; EOD FCF"/>
      <sheetName val="Project FCF"/>
      <sheetName val="BBI FCF"/>
      <sheetName val="Scenario"/>
      <sheetName val="Metro"/>
    </sheetNames>
    <sheetDataSet>
      <sheetData sheetId="0">
        <row r="28">
          <cell r="F28">
            <v>9679.8918346216069</v>
          </cell>
          <cell r="G28">
            <v>44842.917049465184</v>
          </cell>
          <cell r="H28">
            <v>162753.03567903742</v>
          </cell>
          <cell r="I28">
            <v>527157.45529150765</v>
          </cell>
          <cell r="J28">
            <v>1031810.3824692816</v>
          </cell>
          <cell r="K28">
            <v>1641073.8851990085</v>
          </cell>
          <cell r="L28">
            <v>2400998.0565802758</v>
          </cell>
          <cell r="M28">
            <v>3190622.9249297455</v>
          </cell>
          <cell r="N28">
            <v>4001011.861038697</v>
          </cell>
          <cell r="O28">
            <v>4831291.1584845111</v>
          </cell>
          <cell r="P28">
            <v>5364969.5117721474</v>
          </cell>
          <cell r="Q28">
            <v>5998221.9978256002</v>
          </cell>
          <cell r="R28">
            <v>6602547.2276779683</v>
          </cell>
          <cell r="S28">
            <v>7247440.9611745151</v>
          </cell>
          <cell r="T28">
            <v>7842598.0657263361</v>
          </cell>
          <cell r="U28">
            <v>8375473.9944316531</v>
          </cell>
          <cell r="V28">
            <v>8932090.9672121629</v>
          </cell>
          <cell r="W28">
            <v>9715408.4563397542</v>
          </cell>
          <cell r="X28">
            <v>10540932.898125341</v>
          </cell>
          <cell r="Y28">
            <v>11410732.42162074</v>
          </cell>
        </row>
        <row r="324">
          <cell r="F324">
            <v>0.39</v>
          </cell>
        </row>
      </sheetData>
      <sheetData sheetId="1"/>
      <sheetData sheetId="2"/>
      <sheetData sheetId="3"/>
      <sheetData sheetId="4"/>
      <sheetData sheetId="5">
        <row r="65">
          <cell r="E65">
            <v>2174.2020000000002</v>
          </cell>
          <cell r="F65">
            <v>3367.4040000000005</v>
          </cell>
          <cell r="G65">
            <v>1193.202</v>
          </cell>
          <cell r="H65">
            <v>1193.202</v>
          </cell>
          <cell r="I65">
            <v>1193.202</v>
          </cell>
          <cell r="J65">
            <v>1193.202</v>
          </cell>
          <cell r="K65">
            <v>1193.202</v>
          </cell>
          <cell r="L65">
            <v>1193.202</v>
          </cell>
          <cell r="M65">
            <v>1193.202</v>
          </cell>
          <cell r="N65">
            <v>1193.202</v>
          </cell>
          <cell r="O65">
            <v>1193.202</v>
          </cell>
          <cell r="P65">
            <v>1193.202</v>
          </cell>
          <cell r="Q65">
            <v>1193.202</v>
          </cell>
          <cell r="R65">
            <v>1193.202</v>
          </cell>
          <cell r="S65">
            <v>1193.202</v>
          </cell>
          <cell r="T65">
            <v>1193.202</v>
          </cell>
          <cell r="U65">
            <v>1193.202</v>
          </cell>
          <cell r="V65">
            <v>1193.202</v>
          </cell>
          <cell r="W65">
            <v>1193.202</v>
          </cell>
          <cell r="X65">
            <v>1193.202</v>
          </cell>
        </row>
      </sheetData>
      <sheetData sheetId="6"/>
      <sheetData sheetId="7">
        <row r="33">
          <cell r="E33">
            <v>9.4921875</v>
          </cell>
          <cell r="F33">
            <v>10.650234375000002</v>
          </cell>
          <cell r="G33">
            <v>13.076121093750004</v>
          </cell>
          <cell r="H33">
            <v>14.534611523437501</v>
          </cell>
          <cell r="I33">
            <v>15.261342099609378</v>
          </cell>
          <cell r="J33">
            <v>15.443024743652346</v>
          </cell>
          <cell r="K33">
            <v>15.226822397241213</v>
          </cell>
          <cell r="L33">
            <v>14.72801269802124</v>
          </cell>
          <cell r="M33">
            <v>14.036242404629334</v>
          </cell>
          <cell r="N33">
            <v>13.220622913549523</v>
          </cell>
          <cell r="O33">
            <v>12.333873815689493</v>
          </cell>
          <cell r="P33">
            <v>11.41568543163261</v>
          </cell>
          <cell r="Q33">
            <v>10.495441401939777</v>
          </cell>
          <cell r="R33">
            <v>9.5944176589430601</v>
          </cell>
          <cell r="S33">
            <v>8.7275536073017133</v>
          </cell>
          <cell r="T33">
            <v>7.9048743738265514</v>
          </cell>
          <cell r="U33">
            <v>7.1326289542296486</v>
          </cell>
          <cell r="V33">
            <v>6.4141974871007204</v>
          </cell>
          <cell r="W33">
            <v>5.7508113086403032</v>
          </cell>
          <cell r="X33">
            <v>5.1421215402582456</v>
          </cell>
        </row>
      </sheetData>
      <sheetData sheetId="8"/>
      <sheetData sheetId="9"/>
      <sheetData sheetId="10">
        <row r="19">
          <cell r="E19">
            <v>937.5</v>
          </cell>
          <cell r="F19">
            <v>1275</v>
          </cell>
          <cell r="G19">
            <v>1551.5182140742245</v>
          </cell>
          <cell r="H19">
            <v>3737.9447317490462</v>
          </cell>
          <cell r="I19">
            <v>6765.862294815689</v>
          </cell>
          <cell r="J19">
            <v>10233.943311194053</v>
          </cell>
          <cell r="K19">
            <v>14605.988339481655</v>
          </cell>
          <cell r="L19">
            <v>19343.737549578473</v>
          </cell>
          <cell r="M19">
            <v>18204.553374674138</v>
          </cell>
          <cell r="N19">
            <v>21940.810213180299</v>
          </cell>
          <cell r="O19">
            <v>24342.362802974665</v>
          </cell>
          <cell r="P19">
            <v>27191.998990215201</v>
          </cell>
          <cell r="Q19">
            <v>29911.462524550858</v>
          </cell>
          <cell r="R19">
            <v>21942.322883523546</v>
          </cell>
          <cell r="S19">
            <v>23727.794197179006</v>
          </cell>
          <cell r="T19">
            <v>25326.42198329496</v>
          </cell>
          <cell r="U19">
            <v>26996.27290163649</v>
          </cell>
          <cell r="V19">
            <v>29146.225369019263</v>
          </cell>
          <cell r="W19">
            <v>31622.798694376022</v>
          </cell>
          <cell r="X19">
            <v>34232.197264862218</v>
          </cell>
        </row>
      </sheetData>
      <sheetData sheetId="11">
        <row r="9">
          <cell r="E9">
            <v>6375</v>
          </cell>
          <cell r="F9">
            <v>7879.5000000000009</v>
          </cell>
          <cell r="G9">
            <v>8521.679250000001</v>
          </cell>
          <cell r="H9">
            <v>10449.201937500002</v>
          </cell>
          <cell r="I9">
            <v>12484.706474925002</v>
          </cell>
          <cell r="J9">
            <v>13893.899780485503</v>
          </cell>
          <cell r="K9">
            <v>15132.821780060285</v>
          </cell>
          <cell r="L9">
            <v>16182.680321260445</v>
          </cell>
          <cell r="M9">
            <v>17023.489738727483</v>
          </cell>
          <cell r="N9">
            <v>17634.009579452246</v>
          </cell>
          <cell r="O9">
            <v>19533.824573766819</v>
          </cell>
          <cell r="P9">
            <v>21531.757859118759</v>
          </cell>
          <cell r="Q9">
            <v>23631.986699475423</v>
          </cell>
          <cell r="R9">
            <v>25838.850688180282</v>
          </cell>
          <cell r="S9">
            <v>28156.857728177903</v>
          </cell>
          <cell r="T9">
            <v>30590.690224956023</v>
          </cell>
          <cell r="U9">
            <v>33145.211499585464</v>
          </cell>
          <cell r="V9">
            <v>35825.472429490219</v>
          </cell>
          <cell r="W9">
            <v>38636.718324839625</v>
          </cell>
          <cell r="X9">
            <v>41584.396048723458</v>
          </cell>
        </row>
      </sheetData>
      <sheetData sheetId="12"/>
      <sheetData sheetId="13"/>
      <sheetData sheetId="14"/>
      <sheetData sheetId="15">
        <row r="21">
          <cell r="F21">
            <v>92.926961612367421</v>
          </cell>
          <cell r="G21">
            <v>470.85062901938448</v>
          </cell>
          <cell r="H21">
            <v>1855.3846067410266</v>
          </cell>
          <cell r="I21">
            <v>6484.036700085544</v>
          </cell>
          <cell r="J21">
            <v>13619.897048594517</v>
          </cell>
          <cell r="K21">
            <v>21662.175284626912</v>
          </cell>
          <cell r="L21">
            <v>31693.17434685964</v>
          </cell>
          <cell r="M21">
            <v>42116.22260907264</v>
          </cell>
          <cell r="N21">
            <v>52813.356565710805</v>
          </cell>
          <cell r="O21">
            <v>63773.043291995557</v>
          </cell>
          <cell r="P21">
            <v>70817.597555392349</v>
          </cell>
          <cell r="Q21">
            <v>79176.530371297922</v>
          </cell>
          <cell r="R21">
            <v>87153.623405349193</v>
          </cell>
          <cell r="S21">
            <v>95666.220687503606</v>
          </cell>
          <cell r="T21">
            <v>103522.29446758765</v>
          </cell>
          <cell r="U21">
            <v>110556.25672649783</v>
          </cell>
          <cell r="V21">
            <v>117903.60076720055</v>
          </cell>
          <cell r="W21">
            <v>128243.39162368476</v>
          </cell>
          <cell r="X21">
            <v>139140.31425525452</v>
          </cell>
          <cell r="Y21">
            <v>150621.66796539378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1"/>
  <sheetViews>
    <sheetView tabSelected="1" zoomScale="75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2.75" x14ac:dyDescent="0.2"/>
  <cols>
    <col min="1" max="1" width="4.42578125" style="54" customWidth="1"/>
    <col min="2" max="2" width="50.5703125" style="36" customWidth="1"/>
    <col min="3" max="3" width="10.42578125" style="36" customWidth="1"/>
    <col min="4" max="4" width="10.28515625" style="36" customWidth="1"/>
    <col min="5" max="6" width="9.85546875" style="36" bestFit="1" customWidth="1"/>
    <col min="7" max="7" width="10.42578125" style="36" bestFit="1" customWidth="1"/>
    <col min="8" max="8" width="10.85546875" style="36" bestFit="1" customWidth="1"/>
    <col min="9" max="9" width="11" style="36" bestFit="1" customWidth="1"/>
    <col min="10" max="10" width="11.42578125" style="36" bestFit="1" customWidth="1"/>
    <col min="11" max="11" width="10.7109375" style="36" bestFit="1" customWidth="1"/>
    <col min="12" max="12" width="11.7109375" style="36" bestFit="1" customWidth="1"/>
    <col min="13" max="13" width="11" style="36" bestFit="1" customWidth="1"/>
    <col min="14" max="15" width="11.7109375" style="36" bestFit="1" customWidth="1"/>
    <col min="16" max="17" width="11" style="36" bestFit="1" customWidth="1"/>
    <col min="18" max="18" width="10.7109375" style="36" bestFit="1" customWidth="1"/>
    <col min="19" max="20" width="11.42578125" style="36" bestFit="1" customWidth="1"/>
    <col min="21" max="22" width="11" style="36" bestFit="1" customWidth="1"/>
    <col min="23" max="23" width="11.42578125" style="36" bestFit="1" customWidth="1"/>
    <col min="24" max="24" width="3.42578125" style="36" customWidth="1"/>
    <col min="25" max="16384" width="9.140625" style="36"/>
  </cols>
  <sheetData>
    <row r="1" spans="1:32" s="25" customFormat="1" ht="21.75" customHeight="1" x14ac:dyDescent="0.35">
      <c r="A1" s="1">
        <v>1</v>
      </c>
      <c r="B1" s="34" t="s">
        <v>22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6"/>
      <c r="Y1" s="36"/>
      <c r="Z1" s="36"/>
      <c r="AA1" s="36"/>
      <c r="AB1" s="36"/>
      <c r="AC1" s="36"/>
      <c r="AD1" s="36"/>
      <c r="AE1" s="36"/>
      <c r="AF1" s="36"/>
    </row>
    <row r="2" spans="1:32" s="25" customFormat="1" x14ac:dyDescent="0.2">
      <c r="A2" s="1">
        <f t="shared" ref="A2:A21" si="0">A1+1</f>
        <v>2</v>
      </c>
      <c r="B2" s="37" t="s">
        <v>23</v>
      </c>
      <c r="C2" s="38" t="s">
        <v>2</v>
      </c>
      <c r="D2" s="35">
        <v>2001</v>
      </c>
      <c r="E2" s="35">
        <v>2002</v>
      </c>
      <c r="F2" s="35">
        <v>2003</v>
      </c>
      <c r="G2" s="35">
        <v>2004</v>
      </c>
      <c r="H2" s="35">
        <v>2005</v>
      </c>
      <c r="I2" s="35">
        <v>2006</v>
      </c>
      <c r="J2" s="35">
        <v>2007</v>
      </c>
      <c r="K2" s="35">
        <v>2008</v>
      </c>
      <c r="L2" s="35">
        <v>2009</v>
      </c>
      <c r="M2" s="35">
        <v>2010</v>
      </c>
      <c r="N2" s="35">
        <v>2011</v>
      </c>
      <c r="O2" s="35">
        <v>2012</v>
      </c>
      <c r="P2" s="35">
        <v>2013</v>
      </c>
      <c r="Q2" s="35">
        <v>2014</v>
      </c>
      <c r="R2" s="35">
        <v>2015</v>
      </c>
      <c r="S2" s="35">
        <v>2016</v>
      </c>
      <c r="T2" s="35">
        <v>2017</v>
      </c>
      <c r="U2" s="35">
        <v>2018</v>
      </c>
      <c r="V2" s="35">
        <v>2019</v>
      </c>
      <c r="W2" s="35">
        <v>2020</v>
      </c>
      <c r="X2" s="36"/>
      <c r="Y2" s="36"/>
      <c r="Z2" s="36"/>
      <c r="AA2" s="36"/>
      <c r="AB2" s="36"/>
      <c r="AC2" s="36"/>
      <c r="AD2" s="36"/>
      <c r="AE2" s="36"/>
      <c r="AF2" s="36"/>
    </row>
    <row r="3" spans="1:32" s="5" customFormat="1" ht="18.75" x14ac:dyDescent="0.3">
      <c r="A3" s="1">
        <f t="shared" si="0"/>
        <v>3</v>
      </c>
      <c r="B3" s="39" t="s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s="5" customFormat="1" x14ac:dyDescent="0.2">
      <c r="A4" s="1">
        <f t="shared" si="0"/>
        <v>4</v>
      </c>
      <c r="B4" s="40" t="s">
        <v>46</v>
      </c>
      <c r="C4" s="19"/>
      <c r="D4" s="41">
        <f>[1]Assumptions!F28</f>
        <v>9679.8918346216069</v>
      </c>
      <c r="E4" s="41">
        <f>[1]Assumptions!G28</f>
        <v>44842.917049465184</v>
      </c>
      <c r="F4" s="41">
        <f>[1]Assumptions!H28</f>
        <v>162753.03567903742</v>
      </c>
      <c r="G4" s="41">
        <f>[1]Assumptions!I28</f>
        <v>527157.45529150765</v>
      </c>
      <c r="H4" s="41">
        <f>[1]Assumptions!J28</f>
        <v>1031810.3824692816</v>
      </c>
      <c r="I4" s="41">
        <f>[1]Assumptions!K28</f>
        <v>1641073.8851990085</v>
      </c>
      <c r="J4" s="41">
        <f>[1]Assumptions!L28</f>
        <v>2400998.0565802758</v>
      </c>
      <c r="K4" s="41">
        <f>[1]Assumptions!M28</f>
        <v>3190622.9249297455</v>
      </c>
      <c r="L4" s="41">
        <f>[1]Assumptions!N28</f>
        <v>4001011.861038697</v>
      </c>
      <c r="M4" s="41">
        <f>[1]Assumptions!O28</f>
        <v>4831291.1584845111</v>
      </c>
      <c r="N4" s="41">
        <f>[1]Assumptions!P28</f>
        <v>5364969.5117721474</v>
      </c>
      <c r="O4" s="41">
        <f>[1]Assumptions!Q28</f>
        <v>5998221.9978256002</v>
      </c>
      <c r="P4" s="41">
        <f>[1]Assumptions!R28</f>
        <v>6602547.2276779683</v>
      </c>
      <c r="Q4" s="41">
        <f>[1]Assumptions!S28</f>
        <v>7247440.9611745151</v>
      </c>
      <c r="R4" s="41">
        <f>[1]Assumptions!T28</f>
        <v>7842598.0657263361</v>
      </c>
      <c r="S4" s="41">
        <f>[1]Assumptions!U28</f>
        <v>8375473.9944316531</v>
      </c>
      <c r="T4" s="41">
        <f>[1]Assumptions!V28</f>
        <v>8932090.9672121629</v>
      </c>
      <c r="U4" s="41">
        <f>[1]Assumptions!W28</f>
        <v>9715408.4563397542</v>
      </c>
      <c r="V4" s="41">
        <f>[1]Assumptions!X28</f>
        <v>10540932.898125341</v>
      </c>
      <c r="W4" s="41">
        <f>[1]Assumptions!Y28</f>
        <v>11410732.42162074</v>
      </c>
      <c r="X4" s="20"/>
      <c r="Y4" s="20"/>
      <c r="Z4" s="20"/>
      <c r="AA4" s="20"/>
      <c r="AB4" s="20"/>
      <c r="AC4" s="20"/>
      <c r="AD4" s="20"/>
      <c r="AE4" s="20"/>
      <c r="AF4" s="20"/>
    </row>
    <row r="5" spans="1:32" s="20" customFormat="1" x14ac:dyDescent="0.2">
      <c r="A5" s="1">
        <f t="shared" si="0"/>
        <v>5</v>
      </c>
      <c r="B5" s="44" t="s">
        <v>47</v>
      </c>
      <c r="C5" s="19"/>
      <c r="D5" s="57">
        <v>3.4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32" s="20" customFormat="1" x14ac:dyDescent="0.2">
      <c r="A6" s="1">
        <f t="shared" si="0"/>
        <v>6</v>
      </c>
      <c r="B6" s="44" t="s">
        <v>44</v>
      </c>
      <c r="C6" s="19"/>
      <c r="D6" s="19">
        <f>D4*12*$D$5/1000</f>
        <v>394.93958685256149</v>
      </c>
      <c r="E6" s="19">
        <f t="shared" ref="E6:W6" si="1">E4*12*$D$5/1000</f>
        <v>1829.5910156181794</v>
      </c>
      <c r="F6" s="19">
        <f t="shared" si="1"/>
        <v>6640.3238557047271</v>
      </c>
      <c r="G6" s="19">
        <f t="shared" si="1"/>
        <v>21508.024175893512</v>
      </c>
      <c r="H6" s="19">
        <f t="shared" si="1"/>
        <v>42097.863604746686</v>
      </c>
      <c r="I6" s="19">
        <f t="shared" si="1"/>
        <v>66955.814516119543</v>
      </c>
      <c r="J6" s="19">
        <f t="shared" si="1"/>
        <v>97960.720708475259</v>
      </c>
      <c r="K6" s="19">
        <f t="shared" si="1"/>
        <v>130177.41533713361</v>
      </c>
      <c r="L6" s="19">
        <f t="shared" si="1"/>
        <v>163241.28393037885</v>
      </c>
      <c r="M6" s="19">
        <f t="shared" si="1"/>
        <v>197116.67926616807</v>
      </c>
      <c r="N6" s="19">
        <f t="shared" si="1"/>
        <v>218890.7560803036</v>
      </c>
      <c r="O6" s="19">
        <f t="shared" si="1"/>
        <v>244727.45751128448</v>
      </c>
      <c r="P6" s="19">
        <f t="shared" si="1"/>
        <v>269383.92688926111</v>
      </c>
      <c r="Q6" s="19">
        <f t="shared" si="1"/>
        <v>295695.59121592023</v>
      </c>
      <c r="R6" s="19">
        <f t="shared" si="1"/>
        <v>319978.00108163455</v>
      </c>
      <c r="S6" s="19">
        <f t="shared" si="1"/>
        <v>341719.33897281147</v>
      </c>
      <c r="T6" s="19">
        <f t="shared" si="1"/>
        <v>364429.31146225624</v>
      </c>
      <c r="U6" s="19">
        <f t="shared" si="1"/>
        <v>396388.665018662</v>
      </c>
      <c r="V6" s="19">
        <f t="shared" si="1"/>
        <v>430070.06224351388</v>
      </c>
      <c r="W6" s="19">
        <f t="shared" si="1"/>
        <v>465557.88280212611</v>
      </c>
    </row>
    <row r="7" spans="1:32" x14ac:dyDescent="0.2">
      <c r="A7" s="1">
        <f t="shared" si="0"/>
        <v>7</v>
      </c>
      <c r="B7" s="44"/>
      <c r="C7" s="4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32" ht="18.75" x14ac:dyDescent="0.3">
      <c r="A8" s="1">
        <f t="shared" si="0"/>
        <v>8</v>
      </c>
      <c r="B8" s="48" t="s">
        <v>5</v>
      </c>
      <c r="C8"/>
    </row>
    <row r="9" spans="1:32" x14ac:dyDescent="0.2">
      <c r="A9" s="1">
        <f t="shared" si="0"/>
        <v>9</v>
      </c>
      <c r="B9" s="44" t="s">
        <v>25</v>
      </c>
      <c r="C9" s="49"/>
      <c r="D9" s="50">
        <f>[1]Encoding!E65</f>
        <v>2174.2020000000002</v>
      </c>
      <c r="E9" s="50">
        <f>[1]Encoding!F65</f>
        <v>3367.4040000000005</v>
      </c>
      <c r="F9" s="50">
        <f>[1]Encoding!G65</f>
        <v>1193.202</v>
      </c>
      <c r="G9" s="50">
        <f>[1]Encoding!H65</f>
        <v>1193.202</v>
      </c>
      <c r="H9" s="50">
        <f>[1]Encoding!I65</f>
        <v>1193.202</v>
      </c>
      <c r="I9" s="50">
        <f>[1]Encoding!J65</f>
        <v>1193.202</v>
      </c>
      <c r="J9" s="50">
        <f>[1]Encoding!K65</f>
        <v>1193.202</v>
      </c>
      <c r="K9" s="50">
        <f>[1]Encoding!L65</f>
        <v>1193.202</v>
      </c>
      <c r="L9" s="50">
        <f>[1]Encoding!M65</f>
        <v>1193.202</v>
      </c>
      <c r="M9" s="50">
        <f>[1]Encoding!N65</f>
        <v>1193.202</v>
      </c>
      <c r="N9" s="50">
        <f>[1]Encoding!O65</f>
        <v>1193.202</v>
      </c>
      <c r="O9" s="50">
        <f>[1]Encoding!P65</f>
        <v>1193.202</v>
      </c>
      <c r="P9" s="50">
        <f>[1]Encoding!Q65</f>
        <v>1193.202</v>
      </c>
      <c r="Q9" s="50">
        <f>[1]Encoding!R65</f>
        <v>1193.202</v>
      </c>
      <c r="R9" s="50">
        <f>[1]Encoding!S65</f>
        <v>1193.202</v>
      </c>
      <c r="S9" s="50">
        <f>[1]Encoding!T65</f>
        <v>1193.202</v>
      </c>
      <c r="T9" s="50">
        <f>[1]Encoding!U65</f>
        <v>1193.202</v>
      </c>
      <c r="U9" s="50">
        <f>[1]Encoding!V65</f>
        <v>1193.202</v>
      </c>
      <c r="V9" s="50">
        <f>[1]Encoding!W65</f>
        <v>1193.202</v>
      </c>
      <c r="W9" s="50">
        <f>[1]Encoding!X65</f>
        <v>1193.202</v>
      </c>
    </row>
    <row r="10" spans="1:32" x14ac:dyDescent="0.2">
      <c r="A10" s="1">
        <f t="shared" si="0"/>
        <v>10</v>
      </c>
      <c r="B10" s="44" t="s">
        <v>26</v>
      </c>
      <c r="C10" s="43"/>
      <c r="D10" s="45">
        <f>'[1]LH Bandwidth'!E33</f>
        <v>9.4921875</v>
      </c>
      <c r="E10" s="45">
        <f>'[1]LH Bandwidth'!F33</f>
        <v>10.650234375000002</v>
      </c>
      <c r="F10" s="45">
        <f>'[1]LH Bandwidth'!G33</f>
        <v>13.076121093750004</v>
      </c>
      <c r="G10" s="45">
        <f>'[1]LH Bandwidth'!H33</f>
        <v>14.534611523437501</v>
      </c>
      <c r="H10" s="45">
        <f>'[1]LH Bandwidth'!I33</f>
        <v>15.261342099609378</v>
      </c>
      <c r="I10" s="45">
        <f>'[1]LH Bandwidth'!J33</f>
        <v>15.443024743652346</v>
      </c>
      <c r="J10" s="45">
        <f>'[1]LH Bandwidth'!K33</f>
        <v>15.226822397241213</v>
      </c>
      <c r="K10" s="45">
        <f>'[1]LH Bandwidth'!L33</f>
        <v>14.72801269802124</v>
      </c>
      <c r="L10" s="45">
        <f>'[1]LH Bandwidth'!M33</f>
        <v>14.036242404629334</v>
      </c>
      <c r="M10" s="45">
        <f>'[1]LH Bandwidth'!N33</f>
        <v>13.220622913549523</v>
      </c>
      <c r="N10" s="45">
        <f>'[1]LH Bandwidth'!O33</f>
        <v>12.333873815689493</v>
      </c>
      <c r="O10" s="45">
        <f>'[1]LH Bandwidth'!P33</f>
        <v>11.41568543163261</v>
      </c>
      <c r="P10" s="45">
        <f>'[1]LH Bandwidth'!Q33</f>
        <v>10.495441401939777</v>
      </c>
      <c r="Q10" s="45">
        <f>'[1]LH Bandwidth'!R33</f>
        <v>9.5944176589430601</v>
      </c>
      <c r="R10" s="45">
        <f>'[1]LH Bandwidth'!S33</f>
        <v>8.7275536073017133</v>
      </c>
      <c r="S10" s="45">
        <f>'[1]LH Bandwidth'!T33</f>
        <v>7.9048743738265514</v>
      </c>
      <c r="T10" s="45">
        <f>'[1]LH Bandwidth'!U33</f>
        <v>7.1326289542296486</v>
      </c>
      <c r="U10" s="45">
        <f>'[1]LH Bandwidth'!V33</f>
        <v>6.4141974871007204</v>
      </c>
      <c r="V10" s="45">
        <f>'[1]LH Bandwidth'!W33</f>
        <v>5.7508113086403032</v>
      </c>
      <c r="W10" s="45">
        <f>'[1]LH Bandwidth'!X33</f>
        <v>5.1421215402582456</v>
      </c>
    </row>
    <row r="11" spans="1:32" x14ac:dyDescent="0.2">
      <c r="A11" s="1">
        <f t="shared" si="0"/>
        <v>11</v>
      </c>
      <c r="B11" s="44" t="s">
        <v>27</v>
      </c>
      <c r="C11" s="46"/>
      <c r="D11" s="47">
        <f>'[1]O&amp;M'!E9</f>
        <v>6375</v>
      </c>
      <c r="E11" s="47">
        <f>'[1]O&amp;M'!F9</f>
        <v>7879.5000000000009</v>
      </c>
      <c r="F11" s="47">
        <f>'[1]O&amp;M'!G9</f>
        <v>8521.679250000001</v>
      </c>
      <c r="G11" s="47">
        <f>'[1]O&amp;M'!H9</f>
        <v>10449.201937500002</v>
      </c>
      <c r="H11" s="47">
        <f>'[1]O&amp;M'!I9</f>
        <v>12484.706474925002</v>
      </c>
      <c r="I11" s="47">
        <f>'[1]O&amp;M'!J9</f>
        <v>13893.899780485503</v>
      </c>
      <c r="J11" s="47">
        <f>'[1]O&amp;M'!K9</f>
        <v>15132.821780060285</v>
      </c>
      <c r="K11" s="47">
        <f>'[1]O&amp;M'!L9</f>
        <v>16182.680321260445</v>
      </c>
      <c r="L11" s="47">
        <f>'[1]O&amp;M'!M9</f>
        <v>17023.489738727483</v>
      </c>
      <c r="M11" s="47">
        <f>'[1]O&amp;M'!N9</f>
        <v>17634.009579452246</v>
      </c>
      <c r="N11" s="47">
        <f>'[1]O&amp;M'!O9</f>
        <v>19533.824573766819</v>
      </c>
      <c r="O11" s="47">
        <f>'[1]O&amp;M'!P9</f>
        <v>21531.757859118759</v>
      </c>
      <c r="P11" s="47">
        <f>'[1]O&amp;M'!Q9</f>
        <v>23631.986699475423</v>
      </c>
      <c r="Q11" s="47">
        <f>'[1]O&amp;M'!R9</f>
        <v>25838.850688180282</v>
      </c>
      <c r="R11" s="47">
        <f>'[1]O&amp;M'!S9</f>
        <v>28156.857728177903</v>
      </c>
      <c r="S11" s="47">
        <f>'[1]O&amp;M'!T9</f>
        <v>30590.690224956023</v>
      </c>
      <c r="T11" s="47">
        <f>'[1]O&amp;M'!U9</f>
        <v>33145.211499585464</v>
      </c>
      <c r="U11" s="47">
        <f>'[1]O&amp;M'!V9</f>
        <v>35825.472429490219</v>
      </c>
      <c r="V11" s="47">
        <f>'[1]O&amp;M'!W9</f>
        <v>38636.718324839625</v>
      </c>
      <c r="W11" s="47">
        <f>'[1]O&amp;M'!X9</f>
        <v>41584.396048723458</v>
      </c>
    </row>
    <row r="12" spans="1:32" x14ac:dyDescent="0.2">
      <c r="A12" s="1">
        <f t="shared" si="0"/>
        <v>12</v>
      </c>
      <c r="B12" s="44" t="s">
        <v>28</v>
      </c>
      <c r="C12" s="43"/>
      <c r="D12" s="45">
        <f>'[1]EBS &amp; EOD FCF'!F21</f>
        <v>92.926961612367421</v>
      </c>
      <c r="E12" s="45">
        <f>'[1]EBS &amp; EOD FCF'!G21</f>
        <v>470.85062901938448</v>
      </c>
      <c r="F12" s="45">
        <f>'[1]EBS &amp; EOD FCF'!H21</f>
        <v>1855.3846067410266</v>
      </c>
      <c r="G12" s="45">
        <f>'[1]EBS &amp; EOD FCF'!I21</f>
        <v>6484.036700085544</v>
      </c>
      <c r="H12" s="45">
        <f>'[1]EBS &amp; EOD FCF'!J21</f>
        <v>13619.897048594517</v>
      </c>
      <c r="I12" s="45">
        <f>'[1]EBS &amp; EOD FCF'!K21</f>
        <v>21662.175284626912</v>
      </c>
      <c r="J12" s="45">
        <f>'[1]EBS &amp; EOD FCF'!L21</f>
        <v>31693.17434685964</v>
      </c>
      <c r="K12" s="45">
        <f>'[1]EBS &amp; EOD FCF'!M21</f>
        <v>42116.22260907264</v>
      </c>
      <c r="L12" s="45">
        <f>'[1]EBS &amp; EOD FCF'!N21</f>
        <v>52813.356565710805</v>
      </c>
      <c r="M12" s="45">
        <f>'[1]EBS &amp; EOD FCF'!O21</f>
        <v>63773.043291995557</v>
      </c>
      <c r="N12" s="45">
        <f>'[1]EBS &amp; EOD FCF'!P21</f>
        <v>70817.597555392349</v>
      </c>
      <c r="O12" s="45">
        <f>'[1]EBS &amp; EOD FCF'!Q21</f>
        <v>79176.530371297922</v>
      </c>
      <c r="P12" s="45">
        <f>'[1]EBS &amp; EOD FCF'!R21</f>
        <v>87153.623405349193</v>
      </c>
      <c r="Q12" s="45">
        <f>'[1]EBS &amp; EOD FCF'!S21</f>
        <v>95666.220687503606</v>
      </c>
      <c r="R12" s="45">
        <f>'[1]EBS &amp; EOD FCF'!T21</f>
        <v>103522.29446758765</v>
      </c>
      <c r="S12" s="45">
        <f>'[1]EBS &amp; EOD FCF'!U21</f>
        <v>110556.25672649783</v>
      </c>
      <c r="T12" s="45">
        <f>'[1]EBS &amp; EOD FCF'!V21</f>
        <v>117903.60076720055</v>
      </c>
      <c r="U12" s="45">
        <f>'[1]EBS &amp; EOD FCF'!W21</f>
        <v>128243.39162368476</v>
      </c>
      <c r="V12" s="45">
        <f>'[1]EBS &amp; EOD FCF'!X21</f>
        <v>139140.31425525452</v>
      </c>
      <c r="W12" s="45">
        <f>'[1]EBS &amp; EOD FCF'!Y21</f>
        <v>150621.66796539378</v>
      </c>
    </row>
    <row r="13" spans="1:32" x14ac:dyDescent="0.2">
      <c r="A13" s="1">
        <f t="shared" si="0"/>
        <v>13</v>
      </c>
      <c r="B13" s="44" t="s">
        <v>29</v>
      </c>
      <c r="C13" s="43"/>
      <c r="D13" s="45">
        <f>[1]CRM!E19</f>
        <v>937.5</v>
      </c>
      <c r="E13" s="45">
        <f>[1]CRM!F19</f>
        <v>1275</v>
      </c>
      <c r="F13" s="45">
        <f>[1]CRM!G19</f>
        <v>1551.5182140742245</v>
      </c>
      <c r="G13" s="45">
        <f>[1]CRM!H19</f>
        <v>3737.9447317490462</v>
      </c>
      <c r="H13" s="45">
        <f>[1]CRM!I19</f>
        <v>6765.862294815689</v>
      </c>
      <c r="I13" s="45">
        <f>[1]CRM!J19</f>
        <v>10233.943311194053</v>
      </c>
      <c r="J13" s="45">
        <f>[1]CRM!K19</f>
        <v>14605.988339481655</v>
      </c>
      <c r="K13" s="45">
        <f>[1]CRM!L19</f>
        <v>19343.737549578473</v>
      </c>
      <c r="L13" s="45">
        <f>[1]CRM!M19</f>
        <v>18204.553374674138</v>
      </c>
      <c r="M13" s="45">
        <f>[1]CRM!N19</f>
        <v>21940.810213180299</v>
      </c>
      <c r="N13" s="45">
        <f>[1]CRM!O19</f>
        <v>24342.362802974665</v>
      </c>
      <c r="O13" s="45">
        <f>[1]CRM!P19</f>
        <v>27191.998990215201</v>
      </c>
      <c r="P13" s="45">
        <f>[1]CRM!Q19</f>
        <v>29911.462524550858</v>
      </c>
      <c r="Q13" s="45">
        <f>[1]CRM!R19</f>
        <v>21942.322883523546</v>
      </c>
      <c r="R13" s="45">
        <f>[1]CRM!S19</f>
        <v>23727.794197179006</v>
      </c>
      <c r="S13" s="45">
        <f>[1]CRM!T19</f>
        <v>25326.42198329496</v>
      </c>
      <c r="T13" s="45">
        <f>[1]CRM!U19</f>
        <v>26996.27290163649</v>
      </c>
      <c r="U13" s="45">
        <f>[1]CRM!V19</f>
        <v>29146.225369019263</v>
      </c>
      <c r="V13" s="45">
        <f>[1]CRM!W19</f>
        <v>31622.798694376022</v>
      </c>
      <c r="W13" s="45">
        <f>[1]CRM!X19</f>
        <v>34232.197264862218</v>
      </c>
    </row>
    <row r="14" spans="1:32" x14ac:dyDescent="0.2">
      <c r="A14" s="1">
        <f t="shared" si="0"/>
        <v>14</v>
      </c>
      <c r="B14" s="44"/>
    </row>
    <row r="15" spans="1:32" x14ac:dyDescent="0.2">
      <c r="A15" s="1">
        <f t="shared" si="0"/>
        <v>15</v>
      </c>
      <c r="B15" s="44" t="s">
        <v>11</v>
      </c>
      <c r="D15" s="46">
        <f>SUM(D9:D13)</f>
        <v>9589.1211491123686</v>
      </c>
      <c r="E15" s="46">
        <f t="shared" ref="E15:W15" si="2">SUM(E9:E13)</f>
        <v>13003.404863394386</v>
      </c>
      <c r="F15" s="46">
        <f t="shared" si="2"/>
        <v>13134.860191909003</v>
      </c>
      <c r="G15" s="46">
        <f t="shared" si="2"/>
        <v>21878.919980858027</v>
      </c>
      <c r="H15" s="46">
        <f t="shared" si="2"/>
        <v>34078.929160434818</v>
      </c>
      <c r="I15" s="46">
        <f t="shared" si="2"/>
        <v>46998.663401050122</v>
      </c>
      <c r="J15" s="46">
        <f t="shared" si="2"/>
        <v>62640.413288798823</v>
      </c>
      <c r="K15" s="46">
        <f t="shared" si="2"/>
        <v>78850.570492609579</v>
      </c>
      <c r="L15" s="46">
        <f t="shared" si="2"/>
        <v>89248.63792151706</v>
      </c>
      <c r="M15" s="46">
        <f t="shared" si="2"/>
        <v>104554.28570754165</v>
      </c>
      <c r="N15" s="46">
        <f t="shared" si="2"/>
        <v>115899.32080594952</v>
      </c>
      <c r="O15" s="46">
        <f t="shared" si="2"/>
        <v>129104.90490606352</v>
      </c>
      <c r="P15" s="46">
        <f t="shared" si="2"/>
        <v>141900.77007077742</v>
      </c>
      <c r="Q15" s="46">
        <f t="shared" si="2"/>
        <v>144650.19067686636</v>
      </c>
      <c r="R15" s="46">
        <f t="shared" si="2"/>
        <v>156608.87594655185</v>
      </c>
      <c r="S15" s="46">
        <f t="shared" si="2"/>
        <v>167674.47580912261</v>
      </c>
      <c r="T15" s="46">
        <f t="shared" si="2"/>
        <v>179245.41979737673</v>
      </c>
      <c r="U15" s="46">
        <f t="shared" si="2"/>
        <v>194414.70561968134</v>
      </c>
      <c r="V15" s="46">
        <f t="shared" si="2"/>
        <v>210598.78408577881</v>
      </c>
      <c r="W15" s="46">
        <f t="shared" si="2"/>
        <v>227636.60540051971</v>
      </c>
    </row>
    <row r="16" spans="1:32" x14ac:dyDescent="0.2">
      <c r="A16" s="1">
        <f t="shared" si="0"/>
        <v>16</v>
      </c>
      <c r="B16" s="44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spans="1:4" ht="18.75" x14ac:dyDescent="0.3">
      <c r="A17" s="1">
        <f t="shared" si="0"/>
        <v>17</v>
      </c>
      <c r="B17" s="48" t="s">
        <v>30</v>
      </c>
    </row>
    <row r="18" spans="1:4" x14ac:dyDescent="0.2">
      <c r="A18" s="1">
        <f t="shared" si="0"/>
        <v>18</v>
      </c>
      <c r="B18" s="44" t="s">
        <v>31</v>
      </c>
      <c r="C18" s="51">
        <f>[1]Assumptions!$F$324</f>
        <v>0.39</v>
      </c>
    </row>
    <row r="19" spans="1:4" ht="12" customHeight="1" x14ac:dyDescent="0.25">
      <c r="A19" s="1">
        <f t="shared" si="0"/>
        <v>19</v>
      </c>
      <c r="B19" s="52"/>
      <c r="C19" s="53"/>
      <c r="D19" s="53"/>
    </row>
    <row r="20" spans="1:4" x14ac:dyDescent="0.2">
      <c r="A20" s="1">
        <f t="shared" si="0"/>
        <v>20</v>
      </c>
      <c r="B20" s="44" t="s">
        <v>32</v>
      </c>
      <c r="C20" s="51">
        <v>0.15</v>
      </c>
    </row>
    <row r="21" spans="1:4" x14ac:dyDescent="0.2">
      <c r="A21" s="1">
        <f t="shared" si="0"/>
        <v>21</v>
      </c>
    </row>
  </sheetData>
  <pageMargins left="0.75" right="0.75" top="1" bottom="0.75" header="0.5" footer="0.5"/>
  <pageSetup paperSize="5" scale="56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11"/>
  <sheetViews>
    <sheetView zoomScale="75" workbookViewId="0">
      <pane xSplit="2" ySplit="2" topLeftCell="C3" activePane="bottomRight" state="frozenSplit"/>
      <selection activeCell="C41" sqref="C41"/>
      <selection pane="topRight" activeCell="C41" sqref="C41"/>
      <selection pane="bottomLeft" activeCell="C41" sqref="C41"/>
      <selection pane="bottomRight" activeCell="C21" sqref="C21"/>
    </sheetView>
  </sheetViews>
  <sheetFormatPr defaultRowHeight="12.75" x14ac:dyDescent="0.2"/>
  <cols>
    <col min="1" max="1" width="4.7109375" style="32" bestFit="1" customWidth="1"/>
    <col min="2" max="2" width="28.7109375" style="5" customWidth="1"/>
    <col min="3" max="3" width="11.140625" style="5" customWidth="1"/>
    <col min="4" max="4" width="11" style="3" bestFit="1" customWidth="1"/>
    <col min="5" max="5" width="10" style="3" customWidth="1"/>
    <col min="6" max="6" width="8.140625" style="3" customWidth="1"/>
    <col min="7" max="9" width="8.28515625" style="3" customWidth="1"/>
    <col min="10" max="10" width="9.140625" style="3"/>
    <col min="11" max="11" width="9.5703125" style="3" customWidth="1"/>
    <col min="12" max="12" width="9.42578125" style="3" customWidth="1"/>
    <col min="13" max="13" width="9.5703125" style="3" customWidth="1"/>
    <col min="14" max="18" width="10.7109375" style="3" customWidth="1"/>
    <col min="19" max="19" width="9.85546875" style="3" customWidth="1"/>
    <col min="20" max="20" width="10" style="3" customWidth="1"/>
    <col min="21" max="21" width="10.7109375" style="3" customWidth="1"/>
    <col min="22" max="22" width="9.28515625" style="3" customWidth="1"/>
    <col min="23" max="23" width="10.7109375" style="3" customWidth="1"/>
    <col min="24" max="24" width="9.140625" style="32"/>
    <col min="25" max="16384" width="9.140625" style="5"/>
  </cols>
  <sheetData>
    <row r="1" spans="1:24" x14ac:dyDescent="0.2">
      <c r="A1" s="1">
        <v>1</v>
      </c>
      <c r="B1" s="2" t="s">
        <v>0</v>
      </c>
      <c r="C1" s="2"/>
      <c r="X1" s="4" t="s">
        <v>1</v>
      </c>
    </row>
    <row r="2" spans="1:24" s="7" customFormat="1" x14ac:dyDescent="0.2">
      <c r="A2" s="6">
        <f t="shared" ref="A2:A30" si="0">A1+1</f>
        <v>2</v>
      </c>
      <c r="C2" s="8" t="s">
        <v>2</v>
      </c>
      <c r="D2" s="9">
        <v>2001</v>
      </c>
      <c r="E2" s="9">
        <f t="shared" ref="E2:W2" si="1">D2+1</f>
        <v>2002</v>
      </c>
      <c r="F2" s="9">
        <f t="shared" si="1"/>
        <v>2003</v>
      </c>
      <c r="G2" s="9">
        <f t="shared" si="1"/>
        <v>2004</v>
      </c>
      <c r="H2" s="9">
        <f t="shared" si="1"/>
        <v>2005</v>
      </c>
      <c r="I2" s="9">
        <f t="shared" si="1"/>
        <v>2006</v>
      </c>
      <c r="J2" s="9">
        <f t="shared" si="1"/>
        <v>2007</v>
      </c>
      <c r="K2" s="9">
        <f t="shared" si="1"/>
        <v>2008</v>
      </c>
      <c r="L2" s="9">
        <f t="shared" si="1"/>
        <v>2009</v>
      </c>
      <c r="M2" s="9">
        <f t="shared" si="1"/>
        <v>2010</v>
      </c>
      <c r="N2" s="9">
        <f t="shared" si="1"/>
        <v>2011</v>
      </c>
      <c r="O2" s="9">
        <f t="shared" si="1"/>
        <v>2012</v>
      </c>
      <c r="P2" s="9">
        <f t="shared" si="1"/>
        <v>2013</v>
      </c>
      <c r="Q2" s="9">
        <f t="shared" si="1"/>
        <v>2014</v>
      </c>
      <c r="R2" s="9">
        <f t="shared" si="1"/>
        <v>2015</v>
      </c>
      <c r="S2" s="9">
        <f t="shared" si="1"/>
        <v>2016</v>
      </c>
      <c r="T2" s="9">
        <f t="shared" si="1"/>
        <v>2017</v>
      </c>
      <c r="U2" s="9">
        <f t="shared" si="1"/>
        <v>2018</v>
      </c>
      <c r="V2" s="9">
        <f t="shared" si="1"/>
        <v>2019</v>
      </c>
      <c r="W2" s="9">
        <f t="shared" si="1"/>
        <v>2020</v>
      </c>
      <c r="X2" s="10"/>
    </row>
    <row r="3" spans="1:24" ht="13.5" x14ac:dyDescent="0.25">
      <c r="A3" s="6">
        <f t="shared" si="0"/>
        <v>3</v>
      </c>
      <c r="B3" s="11" t="s">
        <v>3</v>
      </c>
      <c r="C3" s="11"/>
      <c r="X3" s="12"/>
    </row>
    <row r="4" spans="1:24" x14ac:dyDescent="0.2">
      <c r="A4" s="6">
        <f t="shared" si="0"/>
        <v>4</v>
      </c>
      <c r="B4" s="5" t="s">
        <v>45</v>
      </c>
      <c r="D4" s="13">
        <f>Assumptions!D6</f>
        <v>394.93958685256149</v>
      </c>
      <c r="E4" s="13">
        <f>Assumptions!E6</f>
        <v>1829.5910156181794</v>
      </c>
      <c r="F4" s="13">
        <f>Assumptions!F6</f>
        <v>6640.3238557047271</v>
      </c>
      <c r="G4" s="13">
        <f>Assumptions!G6</f>
        <v>21508.024175893512</v>
      </c>
      <c r="H4" s="13">
        <f>Assumptions!H6</f>
        <v>42097.863604746686</v>
      </c>
      <c r="I4" s="13">
        <f>Assumptions!I6</f>
        <v>66955.814516119543</v>
      </c>
      <c r="J4" s="13">
        <f>Assumptions!J6</f>
        <v>97960.720708475259</v>
      </c>
      <c r="K4" s="13">
        <f>Assumptions!K6</f>
        <v>130177.41533713361</v>
      </c>
      <c r="L4" s="13">
        <f>Assumptions!L6</f>
        <v>163241.28393037885</v>
      </c>
      <c r="M4" s="13">
        <f>Assumptions!M6</f>
        <v>197116.67926616807</v>
      </c>
      <c r="N4" s="13">
        <f>Assumptions!N6</f>
        <v>218890.7560803036</v>
      </c>
      <c r="O4" s="13">
        <f>Assumptions!O6</f>
        <v>244727.45751128448</v>
      </c>
      <c r="P4" s="13">
        <f>Assumptions!P6</f>
        <v>269383.92688926111</v>
      </c>
      <c r="Q4" s="13">
        <f>Assumptions!Q6</f>
        <v>295695.59121592023</v>
      </c>
      <c r="R4" s="13">
        <f>Assumptions!R6</f>
        <v>319978.00108163455</v>
      </c>
      <c r="S4" s="13">
        <f>Assumptions!S6</f>
        <v>341719.33897281147</v>
      </c>
      <c r="T4" s="13">
        <f>Assumptions!T6</f>
        <v>364429.31146225624</v>
      </c>
      <c r="U4" s="13">
        <f>Assumptions!U6</f>
        <v>396388.665018662</v>
      </c>
      <c r="V4" s="13">
        <f>Assumptions!V6</f>
        <v>430070.06224351388</v>
      </c>
      <c r="W4" s="13">
        <f>Assumptions!W6</f>
        <v>465557.88280212611</v>
      </c>
      <c r="X4" s="14"/>
    </row>
    <row r="5" spans="1:24" x14ac:dyDescent="0.2">
      <c r="A5" s="6">
        <f t="shared" si="0"/>
        <v>5</v>
      </c>
      <c r="B5" s="15" t="s">
        <v>4</v>
      </c>
      <c r="C5" s="16"/>
      <c r="D5" s="17">
        <f t="shared" ref="D5:W5" si="2">SUM(D4:D4)</f>
        <v>394.93958685256149</v>
      </c>
      <c r="E5" s="17">
        <f t="shared" si="2"/>
        <v>1829.5910156181794</v>
      </c>
      <c r="F5" s="17">
        <f t="shared" si="2"/>
        <v>6640.3238557047271</v>
      </c>
      <c r="G5" s="17">
        <f t="shared" si="2"/>
        <v>21508.024175893512</v>
      </c>
      <c r="H5" s="17">
        <f t="shared" si="2"/>
        <v>42097.863604746686</v>
      </c>
      <c r="I5" s="17">
        <f t="shared" si="2"/>
        <v>66955.814516119543</v>
      </c>
      <c r="J5" s="17">
        <f t="shared" si="2"/>
        <v>97960.720708475259</v>
      </c>
      <c r="K5" s="17">
        <f t="shared" si="2"/>
        <v>130177.41533713361</v>
      </c>
      <c r="L5" s="17">
        <f t="shared" si="2"/>
        <v>163241.28393037885</v>
      </c>
      <c r="M5" s="17">
        <f t="shared" si="2"/>
        <v>197116.67926616807</v>
      </c>
      <c r="N5" s="17">
        <f t="shared" si="2"/>
        <v>218890.7560803036</v>
      </c>
      <c r="O5" s="17">
        <f t="shared" si="2"/>
        <v>244727.45751128448</v>
      </c>
      <c r="P5" s="17">
        <f t="shared" si="2"/>
        <v>269383.92688926111</v>
      </c>
      <c r="Q5" s="17">
        <f t="shared" si="2"/>
        <v>295695.59121592023</v>
      </c>
      <c r="R5" s="17">
        <f t="shared" si="2"/>
        <v>319978.00108163455</v>
      </c>
      <c r="S5" s="17">
        <f t="shared" si="2"/>
        <v>341719.33897281147</v>
      </c>
      <c r="T5" s="17">
        <f t="shared" si="2"/>
        <v>364429.31146225624</v>
      </c>
      <c r="U5" s="17">
        <f t="shared" si="2"/>
        <v>396388.665018662</v>
      </c>
      <c r="V5" s="17">
        <f t="shared" si="2"/>
        <v>430070.06224351388</v>
      </c>
      <c r="W5" s="18">
        <f t="shared" si="2"/>
        <v>465557.88280212611</v>
      </c>
      <c r="X5" s="12"/>
    </row>
    <row r="6" spans="1:24" ht="13.5" x14ac:dyDescent="0.25">
      <c r="A6" s="6">
        <f t="shared" si="0"/>
        <v>6</v>
      </c>
      <c r="B6" s="11" t="s">
        <v>5</v>
      </c>
      <c r="C6" s="11"/>
      <c r="X6" s="12"/>
    </row>
    <row r="7" spans="1:24" x14ac:dyDescent="0.2">
      <c r="A7" s="6">
        <f t="shared" si="0"/>
        <v>7</v>
      </c>
      <c r="B7" s="5" t="s">
        <v>6</v>
      </c>
      <c r="D7" s="13">
        <f>Assumptions!D9</f>
        <v>2174.2020000000002</v>
      </c>
      <c r="E7" s="13">
        <f>Assumptions!E9</f>
        <v>3367.4040000000005</v>
      </c>
      <c r="F7" s="13">
        <f>Assumptions!F9</f>
        <v>1193.202</v>
      </c>
      <c r="G7" s="13">
        <f>Assumptions!G9</f>
        <v>1193.202</v>
      </c>
      <c r="H7" s="13">
        <f>Assumptions!H9</f>
        <v>1193.202</v>
      </c>
      <c r="I7" s="13">
        <f>Assumptions!I9</f>
        <v>1193.202</v>
      </c>
      <c r="J7" s="13">
        <f>Assumptions!J9</f>
        <v>1193.202</v>
      </c>
      <c r="K7" s="13">
        <f>Assumptions!K9</f>
        <v>1193.202</v>
      </c>
      <c r="L7" s="13">
        <f>Assumptions!L9</f>
        <v>1193.202</v>
      </c>
      <c r="M7" s="13">
        <f>Assumptions!M9</f>
        <v>1193.202</v>
      </c>
      <c r="N7" s="13">
        <f>Assumptions!N9</f>
        <v>1193.202</v>
      </c>
      <c r="O7" s="13">
        <f>Assumptions!O9</f>
        <v>1193.202</v>
      </c>
      <c r="P7" s="13">
        <f>Assumptions!P9</f>
        <v>1193.202</v>
      </c>
      <c r="Q7" s="13">
        <f>Assumptions!Q9</f>
        <v>1193.202</v>
      </c>
      <c r="R7" s="13">
        <f>Assumptions!R9</f>
        <v>1193.202</v>
      </c>
      <c r="S7" s="13">
        <f>Assumptions!S9</f>
        <v>1193.202</v>
      </c>
      <c r="T7" s="13">
        <f>Assumptions!T9</f>
        <v>1193.202</v>
      </c>
      <c r="U7" s="13">
        <f>Assumptions!U9</f>
        <v>1193.202</v>
      </c>
      <c r="V7" s="13">
        <f>Assumptions!V9</f>
        <v>1193.202</v>
      </c>
      <c r="W7" s="13">
        <f>Assumptions!W9</f>
        <v>1193.202</v>
      </c>
      <c r="X7" s="12"/>
    </row>
    <row r="8" spans="1:24" x14ac:dyDescent="0.2">
      <c r="A8" s="6">
        <f t="shared" si="0"/>
        <v>8</v>
      </c>
      <c r="B8" s="5" t="s">
        <v>7</v>
      </c>
      <c r="D8" s="13">
        <f>Assumptions!D10</f>
        <v>9.4921875</v>
      </c>
      <c r="E8" s="13">
        <f>Assumptions!E10</f>
        <v>10.650234375000002</v>
      </c>
      <c r="F8" s="13">
        <f>Assumptions!F10</f>
        <v>13.076121093750004</v>
      </c>
      <c r="G8" s="13">
        <f>Assumptions!G10</f>
        <v>14.534611523437501</v>
      </c>
      <c r="H8" s="13">
        <f>Assumptions!H10</f>
        <v>15.261342099609378</v>
      </c>
      <c r="I8" s="13">
        <f>Assumptions!I10</f>
        <v>15.443024743652346</v>
      </c>
      <c r="J8" s="13">
        <f>Assumptions!J10</f>
        <v>15.226822397241213</v>
      </c>
      <c r="K8" s="13">
        <f>Assumptions!K10</f>
        <v>14.72801269802124</v>
      </c>
      <c r="L8" s="13">
        <f>Assumptions!L10</f>
        <v>14.036242404629334</v>
      </c>
      <c r="M8" s="13">
        <f>Assumptions!M10</f>
        <v>13.220622913549523</v>
      </c>
      <c r="N8" s="13">
        <f>Assumptions!N10</f>
        <v>12.333873815689493</v>
      </c>
      <c r="O8" s="13">
        <f>Assumptions!O10</f>
        <v>11.41568543163261</v>
      </c>
      <c r="P8" s="13">
        <f>Assumptions!P10</f>
        <v>10.495441401939777</v>
      </c>
      <c r="Q8" s="13">
        <f>Assumptions!Q10</f>
        <v>9.5944176589430601</v>
      </c>
      <c r="R8" s="13">
        <f>Assumptions!R10</f>
        <v>8.7275536073017133</v>
      </c>
      <c r="S8" s="13">
        <f>Assumptions!S10</f>
        <v>7.9048743738265514</v>
      </c>
      <c r="T8" s="13">
        <f>Assumptions!T10</f>
        <v>7.1326289542296486</v>
      </c>
      <c r="U8" s="13">
        <f>Assumptions!U10</f>
        <v>6.4141974871007204</v>
      </c>
      <c r="V8" s="13">
        <f>Assumptions!V10</f>
        <v>5.7508113086403032</v>
      </c>
      <c r="W8" s="13">
        <f>Assumptions!W10</f>
        <v>5.1421215402582456</v>
      </c>
      <c r="X8" s="12"/>
    </row>
    <row r="9" spans="1:24" ht="13.5" customHeight="1" x14ac:dyDescent="0.2">
      <c r="A9" s="6">
        <f t="shared" si="0"/>
        <v>9</v>
      </c>
      <c r="B9" s="5" t="s">
        <v>8</v>
      </c>
      <c r="D9" s="13">
        <f>Assumptions!D11</f>
        <v>6375</v>
      </c>
      <c r="E9" s="13">
        <f>Assumptions!E11</f>
        <v>7879.5000000000009</v>
      </c>
      <c r="F9" s="13">
        <f>Assumptions!F11</f>
        <v>8521.679250000001</v>
      </c>
      <c r="G9" s="13">
        <f>Assumptions!G11</f>
        <v>10449.201937500002</v>
      </c>
      <c r="H9" s="13">
        <f>Assumptions!H11</f>
        <v>12484.706474925002</v>
      </c>
      <c r="I9" s="13">
        <f>Assumptions!I11</f>
        <v>13893.899780485503</v>
      </c>
      <c r="J9" s="13">
        <f>Assumptions!J11</f>
        <v>15132.821780060285</v>
      </c>
      <c r="K9" s="13">
        <f>Assumptions!K11</f>
        <v>16182.680321260445</v>
      </c>
      <c r="L9" s="13">
        <f>Assumptions!L11</f>
        <v>17023.489738727483</v>
      </c>
      <c r="M9" s="13">
        <f>Assumptions!M11</f>
        <v>17634.009579452246</v>
      </c>
      <c r="N9" s="13">
        <f>Assumptions!N11</f>
        <v>19533.824573766819</v>
      </c>
      <c r="O9" s="13">
        <f>Assumptions!O11</f>
        <v>21531.757859118759</v>
      </c>
      <c r="P9" s="13">
        <f>Assumptions!P11</f>
        <v>23631.986699475423</v>
      </c>
      <c r="Q9" s="13">
        <f>Assumptions!Q11</f>
        <v>25838.850688180282</v>
      </c>
      <c r="R9" s="13">
        <f>Assumptions!R11</f>
        <v>28156.857728177903</v>
      </c>
      <c r="S9" s="13">
        <f>Assumptions!S11</f>
        <v>30590.690224956023</v>
      </c>
      <c r="T9" s="13">
        <f>Assumptions!T11</f>
        <v>33145.211499585464</v>
      </c>
      <c r="U9" s="13">
        <f>Assumptions!U11</f>
        <v>35825.472429490219</v>
      </c>
      <c r="V9" s="13">
        <f>Assumptions!V11</f>
        <v>38636.718324839625</v>
      </c>
      <c r="W9" s="13">
        <f>Assumptions!W11</f>
        <v>41584.396048723458</v>
      </c>
      <c r="X9" s="12"/>
    </row>
    <row r="10" spans="1:24" x14ac:dyDescent="0.2">
      <c r="A10" s="6">
        <f t="shared" si="0"/>
        <v>10</v>
      </c>
      <c r="B10" s="5" t="s">
        <v>9</v>
      </c>
      <c r="D10" s="13">
        <f>Assumptions!D12</f>
        <v>92.926961612367421</v>
      </c>
      <c r="E10" s="13">
        <f>Assumptions!E12</f>
        <v>470.85062901938448</v>
      </c>
      <c r="F10" s="13">
        <f>Assumptions!F12</f>
        <v>1855.3846067410266</v>
      </c>
      <c r="G10" s="13">
        <f>Assumptions!G12</f>
        <v>6484.036700085544</v>
      </c>
      <c r="H10" s="13">
        <f>Assumptions!H12</f>
        <v>13619.897048594517</v>
      </c>
      <c r="I10" s="13">
        <f>Assumptions!I12</f>
        <v>21662.175284626912</v>
      </c>
      <c r="J10" s="13">
        <f>Assumptions!J12</f>
        <v>31693.17434685964</v>
      </c>
      <c r="K10" s="13">
        <f>Assumptions!K12</f>
        <v>42116.22260907264</v>
      </c>
      <c r="L10" s="13">
        <f>Assumptions!L12</f>
        <v>52813.356565710805</v>
      </c>
      <c r="M10" s="13">
        <f>Assumptions!M12</f>
        <v>63773.043291995557</v>
      </c>
      <c r="N10" s="13">
        <f>Assumptions!N12</f>
        <v>70817.597555392349</v>
      </c>
      <c r="O10" s="13">
        <f>Assumptions!O12</f>
        <v>79176.530371297922</v>
      </c>
      <c r="P10" s="13">
        <f>Assumptions!P12</f>
        <v>87153.623405349193</v>
      </c>
      <c r="Q10" s="13">
        <f>Assumptions!Q12</f>
        <v>95666.220687503606</v>
      </c>
      <c r="R10" s="13">
        <f>Assumptions!R12</f>
        <v>103522.29446758765</v>
      </c>
      <c r="S10" s="13">
        <f>Assumptions!S12</f>
        <v>110556.25672649783</v>
      </c>
      <c r="T10" s="13">
        <f>Assumptions!T12</f>
        <v>117903.60076720055</v>
      </c>
      <c r="U10" s="13">
        <f>Assumptions!U12</f>
        <v>128243.39162368476</v>
      </c>
      <c r="V10" s="13">
        <f>Assumptions!V12</f>
        <v>139140.31425525452</v>
      </c>
      <c r="W10" s="13">
        <f>Assumptions!W12</f>
        <v>150621.66796539378</v>
      </c>
      <c r="X10" s="12"/>
    </row>
    <row r="11" spans="1:24" x14ac:dyDescent="0.2">
      <c r="A11" s="6">
        <f t="shared" si="0"/>
        <v>11</v>
      </c>
      <c r="B11" s="5" t="s">
        <v>10</v>
      </c>
      <c r="D11" s="13">
        <f>Assumptions!D13</f>
        <v>937.5</v>
      </c>
      <c r="E11" s="13">
        <f>Assumptions!E13</f>
        <v>1275</v>
      </c>
      <c r="F11" s="13">
        <f>Assumptions!F13</f>
        <v>1551.5182140742245</v>
      </c>
      <c r="G11" s="13">
        <f>Assumptions!G13</f>
        <v>3737.9447317490462</v>
      </c>
      <c r="H11" s="13">
        <f>Assumptions!H13</f>
        <v>6765.862294815689</v>
      </c>
      <c r="I11" s="13">
        <f>Assumptions!I13</f>
        <v>10233.943311194053</v>
      </c>
      <c r="J11" s="13">
        <f>Assumptions!J13</f>
        <v>14605.988339481655</v>
      </c>
      <c r="K11" s="13">
        <f>Assumptions!K13</f>
        <v>19343.737549578473</v>
      </c>
      <c r="L11" s="13">
        <f>Assumptions!L13</f>
        <v>18204.553374674138</v>
      </c>
      <c r="M11" s="13">
        <f>Assumptions!M13</f>
        <v>21940.810213180299</v>
      </c>
      <c r="N11" s="13">
        <f>Assumptions!N13</f>
        <v>24342.362802974665</v>
      </c>
      <c r="O11" s="13">
        <f>Assumptions!O13</f>
        <v>27191.998990215201</v>
      </c>
      <c r="P11" s="13">
        <f>Assumptions!P13</f>
        <v>29911.462524550858</v>
      </c>
      <c r="Q11" s="13">
        <f>Assumptions!Q13</f>
        <v>21942.322883523546</v>
      </c>
      <c r="R11" s="13">
        <f>Assumptions!R13</f>
        <v>23727.794197179006</v>
      </c>
      <c r="S11" s="13">
        <f>Assumptions!S13</f>
        <v>25326.42198329496</v>
      </c>
      <c r="T11" s="13">
        <f>Assumptions!T13</f>
        <v>26996.27290163649</v>
      </c>
      <c r="U11" s="13">
        <f>Assumptions!U13</f>
        <v>29146.225369019263</v>
      </c>
      <c r="V11" s="13">
        <f>Assumptions!V13</f>
        <v>31622.798694376022</v>
      </c>
      <c r="W11" s="13">
        <f>Assumptions!W13</f>
        <v>34232.197264862218</v>
      </c>
      <c r="X11" s="12"/>
    </row>
    <row r="12" spans="1:24" x14ac:dyDescent="0.2">
      <c r="A12" s="6">
        <f t="shared" si="0"/>
        <v>12</v>
      </c>
      <c r="B12" s="15" t="s">
        <v>11</v>
      </c>
      <c r="C12" s="16"/>
      <c r="D12" s="17">
        <f t="shared" ref="D12:W12" si="3">SUM(D7:D11)</f>
        <v>9589.1211491123686</v>
      </c>
      <c r="E12" s="17">
        <f t="shared" si="3"/>
        <v>13003.404863394386</v>
      </c>
      <c r="F12" s="17">
        <f t="shared" si="3"/>
        <v>13134.860191909003</v>
      </c>
      <c r="G12" s="17">
        <f t="shared" si="3"/>
        <v>21878.919980858027</v>
      </c>
      <c r="H12" s="17">
        <f t="shared" si="3"/>
        <v>34078.929160434818</v>
      </c>
      <c r="I12" s="17">
        <f t="shared" si="3"/>
        <v>46998.663401050122</v>
      </c>
      <c r="J12" s="17">
        <f t="shared" si="3"/>
        <v>62640.413288798823</v>
      </c>
      <c r="K12" s="17">
        <f t="shared" si="3"/>
        <v>78850.570492609579</v>
      </c>
      <c r="L12" s="17">
        <f t="shared" si="3"/>
        <v>89248.63792151706</v>
      </c>
      <c r="M12" s="17">
        <f t="shared" si="3"/>
        <v>104554.28570754165</v>
      </c>
      <c r="N12" s="17">
        <f t="shared" si="3"/>
        <v>115899.32080594952</v>
      </c>
      <c r="O12" s="17">
        <f t="shared" si="3"/>
        <v>129104.90490606352</v>
      </c>
      <c r="P12" s="17">
        <f t="shared" si="3"/>
        <v>141900.77007077742</v>
      </c>
      <c r="Q12" s="17">
        <f t="shared" si="3"/>
        <v>144650.19067686636</v>
      </c>
      <c r="R12" s="17">
        <f t="shared" si="3"/>
        <v>156608.87594655185</v>
      </c>
      <c r="S12" s="17">
        <f t="shared" si="3"/>
        <v>167674.47580912261</v>
      </c>
      <c r="T12" s="17">
        <f t="shared" si="3"/>
        <v>179245.41979737673</v>
      </c>
      <c r="U12" s="17">
        <f t="shared" si="3"/>
        <v>194414.70561968134</v>
      </c>
      <c r="V12" s="17">
        <f t="shared" si="3"/>
        <v>210598.78408577881</v>
      </c>
      <c r="W12" s="18">
        <f t="shared" si="3"/>
        <v>227636.60540051971</v>
      </c>
      <c r="X12" s="12"/>
    </row>
    <row r="13" spans="1:24" x14ac:dyDescent="0.2">
      <c r="A13" s="6">
        <f t="shared" si="0"/>
        <v>13</v>
      </c>
      <c r="B13" s="21" t="s">
        <v>12</v>
      </c>
      <c r="C13" s="22"/>
      <c r="D13" s="17">
        <f t="shared" ref="D13:W13" si="4">D5-D12</f>
        <v>-9194.1815622598078</v>
      </c>
      <c r="E13" s="17">
        <f t="shared" si="4"/>
        <v>-11173.813847776206</v>
      </c>
      <c r="F13" s="17">
        <f t="shared" si="4"/>
        <v>-6494.5363362042763</v>
      </c>
      <c r="G13" s="17">
        <f t="shared" si="4"/>
        <v>-370.89580496451526</v>
      </c>
      <c r="H13" s="17">
        <f t="shared" si="4"/>
        <v>8018.934444311868</v>
      </c>
      <c r="I13" s="17">
        <f t="shared" si="4"/>
        <v>19957.15111506942</v>
      </c>
      <c r="J13" s="17">
        <f t="shared" si="4"/>
        <v>35320.307419676436</v>
      </c>
      <c r="K13" s="17">
        <f t="shared" si="4"/>
        <v>51326.844844524036</v>
      </c>
      <c r="L13" s="17">
        <f t="shared" si="4"/>
        <v>73992.64600886179</v>
      </c>
      <c r="M13" s="17">
        <f t="shared" si="4"/>
        <v>92562.393558626412</v>
      </c>
      <c r="N13" s="17">
        <f t="shared" si="4"/>
        <v>102991.43527435408</v>
      </c>
      <c r="O13" s="17">
        <f t="shared" si="4"/>
        <v>115622.55260522096</v>
      </c>
      <c r="P13" s="17">
        <f t="shared" si="4"/>
        <v>127483.15681848369</v>
      </c>
      <c r="Q13" s="17">
        <f t="shared" si="4"/>
        <v>151045.40053905387</v>
      </c>
      <c r="R13" s="17">
        <f t="shared" si="4"/>
        <v>163369.12513508269</v>
      </c>
      <c r="S13" s="17">
        <f t="shared" si="4"/>
        <v>174044.86316368886</v>
      </c>
      <c r="T13" s="17">
        <f t="shared" si="4"/>
        <v>185183.89166487951</v>
      </c>
      <c r="U13" s="17">
        <f t="shared" si="4"/>
        <v>201973.95939898066</v>
      </c>
      <c r="V13" s="17">
        <f t="shared" si="4"/>
        <v>219471.27815773507</v>
      </c>
      <c r="W13" s="18">
        <f t="shared" si="4"/>
        <v>237921.27740160641</v>
      </c>
      <c r="X13" s="23"/>
    </row>
    <row r="14" spans="1:24" x14ac:dyDescent="0.2">
      <c r="A14" s="6">
        <f t="shared" si="0"/>
        <v>14</v>
      </c>
      <c r="B14" s="5" t="s">
        <v>13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2"/>
    </row>
    <row r="15" spans="1:24" x14ac:dyDescent="0.2">
      <c r="A15" s="6">
        <f t="shared" si="0"/>
        <v>15</v>
      </c>
      <c r="B15" s="24" t="s">
        <v>14</v>
      </c>
      <c r="C15" s="24"/>
      <c r="D15" s="13">
        <f t="shared" ref="D15:W15" si="5">D13-D14</f>
        <v>-9194.1815622598078</v>
      </c>
      <c r="E15" s="13">
        <f t="shared" si="5"/>
        <v>-11173.813847776206</v>
      </c>
      <c r="F15" s="13">
        <f t="shared" si="5"/>
        <v>-6494.5363362042763</v>
      </c>
      <c r="G15" s="13">
        <f t="shared" si="5"/>
        <v>-370.89580496451526</v>
      </c>
      <c r="H15" s="13">
        <f t="shared" si="5"/>
        <v>8018.934444311868</v>
      </c>
      <c r="I15" s="13">
        <f t="shared" si="5"/>
        <v>19957.15111506942</v>
      </c>
      <c r="J15" s="13">
        <f t="shared" si="5"/>
        <v>35320.307419676436</v>
      </c>
      <c r="K15" s="13">
        <f t="shared" si="5"/>
        <v>51326.844844524036</v>
      </c>
      <c r="L15" s="13">
        <f t="shared" si="5"/>
        <v>73992.64600886179</v>
      </c>
      <c r="M15" s="13">
        <f t="shared" si="5"/>
        <v>92562.393558626412</v>
      </c>
      <c r="N15" s="13">
        <f t="shared" si="5"/>
        <v>102991.43527435408</v>
      </c>
      <c r="O15" s="13">
        <f t="shared" si="5"/>
        <v>115622.55260522096</v>
      </c>
      <c r="P15" s="13">
        <f t="shared" si="5"/>
        <v>127483.15681848369</v>
      </c>
      <c r="Q15" s="13">
        <f t="shared" si="5"/>
        <v>151045.40053905387</v>
      </c>
      <c r="R15" s="13">
        <f t="shared" si="5"/>
        <v>163369.12513508269</v>
      </c>
      <c r="S15" s="13">
        <f t="shared" si="5"/>
        <v>174044.86316368886</v>
      </c>
      <c r="T15" s="13">
        <f t="shared" si="5"/>
        <v>185183.89166487951</v>
      </c>
      <c r="U15" s="13">
        <f t="shared" si="5"/>
        <v>201973.95939898066</v>
      </c>
      <c r="V15" s="13">
        <f t="shared" si="5"/>
        <v>219471.27815773507</v>
      </c>
      <c r="W15" s="13">
        <f t="shared" si="5"/>
        <v>237921.27740160641</v>
      </c>
      <c r="X15" s="12"/>
    </row>
    <row r="16" spans="1:24" x14ac:dyDescent="0.2">
      <c r="A16" s="6">
        <f t="shared" si="0"/>
        <v>16</v>
      </c>
      <c r="B16" s="5" t="s">
        <v>33</v>
      </c>
      <c r="D16" s="55">
        <f>Assumptions!$C$18</f>
        <v>0.39</v>
      </c>
      <c r="E16" s="55">
        <f>Assumptions!$C$18</f>
        <v>0.39</v>
      </c>
      <c r="F16" s="55">
        <f>Assumptions!$C$18</f>
        <v>0.39</v>
      </c>
      <c r="G16" s="55">
        <f>Assumptions!$C$18</f>
        <v>0.39</v>
      </c>
      <c r="H16" s="55">
        <f>Assumptions!$C$18</f>
        <v>0.39</v>
      </c>
      <c r="I16" s="55">
        <f>Assumptions!$C$18</f>
        <v>0.39</v>
      </c>
      <c r="J16" s="55">
        <f>Assumptions!$C$18</f>
        <v>0.39</v>
      </c>
      <c r="K16" s="55">
        <f>Assumptions!$C$18</f>
        <v>0.39</v>
      </c>
      <c r="L16" s="55">
        <f>Assumptions!$C$18</f>
        <v>0.39</v>
      </c>
      <c r="M16" s="55">
        <f>Assumptions!$C$18</f>
        <v>0.39</v>
      </c>
      <c r="N16" s="55">
        <f>Assumptions!$C$18</f>
        <v>0.39</v>
      </c>
      <c r="O16" s="55">
        <f>Assumptions!$C$18</f>
        <v>0.39</v>
      </c>
      <c r="P16" s="55">
        <f>Assumptions!$C$18</f>
        <v>0.39</v>
      </c>
      <c r="Q16" s="55">
        <f>Assumptions!$C$18</f>
        <v>0.39</v>
      </c>
      <c r="R16" s="55">
        <f>Assumptions!$C$18</f>
        <v>0.39</v>
      </c>
      <c r="S16" s="55">
        <f>Assumptions!$C$18</f>
        <v>0.39</v>
      </c>
      <c r="T16" s="55">
        <f>Assumptions!$C$18</f>
        <v>0.39</v>
      </c>
      <c r="U16" s="55">
        <f>Assumptions!$C$18</f>
        <v>0.39</v>
      </c>
      <c r="V16" s="55">
        <f>Assumptions!$C$18</f>
        <v>0.39</v>
      </c>
      <c r="W16" s="55">
        <f>Assumptions!$C$18</f>
        <v>0.39</v>
      </c>
      <c r="X16" s="12"/>
    </row>
    <row r="17" spans="1:24" x14ac:dyDescent="0.2">
      <c r="A17" s="6">
        <f t="shared" si="0"/>
        <v>17</v>
      </c>
      <c r="B17" s="5" t="s">
        <v>15</v>
      </c>
      <c r="D17" s="56">
        <f>IF(SUM(D$15:$F15)&lt;0,0,IF(SUM(C$15:$F15)&lt;0,(D15+SUM(C$15:$F15))*D16,D15*D16))</f>
        <v>0</v>
      </c>
      <c r="E17" s="56">
        <f>IF(SUM(D$15:$F15)&lt;0,0,IF(SUM(D$15:$F15)&lt;0,(E15+SUM(D$15:$F15))*E16,E15*E16))</f>
        <v>0</v>
      </c>
      <c r="F17" s="56">
        <f>IF(SUM($D$15:F15)&lt;0,0,IF(SUM(D$15:$F15)&lt;0,(F15+SUM(D$15:$F15))*F16,F15*F16))</f>
        <v>0</v>
      </c>
      <c r="G17" s="56">
        <f>IF(SUM($D$15:G15)&lt;0,0,IF(SUM($D$15:F15)&lt;0,(G15+SUM($D$15:F15))*G16,G15*G16))</f>
        <v>0</v>
      </c>
      <c r="H17" s="56">
        <f>IF(SUM($D$15:H15)&lt;0,0,IF(SUM($D$15:G15)&lt;0,(H15+SUM($D$15:G15))*H16,H15*H16))</f>
        <v>0</v>
      </c>
      <c r="I17" s="56">
        <f>IF(SUM($D$15:I15)&lt;0,0,IF(SUM($D$15:H15)&lt;0,(I15+SUM($D$15:H15))*I16,I15*I16))</f>
        <v>289.63662318882882</v>
      </c>
      <c r="J17" s="56">
        <f>IF(SUM($D$15:J15)&lt;0,0,IF(SUM($D$15:I15)&lt;0,(J15+SUM($D$15:I15))*J16,J15*J16))</f>
        <v>13774.91989367381</v>
      </c>
      <c r="K17" s="56">
        <f>IF(SUM($D$15:K15)&lt;0,0,IF(SUM($D$15:J15)&lt;0,(K15+SUM($D$15:J15))*K16,K15*K16))</f>
        <v>20017.469489364375</v>
      </c>
      <c r="L17" s="56">
        <f>IF(SUM($D$15:L15)&lt;0,0,IF(SUM($D$15:K15)&lt;0,(L15+SUM($D$15:K15))*L16,L15*L16))</f>
        <v>28857.131943456097</v>
      </c>
      <c r="M17" s="56">
        <f>IF(SUM($D$15:M15)&lt;0,0,IF(SUM($D$15:L15)&lt;0,(M15+SUM($D$15:L15))*M16,M15*M16))</f>
        <v>36099.3334878643</v>
      </c>
      <c r="N17" s="56">
        <f>IF(SUM($D$15:N15)&lt;0,0,IF(SUM($D$15:M15)&lt;0,(N15+SUM($D$15:M15))*N16,N15*N16))</f>
        <v>40166.659756998095</v>
      </c>
      <c r="O17" s="56">
        <f>IF(SUM($D$15:O15)&lt;0,0,IF(SUM($D$15:N15)&lt;0,(O15+SUM($D$15:N15))*O16,O15*O16))</f>
        <v>45092.795516036174</v>
      </c>
      <c r="P17" s="56">
        <f>IF(SUM($D$15:P15)&lt;0,0,IF(SUM($D$15:O15)&lt;0,(P15+SUM($D$15:O15))*P16,P15*P16))</f>
        <v>49718.431159208645</v>
      </c>
      <c r="Q17" s="56">
        <f>IF(SUM($D$15:Q15)&lt;0,0,IF(SUM($D$15:P15)&lt;0,(Q15+SUM($D$15:P15))*Q16,Q15*Q16))</f>
        <v>58907.706210231008</v>
      </c>
      <c r="R17" s="56">
        <f>IF(SUM($D$15:R15)&lt;0,0,IF(SUM($D$15:Q15)&lt;0,(R15+SUM($D$15:Q15))*R16,R15*R16))</f>
        <v>63713.958802682253</v>
      </c>
      <c r="S17" s="56">
        <f>IF(SUM($D$15:S15)&lt;0,0,IF(SUM($D$15:R15)&lt;0,(S15+SUM($D$15:R15))*S16,S15*S16))</f>
        <v>67877.496633838658</v>
      </c>
      <c r="T17" s="56">
        <f>IF(SUM($D$15:T15)&lt;0,0,IF(SUM($D$15:S15)&lt;0,(T15+SUM($D$15:S15))*T16,T15*T16))</f>
        <v>72221.717749303018</v>
      </c>
      <c r="U17" s="56">
        <f>IF(SUM($D$15:U15)&lt;0,0,IF(SUM($D$15:T15)&lt;0,(U15+SUM($D$15:T15))*U16,U15*U16))</f>
        <v>78769.844165602466</v>
      </c>
      <c r="V17" s="56">
        <f>IF(SUM($D$15:V15)&lt;0,0,IF(SUM($D$15:U15)&lt;0,(V15+SUM($D$15:U15))*V16,V15*V16))</f>
        <v>85593.798481516686</v>
      </c>
      <c r="W17" s="56">
        <f>IF(SUM($D$15:W15)&lt;0,0,IF(SUM($D$15:V15)&lt;0,(W15+SUM($D$15:V15))*W16,W15*W16))</f>
        <v>92789.298186626504</v>
      </c>
      <c r="X17" s="12" t="s">
        <v>16</v>
      </c>
    </row>
    <row r="18" spans="1:24" x14ac:dyDescent="0.2">
      <c r="A18" s="6">
        <f t="shared" si="0"/>
        <v>18</v>
      </c>
      <c r="B18" s="5" t="s">
        <v>17</v>
      </c>
      <c r="D18" s="13">
        <f>D15-D17</f>
        <v>-9194.1815622598078</v>
      </c>
      <c r="E18" s="13">
        <f t="shared" ref="E18:W18" si="6">E15-E17</f>
        <v>-11173.813847776206</v>
      </c>
      <c r="F18" s="13">
        <f t="shared" si="6"/>
        <v>-6494.5363362042763</v>
      </c>
      <c r="G18" s="13">
        <f t="shared" si="6"/>
        <v>-370.89580496451526</v>
      </c>
      <c r="H18" s="13">
        <f t="shared" si="6"/>
        <v>8018.934444311868</v>
      </c>
      <c r="I18" s="13">
        <f t="shared" si="6"/>
        <v>19667.514491880593</v>
      </c>
      <c r="J18" s="13">
        <f t="shared" si="6"/>
        <v>21545.387526002625</v>
      </c>
      <c r="K18" s="13">
        <f t="shared" si="6"/>
        <v>31309.37535515966</v>
      </c>
      <c r="L18" s="13">
        <f t="shared" si="6"/>
        <v>45135.514065405689</v>
      </c>
      <c r="M18" s="13">
        <f t="shared" si="6"/>
        <v>56463.060070762112</v>
      </c>
      <c r="N18" s="13">
        <f t="shared" si="6"/>
        <v>62824.775517355985</v>
      </c>
      <c r="O18" s="13">
        <f t="shared" si="6"/>
        <v>70529.757089184786</v>
      </c>
      <c r="P18" s="13">
        <f t="shared" si="6"/>
        <v>77764.725659275049</v>
      </c>
      <c r="Q18" s="13">
        <f t="shared" si="6"/>
        <v>92137.694328822865</v>
      </c>
      <c r="R18" s="13">
        <f t="shared" si="6"/>
        <v>99655.166332400433</v>
      </c>
      <c r="S18" s="13">
        <f t="shared" si="6"/>
        <v>106167.3665298502</v>
      </c>
      <c r="T18" s="13">
        <f t="shared" si="6"/>
        <v>112962.1739155765</v>
      </c>
      <c r="U18" s="13">
        <f t="shared" si="6"/>
        <v>123204.11523337819</v>
      </c>
      <c r="V18" s="13">
        <f t="shared" si="6"/>
        <v>133877.47967621838</v>
      </c>
      <c r="W18" s="13">
        <f t="shared" si="6"/>
        <v>145131.97921497992</v>
      </c>
      <c r="X18" s="12"/>
    </row>
    <row r="19" spans="1:24" x14ac:dyDescent="0.2">
      <c r="A19" s="6">
        <f t="shared" si="0"/>
        <v>19</v>
      </c>
      <c r="B19" s="24"/>
      <c r="C19" s="2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</row>
    <row r="20" spans="1:24" x14ac:dyDescent="0.2">
      <c r="A20" s="6">
        <f t="shared" si="0"/>
        <v>20</v>
      </c>
      <c r="B20" s="5" t="s">
        <v>18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2"/>
    </row>
    <row r="21" spans="1:24" x14ac:dyDescent="0.2">
      <c r="A21" s="6">
        <f t="shared" si="0"/>
        <v>21</v>
      </c>
      <c r="B21" s="5" t="s">
        <v>19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2"/>
    </row>
    <row r="22" spans="1:24" x14ac:dyDescent="0.2">
      <c r="A22" s="6">
        <f t="shared" si="0"/>
        <v>22</v>
      </c>
      <c r="B22" s="15" t="s">
        <v>20</v>
      </c>
      <c r="C22" s="16"/>
      <c r="D22" s="17">
        <f>D18+D20-D21</f>
        <v>-9194.1815622598078</v>
      </c>
      <c r="E22" s="17">
        <f t="shared" ref="E22:W22" si="7">E18+E20-E21</f>
        <v>-11173.813847776206</v>
      </c>
      <c r="F22" s="17">
        <f t="shared" si="7"/>
        <v>-6494.5363362042763</v>
      </c>
      <c r="G22" s="17">
        <f t="shared" si="7"/>
        <v>-370.89580496451526</v>
      </c>
      <c r="H22" s="17">
        <f t="shared" si="7"/>
        <v>8018.934444311868</v>
      </c>
      <c r="I22" s="17">
        <f t="shared" si="7"/>
        <v>19667.514491880593</v>
      </c>
      <c r="J22" s="17">
        <f t="shared" si="7"/>
        <v>21545.387526002625</v>
      </c>
      <c r="K22" s="17">
        <f t="shared" si="7"/>
        <v>31309.37535515966</v>
      </c>
      <c r="L22" s="17">
        <f t="shared" si="7"/>
        <v>45135.514065405689</v>
      </c>
      <c r="M22" s="17">
        <f t="shared" si="7"/>
        <v>56463.060070762112</v>
      </c>
      <c r="N22" s="17">
        <f t="shared" si="7"/>
        <v>62824.775517355985</v>
      </c>
      <c r="O22" s="17">
        <f t="shared" si="7"/>
        <v>70529.757089184786</v>
      </c>
      <c r="P22" s="17">
        <f t="shared" si="7"/>
        <v>77764.725659275049</v>
      </c>
      <c r="Q22" s="17">
        <f t="shared" si="7"/>
        <v>92137.694328822865</v>
      </c>
      <c r="R22" s="17">
        <f t="shared" si="7"/>
        <v>99655.166332400433</v>
      </c>
      <c r="S22" s="17">
        <f t="shared" si="7"/>
        <v>106167.3665298502</v>
      </c>
      <c r="T22" s="17">
        <f t="shared" si="7"/>
        <v>112962.1739155765</v>
      </c>
      <c r="U22" s="17">
        <f t="shared" si="7"/>
        <v>123204.11523337819</v>
      </c>
      <c r="V22" s="17">
        <f t="shared" si="7"/>
        <v>133877.47967621838</v>
      </c>
      <c r="W22" s="17">
        <f t="shared" si="7"/>
        <v>145131.97921497992</v>
      </c>
      <c r="X22" s="12"/>
    </row>
    <row r="23" spans="1:24" x14ac:dyDescent="0.2">
      <c r="A23" s="6">
        <f t="shared" si="0"/>
        <v>23</v>
      </c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2"/>
    </row>
    <row r="24" spans="1:24" ht="13.5" thickBot="1" x14ac:dyDescent="0.25">
      <c r="A24" s="6">
        <f t="shared" si="0"/>
        <v>24</v>
      </c>
      <c r="B24" s="27" t="s">
        <v>35</v>
      </c>
      <c r="C24" s="62" t="s">
        <v>21</v>
      </c>
      <c r="D24" s="62" t="s">
        <v>34</v>
      </c>
      <c r="E24"/>
      <c r="X24" s="12"/>
    </row>
    <row r="25" spans="1:24" x14ac:dyDescent="0.2">
      <c r="A25" s="6">
        <f t="shared" si="0"/>
        <v>25</v>
      </c>
      <c r="B25" s="28" t="s">
        <v>43</v>
      </c>
      <c r="C25" s="29">
        <f>NPV(waac,$D$22:$W$22)/1000</f>
        <v>151.3520160915823</v>
      </c>
      <c r="D25" s="59">
        <f>IRR($D$22:$W$22)</f>
        <v>0.44834378372136241</v>
      </c>
      <c r="E25"/>
      <c r="X25" s="12"/>
    </row>
    <row r="26" spans="1:24" ht="13.5" thickBot="1" x14ac:dyDescent="0.25">
      <c r="A26" s="6">
        <f t="shared" si="0"/>
        <v>26</v>
      </c>
      <c r="B26" s="28" t="s">
        <v>42</v>
      </c>
      <c r="C26" s="30">
        <f>NPV(waac,$D$22:$R$22)/1000</f>
        <v>101.2792830862135</v>
      </c>
      <c r="D26" s="60">
        <f>IRR($D$22:$R$22)</f>
        <v>0.43547969216425464</v>
      </c>
      <c r="E26"/>
      <c r="X26" s="12"/>
    </row>
    <row r="27" spans="1:24" ht="13.5" thickBot="1" x14ac:dyDescent="0.25">
      <c r="A27" s="6">
        <f t="shared" si="0"/>
        <v>27</v>
      </c>
      <c r="B27" s="28" t="s">
        <v>36</v>
      </c>
      <c r="C27" s="31">
        <f>NPV(waac,$D$22:$M$22)/1000</f>
        <v>36.685298451889999</v>
      </c>
      <c r="D27" s="58">
        <f>IRR($D$22:$M$22)</f>
        <v>0.35944674927455594</v>
      </c>
      <c r="E27"/>
    </row>
    <row r="28" spans="1:24" x14ac:dyDescent="0.2">
      <c r="A28" s="6">
        <f t="shared" si="0"/>
        <v>28</v>
      </c>
      <c r="B28" s="28" t="s">
        <v>37</v>
      </c>
      <c r="C28" s="30">
        <f>NPV(waac,$D$22:$L$22)/1000</f>
        <v>22.728493541557405</v>
      </c>
      <c r="D28" s="60">
        <f>IRR($D$22:$L$22)</f>
        <v>0.31379520643237629</v>
      </c>
      <c r="E28"/>
    </row>
    <row r="29" spans="1:24" x14ac:dyDescent="0.2">
      <c r="A29" s="6">
        <f t="shared" si="0"/>
        <v>29</v>
      </c>
      <c r="B29" s="28" t="s">
        <v>38</v>
      </c>
      <c r="C29" s="30">
        <f>NPV(waac,$D$22:$K$22)/1000</f>
        <v>9.898163444653262</v>
      </c>
      <c r="D29" s="60">
        <f>IRR($D$22:$K$22)</f>
        <v>0.24387269407054724</v>
      </c>
      <c r="E29"/>
    </row>
    <row r="30" spans="1:24" x14ac:dyDescent="0.2">
      <c r="A30" s="6">
        <f t="shared" si="0"/>
        <v>30</v>
      </c>
      <c r="B30" s="28" t="s">
        <v>39</v>
      </c>
      <c r="C30" s="30">
        <f>NPV(waac,$D$22:$J$22)/1000</f>
        <v>-0.33692689696391076</v>
      </c>
      <c r="D30" s="60">
        <f>IRR($D$22:$J$22)</f>
        <v>0.14572409914743623</v>
      </c>
      <c r="E30"/>
    </row>
    <row r="31" spans="1:24" x14ac:dyDescent="0.2">
      <c r="A31" s="6">
        <f>A30+1</f>
        <v>31</v>
      </c>
      <c r="B31" s="28" t="s">
        <v>40</v>
      </c>
      <c r="C31" s="30">
        <f>NPV(waac,$D$22:$I$22)/1000</f>
        <v>-8.4366361074852616</v>
      </c>
      <c r="D31" s="60">
        <f>IRR($D$22:$I$22)</f>
        <v>4.370390204842263E-3</v>
      </c>
      <c r="E31"/>
    </row>
    <row r="32" spans="1:24" ht="13.5" thickBot="1" x14ac:dyDescent="0.25">
      <c r="A32" s="6">
        <f>A30+1</f>
        <v>31</v>
      </c>
      <c r="B32" s="28" t="s">
        <v>41</v>
      </c>
      <c r="C32" s="33">
        <f>NPV(waac,$D$22:$H$22)/1000</f>
        <v>-16.939445365315692</v>
      </c>
      <c r="D32" s="61" t="e">
        <f>IRR($D$22:$H$22)</f>
        <v>#NUM!</v>
      </c>
      <c r="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</sheetData>
  <pageMargins left="0.75" right="0.75" top="1" bottom="1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Assumptions</vt:lpstr>
      <vt:lpstr>EBS FCF</vt:lpstr>
      <vt:lpstr>Assumptions!Print_Area</vt:lpstr>
      <vt:lpstr>'EBS FCF'!Print_Area</vt:lpstr>
      <vt:lpstr>waac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renee_stlouis</dc:creator>
  <cp:lastModifiedBy>Jan Havlíček</cp:lastModifiedBy>
  <cp:lastPrinted>2000-11-21T03:04:53Z</cp:lastPrinted>
  <dcterms:created xsi:type="dcterms:W3CDTF">2000-11-21T01:56:57Z</dcterms:created>
  <dcterms:modified xsi:type="dcterms:W3CDTF">2023-09-13T16:25:46Z</dcterms:modified>
</cp:coreProperties>
</file>