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7BC8BB-123A-4FC3-A477-57427009A896}" xr6:coauthVersionLast="47" xr6:coauthVersionMax="47" xr10:uidLastSave="{00000000-0000-0000-0000-000000000000}"/>
  <bookViews>
    <workbookView xWindow="-120" yWindow="-120" windowWidth="38640" windowHeight="15720"/>
  </bookViews>
  <sheets>
    <sheet name="CFsum" sheetId="1" r:id="rId1"/>
  </sheets>
  <externalReferences>
    <externalReference r:id="rId2"/>
  </externalReferences>
  <definedNames>
    <definedName name="_xlnm.Print_Area" localSheetId="0">CFsum!$A$1:$M$43</definedName>
  </definedNames>
  <calcPr calcId="0" calcMode="manual" iterate="1" iterateCount="5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D7" i="1"/>
  <c r="E7" i="1"/>
  <c r="F7" i="1"/>
  <c r="G7" i="1"/>
  <c r="H7" i="1"/>
  <c r="I7" i="1"/>
  <c r="J7" i="1"/>
  <c r="K7" i="1"/>
  <c r="L7" i="1"/>
  <c r="M7" i="1"/>
  <c r="A8" i="1"/>
  <c r="A9" i="1"/>
  <c r="A10" i="1"/>
  <c r="A11" i="1"/>
  <c r="A12" i="1"/>
  <c r="A13" i="1"/>
  <c r="A14" i="1"/>
  <c r="D14" i="1"/>
  <c r="E14" i="1"/>
  <c r="F14" i="1"/>
  <c r="G14" i="1"/>
  <c r="H14" i="1"/>
  <c r="I14" i="1"/>
  <c r="J14" i="1"/>
  <c r="K14" i="1"/>
  <c r="L14" i="1"/>
  <c r="M14" i="1"/>
  <c r="A15" i="1"/>
  <c r="D15" i="1"/>
  <c r="E15" i="1"/>
  <c r="F15" i="1"/>
  <c r="G15" i="1"/>
  <c r="H15" i="1"/>
  <c r="I15" i="1"/>
  <c r="J15" i="1"/>
  <c r="K15" i="1"/>
  <c r="L15" i="1"/>
  <c r="M15" i="1"/>
  <c r="A16" i="1"/>
  <c r="A17" i="1"/>
  <c r="D17" i="1"/>
  <c r="E17" i="1"/>
  <c r="F17" i="1"/>
  <c r="G17" i="1"/>
  <c r="H17" i="1"/>
  <c r="I17" i="1"/>
  <c r="J17" i="1"/>
  <c r="K17" i="1"/>
  <c r="L17" i="1"/>
  <c r="M17" i="1"/>
  <c r="A18" i="1"/>
  <c r="A19" i="1"/>
  <c r="D19" i="1"/>
  <c r="E19" i="1"/>
  <c r="F19" i="1"/>
  <c r="G19" i="1"/>
  <c r="H19" i="1"/>
  <c r="I19" i="1"/>
  <c r="J19" i="1"/>
  <c r="K19" i="1"/>
  <c r="L19" i="1"/>
  <c r="M19" i="1"/>
  <c r="A20" i="1"/>
  <c r="A21" i="1"/>
  <c r="D21" i="1"/>
  <c r="E21" i="1"/>
  <c r="F21" i="1"/>
  <c r="G21" i="1"/>
  <c r="H21" i="1"/>
  <c r="I21" i="1"/>
  <c r="J21" i="1"/>
  <c r="K21" i="1"/>
  <c r="L21" i="1"/>
  <c r="M21" i="1"/>
  <c r="A22" i="1"/>
  <c r="A23" i="1"/>
  <c r="A24" i="1"/>
  <c r="D24" i="1"/>
  <c r="E24" i="1"/>
  <c r="F24" i="1"/>
  <c r="G24" i="1"/>
  <c r="H24" i="1"/>
  <c r="I24" i="1"/>
  <c r="J24" i="1"/>
  <c r="K24" i="1"/>
  <c r="L24" i="1"/>
  <c r="M24" i="1"/>
  <c r="A25" i="1"/>
  <c r="A26" i="1"/>
  <c r="D26" i="1"/>
  <c r="E26" i="1"/>
  <c r="F26" i="1"/>
  <c r="G26" i="1"/>
  <c r="H26" i="1"/>
  <c r="I26" i="1"/>
  <c r="J26" i="1"/>
  <c r="K26" i="1"/>
  <c r="L26" i="1"/>
  <c r="M26" i="1"/>
  <c r="A27" i="1"/>
  <c r="D27" i="1"/>
  <c r="E27" i="1"/>
  <c r="F27" i="1"/>
  <c r="G27" i="1"/>
  <c r="H27" i="1"/>
  <c r="I27" i="1"/>
  <c r="J27" i="1"/>
  <c r="K27" i="1"/>
  <c r="L27" i="1"/>
  <c r="M27" i="1"/>
  <c r="A28" i="1"/>
  <c r="A29" i="1"/>
  <c r="A30" i="1"/>
  <c r="A31" i="1"/>
  <c r="D31" i="1"/>
  <c r="E31" i="1"/>
  <c r="F31" i="1"/>
  <c r="G31" i="1"/>
  <c r="H31" i="1"/>
  <c r="I31" i="1"/>
  <c r="J31" i="1"/>
  <c r="K31" i="1"/>
  <c r="L31" i="1"/>
  <c r="M31" i="1"/>
  <c r="A32" i="1"/>
  <c r="A33" i="1"/>
  <c r="A34" i="1"/>
  <c r="A35" i="1"/>
  <c r="D35" i="1"/>
  <c r="E35" i="1"/>
  <c r="F35" i="1"/>
  <c r="G35" i="1"/>
  <c r="H35" i="1"/>
  <c r="I35" i="1"/>
  <c r="J35" i="1"/>
  <c r="K35" i="1"/>
  <c r="L35" i="1"/>
  <c r="M35" i="1"/>
  <c r="A36" i="1"/>
  <c r="A37" i="1"/>
  <c r="C37" i="1"/>
  <c r="A38" i="1"/>
  <c r="C38" i="1"/>
  <c r="A39" i="1"/>
  <c r="C39" i="1"/>
  <c r="A40" i="1"/>
  <c r="C40" i="1"/>
</calcChain>
</file>

<file path=xl/sharedStrings.xml><?xml version="1.0" encoding="utf-8"?>
<sst xmlns="http://schemas.openxmlformats.org/spreadsheetml/2006/main" count="36" uniqueCount="35">
  <si>
    <t>EBSCS Income Statement (000s)</t>
  </si>
  <si>
    <t>YE 2000</t>
  </si>
  <si>
    <t>Revenues</t>
  </si>
  <si>
    <t xml:space="preserve">  Network Services (Rentals)</t>
  </si>
  <si>
    <t xml:space="preserve">  STB</t>
  </si>
  <si>
    <t xml:space="preserve">  Subscription fee</t>
  </si>
  <si>
    <t>Total Revenues</t>
  </si>
  <si>
    <t>Expenses</t>
  </si>
  <si>
    <t xml:space="preserve">  DRM</t>
  </si>
  <si>
    <t xml:space="preserve">  Network Services Fees</t>
  </si>
  <si>
    <t xml:space="preserve">  O&amp;M</t>
  </si>
  <si>
    <t xml:space="preserve">  Phase 1 Expenses</t>
  </si>
  <si>
    <t>Total Expenses</t>
  </si>
  <si>
    <t xml:space="preserve"> = EBITDA</t>
  </si>
  <si>
    <t>less Depreciation</t>
  </si>
  <si>
    <t>= EBIT</t>
  </si>
  <si>
    <t>less interest</t>
  </si>
  <si>
    <t>= Pre-tax Income</t>
  </si>
  <si>
    <t>less Tax Expense (Benefit)</t>
  </si>
  <si>
    <t>= Net Income</t>
  </si>
  <si>
    <t>less dividends</t>
  </si>
  <si>
    <t>=Net Income to Retained Earnings</t>
  </si>
  <si>
    <t>Net Income before Dividends</t>
  </si>
  <si>
    <t>plus Depreciation</t>
  </si>
  <si>
    <t>plus Deferred Taxes</t>
  </si>
  <si>
    <t>less Capital Expenditures</t>
  </si>
  <si>
    <t>less Investments in WC</t>
  </si>
  <si>
    <t>Net Cash Flow</t>
  </si>
  <si>
    <t>EBS Equity Strip</t>
  </si>
  <si>
    <t>Percentage of Equity to Monetize</t>
  </si>
  <si>
    <t>Monetized Equity Strip</t>
  </si>
  <si>
    <t>NPV of 100% Equity Strip (000,000s)</t>
  </si>
  <si>
    <t>NPV of Monetized Equity (000,000's)</t>
  </si>
  <si>
    <t>NPV of Monetized Equity (actual $s)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</si>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</sst>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  <numFmt numFmtId="172" formatCode="0.0%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i/>
      <sz val="8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/>
    <xf numFmtId="43" fontId="5" fillId="0" borderId="2" xfId="1" applyFont="1" applyBorder="1"/>
    <xf numFmtId="43" fontId="5" fillId="0" borderId="3" xfId="1" applyFont="1" applyBorder="1"/>
    <xf numFmtId="0" fontId="5" fillId="0" borderId="0" xfId="0" applyFont="1" applyBorder="1"/>
    <xf numFmtId="1" fontId="3" fillId="0" borderId="0" xfId="0" applyNumberFormat="1" applyFont="1" applyBorder="1"/>
    <xf numFmtId="1" fontId="5" fillId="0" borderId="4" xfId="0" applyNumberFormat="1" applyFont="1" applyBorder="1"/>
    <xf numFmtId="1" fontId="5" fillId="0" borderId="5" xfId="0" applyNumberFormat="1" applyFont="1" applyBorder="1" applyAlignment="1">
      <alignment horizontal="right"/>
    </xf>
    <xf numFmtId="1" fontId="5" fillId="0" borderId="5" xfId="1" applyNumberFormat="1" applyFont="1" applyBorder="1"/>
    <xf numFmtId="1" fontId="5" fillId="0" borderId="6" xfId="1" applyNumberFormat="1" applyFont="1" applyBorder="1"/>
    <xf numFmtId="1" fontId="5" fillId="0" borderId="0" xfId="0" applyNumberFormat="1" applyFont="1" applyBorder="1"/>
    <xf numFmtId="1" fontId="3" fillId="0" borderId="7" xfId="0" applyNumberFormat="1" applyFont="1" applyBorder="1"/>
    <xf numFmtId="0" fontId="6" fillId="0" borderId="0" xfId="0" applyFont="1"/>
    <xf numFmtId="43" fontId="5" fillId="0" borderId="0" xfId="1" applyFont="1"/>
    <xf numFmtId="43" fontId="5" fillId="0" borderId="7" xfId="1" applyFont="1" applyBorder="1"/>
    <xf numFmtId="0" fontId="5" fillId="0" borderId="0" xfId="0" applyFont="1"/>
    <xf numFmtId="171" fontId="5" fillId="0" borderId="0" xfId="1" applyNumberFormat="1" applyFont="1"/>
    <xf numFmtId="171" fontId="5" fillId="0" borderId="7" xfId="1" applyNumberFormat="1" applyFont="1" applyBorder="1"/>
    <xf numFmtId="0" fontId="5" fillId="0" borderId="4" xfId="0" applyFont="1" applyBorder="1"/>
    <xf numFmtId="0" fontId="5" fillId="0" borderId="5" xfId="0" applyFont="1" applyBorder="1"/>
    <xf numFmtId="171" fontId="5" fillId="0" borderId="5" xfId="1" applyNumberFormat="1" applyFont="1" applyBorder="1"/>
    <xf numFmtId="171" fontId="5" fillId="0" borderId="6" xfId="1" applyNumberFormat="1" applyFont="1" applyBorder="1"/>
    <xf numFmtId="0" fontId="5" fillId="0" borderId="8" xfId="0" applyFont="1" applyBorder="1"/>
    <xf numFmtId="0" fontId="5" fillId="0" borderId="9" xfId="0" applyFont="1" applyBorder="1"/>
    <xf numFmtId="171" fontId="5" fillId="0" borderId="9" xfId="1" applyNumberFormat="1" applyFont="1" applyBorder="1"/>
    <xf numFmtId="171" fontId="5" fillId="0" borderId="10" xfId="1" applyNumberFormat="1" applyFont="1" applyBorder="1"/>
    <xf numFmtId="0" fontId="5" fillId="0" borderId="8" xfId="0" quotePrefix="1" applyFont="1" applyBorder="1"/>
    <xf numFmtId="0" fontId="5" fillId="0" borderId="9" xfId="0" quotePrefix="1" applyFont="1" applyBorder="1"/>
    <xf numFmtId="0" fontId="5" fillId="0" borderId="0" xfId="0" quotePrefix="1" applyFont="1"/>
    <xf numFmtId="171" fontId="5" fillId="0" borderId="0" xfId="1" applyNumberFormat="1" applyFont="1" applyBorder="1"/>
    <xf numFmtId="0" fontId="7" fillId="2" borderId="0" xfId="0" applyFont="1" applyFill="1" applyBorder="1"/>
    <xf numFmtId="172" fontId="7" fillId="2" borderId="0" xfId="3" applyNumberFormat="1" applyFont="1" applyFill="1" applyBorder="1"/>
    <xf numFmtId="9" fontId="7" fillId="2" borderId="0" xfId="3" applyFont="1" applyFill="1" applyBorder="1"/>
    <xf numFmtId="171" fontId="5" fillId="2" borderId="11" xfId="1" applyNumberFormat="1" applyFont="1" applyFill="1" applyBorder="1"/>
    <xf numFmtId="171" fontId="5" fillId="2" borderId="12" xfId="1" applyNumberFormat="1" applyFont="1" applyFill="1" applyBorder="1"/>
    <xf numFmtId="171" fontId="5" fillId="2" borderId="13" xfId="1" applyNumberFormat="1" applyFont="1" applyFill="1" applyBorder="1"/>
    <xf numFmtId="170" fontId="5" fillId="0" borderId="0" xfId="1" applyNumberFormat="1" applyFont="1" applyFill="1" applyBorder="1"/>
    <xf numFmtId="173" fontId="7" fillId="2" borderId="14" xfId="2" applyNumberFormat="1" applyFont="1" applyFill="1" applyBorder="1"/>
    <xf numFmtId="0" fontId="7" fillId="0" borderId="0" xfId="0" applyFont="1" applyFill="1" applyBorder="1"/>
    <xf numFmtId="174" fontId="5" fillId="0" borderId="14" xfId="2" applyNumberFormat="1" applyFont="1" applyFill="1" applyBorder="1"/>
    <xf numFmtId="0" fontId="8" fillId="0" borderId="0" xfId="0" applyFont="1" applyBorder="1"/>
    <xf numFmtId="9" fontId="8" fillId="0" borderId="0" xfId="3" applyNumberFormat="1" applyFont="1" applyFill="1" applyBorder="1"/>
    <xf numFmtId="0" fontId="9" fillId="0" borderId="0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nancialState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Gain"/>
      <sheetName val="EBSCS IS"/>
      <sheetName val="CFsum"/>
      <sheetName val="EBSCS (cashtax)"/>
      <sheetName val="EBSCS FCF"/>
      <sheetName val="EBSCS CF"/>
      <sheetName val="EBSCS BS"/>
      <sheetName val="EBSCS Tax"/>
      <sheetName val="EBSCS Cap"/>
      <sheetName val="EBSCS Waterfall"/>
    </sheetNames>
    <sheetDataSet>
      <sheetData sheetId="0"/>
      <sheetData sheetId="1"/>
      <sheetData sheetId="2">
        <row r="57">
          <cell r="C57">
            <v>0.28000000000000003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abSelected="1" zoomScale="75" workbookViewId="0">
      <selection activeCell="C39" sqref="C39"/>
    </sheetView>
  </sheetViews>
  <sheetFormatPr defaultRowHeight="12.75" x14ac:dyDescent="0.2"/>
  <cols>
    <col min="1" max="1" width="4.7109375" style="44" customWidth="1"/>
    <col min="2" max="2" width="36.28515625" style="6" customWidth="1"/>
    <col min="3" max="3" width="13.42578125" style="6" customWidth="1"/>
    <col min="4" max="4" width="9" style="31" customWidth="1"/>
    <col min="5" max="6" width="8.140625" style="31" customWidth="1"/>
    <col min="7" max="7" width="8.42578125" style="31" customWidth="1"/>
    <col min="8" max="8" width="9.7109375" style="31" customWidth="1"/>
    <col min="9" max="12" width="8.7109375" style="31" customWidth="1"/>
    <col min="13" max="13" width="9" style="31" customWidth="1"/>
    <col min="14" max="16384" width="9.140625" style="6"/>
  </cols>
  <sheetData>
    <row r="1" spans="1:13" x14ac:dyDescent="0.2">
      <c r="A1" s="1">
        <v>1</v>
      </c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s="12" customFormat="1" x14ac:dyDescent="0.2">
      <c r="A2" s="7">
        <f t="shared" ref="A2:A40" si="0">A1+1</f>
        <v>2</v>
      </c>
      <c r="B2" s="8"/>
      <c r="C2" s="9" t="s">
        <v>1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1">
        <v>2010</v>
      </c>
    </row>
    <row r="3" spans="1:13" ht="13.5" x14ac:dyDescent="0.25">
      <c r="A3" s="13">
        <f t="shared" si="0"/>
        <v>3</v>
      </c>
      <c r="B3" s="14" t="s">
        <v>2</v>
      </c>
      <c r="C3" s="14"/>
      <c r="D3" s="15"/>
      <c r="E3" s="15"/>
      <c r="F3" s="15"/>
      <c r="G3" s="15"/>
      <c r="H3" s="15"/>
      <c r="I3" s="15"/>
      <c r="J3" s="15"/>
      <c r="K3" s="15"/>
      <c r="L3" s="15"/>
      <c r="M3" s="16"/>
    </row>
    <row r="4" spans="1:13" x14ac:dyDescent="0.2">
      <c r="A4" s="13">
        <f t="shared" si="0"/>
        <v>4</v>
      </c>
      <c r="B4" s="17" t="s">
        <v>3</v>
      </c>
      <c r="C4" s="17"/>
      <c r="D4" s="18">
        <v>557.56176967420447</v>
      </c>
      <c r="E4" s="18">
        <v>2825.1037741163063</v>
      </c>
      <c r="F4" s="18">
        <v>11132.307640446159</v>
      </c>
      <c r="G4" s="18">
        <v>38904.220200513257</v>
      </c>
      <c r="H4" s="18">
        <v>81719.382291567104</v>
      </c>
      <c r="I4" s="18">
        <v>129973.05170776145</v>
      </c>
      <c r="J4" s="18">
        <v>190159.04608115784</v>
      </c>
      <c r="K4" s="18">
        <v>252697.33565443582</v>
      </c>
      <c r="L4" s="18">
        <v>316880.13939426484</v>
      </c>
      <c r="M4" s="19">
        <v>382638.25975197327</v>
      </c>
    </row>
    <row r="5" spans="1:13" x14ac:dyDescent="0.2">
      <c r="A5" s="13">
        <f t="shared" si="0"/>
        <v>5</v>
      </c>
      <c r="B5" s="17" t="s">
        <v>4</v>
      </c>
      <c r="C5" s="17"/>
      <c r="D5" s="18">
        <v>869.44788458571281</v>
      </c>
      <c r="E5" s="18">
        <v>3158.3429247972504</v>
      </c>
      <c r="F5" s="18">
        <v>10590.68685530818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0</v>
      </c>
    </row>
    <row r="6" spans="1:13" x14ac:dyDescent="0.2">
      <c r="A6" s="13">
        <f t="shared" si="0"/>
        <v>6</v>
      </c>
      <c r="B6" s="20" t="s">
        <v>5</v>
      </c>
      <c r="C6" s="21"/>
      <c r="D6" s="22">
        <v>145.19837751932411</v>
      </c>
      <c r="E6" s="22">
        <v>672.64375574197777</v>
      </c>
      <c r="F6" s="22">
        <v>2441.2955351855617</v>
      </c>
      <c r="G6" s="22">
        <v>7907.3618293726149</v>
      </c>
      <c r="H6" s="22">
        <v>15477.155737039224</v>
      </c>
      <c r="I6" s="22">
        <v>24616.108277985124</v>
      </c>
      <c r="J6" s="22">
        <v>36014.970848704135</v>
      </c>
      <c r="K6" s="22">
        <v>47859.343873946185</v>
      </c>
      <c r="L6" s="22">
        <v>60015.177915580454</v>
      </c>
      <c r="M6" s="23">
        <v>72469.367377267656</v>
      </c>
    </row>
    <row r="7" spans="1:13" x14ac:dyDescent="0.2">
      <c r="A7" s="13">
        <f t="shared" si="0"/>
        <v>7</v>
      </c>
      <c r="B7" s="24" t="s">
        <v>6</v>
      </c>
      <c r="C7" s="25"/>
      <c r="D7" s="26">
        <f t="shared" ref="D7:M7" si="1">SUM(D4:D6)</f>
        <v>1572.2080317792413</v>
      </c>
      <c r="E7" s="26">
        <f t="shared" si="1"/>
        <v>6656.0904546555339</v>
      </c>
      <c r="F7" s="26">
        <f t="shared" si="1"/>
        <v>24164.290030939905</v>
      </c>
      <c r="G7" s="26">
        <f t="shared" si="1"/>
        <v>46811.582029885874</v>
      </c>
      <c r="H7" s="26">
        <f t="shared" si="1"/>
        <v>97196.53802860633</v>
      </c>
      <c r="I7" s="26">
        <f t="shared" si="1"/>
        <v>154589.15998574658</v>
      </c>
      <c r="J7" s="26">
        <f t="shared" si="1"/>
        <v>226174.01692986197</v>
      </c>
      <c r="K7" s="26">
        <f t="shared" si="1"/>
        <v>300556.67952838202</v>
      </c>
      <c r="L7" s="26">
        <f t="shared" si="1"/>
        <v>376895.3173098453</v>
      </c>
      <c r="M7" s="27">
        <f t="shared" si="1"/>
        <v>455107.62712924089</v>
      </c>
    </row>
    <row r="8" spans="1:13" ht="13.5" x14ac:dyDescent="0.25">
      <c r="A8" s="13">
        <f t="shared" si="0"/>
        <v>8</v>
      </c>
      <c r="B8" s="14" t="s">
        <v>7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">
      <c r="A9" s="13">
        <f t="shared" si="0"/>
        <v>9</v>
      </c>
      <c r="B9" s="17" t="s">
        <v>8</v>
      </c>
      <c r="C9" s="17"/>
      <c r="D9" s="18">
        <v>313.54822153782857</v>
      </c>
      <c r="E9" s="18">
        <v>338.98178555226912</v>
      </c>
      <c r="F9" s="18">
        <v>615.33476750550892</v>
      </c>
      <c r="G9" s="18">
        <v>1539.2137253370747</v>
      </c>
      <c r="H9" s="18">
        <v>2963.5314508994657</v>
      </c>
      <c r="I9" s="18">
        <v>4568.7701868115309</v>
      </c>
      <c r="J9" s="18">
        <v>6570.9575996331841</v>
      </c>
      <c r="K9" s="18">
        <v>8651.3980327708978</v>
      </c>
      <c r="L9" s="18">
        <v>10786.545970515877</v>
      </c>
      <c r="M9" s="19">
        <v>12974.099441082311</v>
      </c>
    </row>
    <row r="10" spans="1:13" x14ac:dyDescent="0.2">
      <c r="A10" s="13">
        <f t="shared" si="0"/>
        <v>10</v>
      </c>
      <c r="B10" s="17" t="s">
        <v>9</v>
      </c>
      <c r="C10" s="17"/>
      <c r="D10" s="18">
        <v>394.93958685256149</v>
      </c>
      <c r="E10" s="18">
        <v>1829.5910156181794</v>
      </c>
      <c r="F10" s="18">
        <v>6640.3238557047271</v>
      </c>
      <c r="G10" s="18">
        <v>21508.024175893512</v>
      </c>
      <c r="H10" s="18">
        <v>42097.863604746686</v>
      </c>
      <c r="I10" s="18">
        <v>66955.814516119543</v>
      </c>
      <c r="J10" s="18">
        <v>97960.720708475259</v>
      </c>
      <c r="K10" s="18">
        <v>130177.41533713361</v>
      </c>
      <c r="L10" s="18">
        <v>163241.28393037885</v>
      </c>
      <c r="M10" s="19">
        <v>197116.67926616807</v>
      </c>
    </row>
    <row r="11" spans="1:13" x14ac:dyDescent="0.2">
      <c r="A11" s="13">
        <f t="shared" si="0"/>
        <v>11</v>
      </c>
      <c r="B11" s="17" t="s">
        <v>4</v>
      </c>
      <c r="C11" s="17"/>
      <c r="D11" s="18">
        <v>2342.5338239784287</v>
      </c>
      <c r="E11" s="18">
        <v>6841.8456311781883</v>
      </c>
      <c r="F11" s="18">
        <v>18174.518297913975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9">
        <v>0</v>
      </c>
    </row>
    <row r="12" spans="1:13" x14ac:dyDescent="0.2">
      <c r="A12" s="13">
        <f t="shared" si="0"/>
        <v>12</v>
      </c>
      <c r="B12" s="17" t="s">
        <v>10</v>
      </c>
      <c r="C12" s="17"/>
      <c r="D12" s="18">
        <v>375</v>
      </c>
      <c r="E12" s="18">
        <v>386.25</v>
      </c>
      <c r="F12" s="18">
        <v>397.83749999999998</v>
      </c>
      <c r="G12" s="18">
        <v>409.77262500000001</v>
      </c>
      <c r="H12" s="18">
        <v>422.06580374999999</v>
      </c>
      <c r="I12" s="18">
        <v>434.72777786249998</v>
      </c>
      <c r="J12" s="18">
        <v>447.769611198375</v>
      </c>
      <c r="K12" s="18">
        <v>461.20269953432626</v>
      </c>
      <c r="L12" s="18">
        <v>475.03878052035611</v>
      </c>
      <c r="M12" s="19">
        <v>489.28994393596673</v>
      </c>
    </row>
    <row r="13" spans="1:13" x14ac:dyDescent="0.2">
      <c r="A13" s="13">
        <f t="shared" si="0"/>
        <v>13</v>
      </c>
      <c r="B13" s="17" t="s">
        <v>11</v>
      </c>
      <c r="C13" s="17"/>
      <c r="D13" s="18">
        <v>50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</v>
      </c>
    </row>
    <row r="14" spans="1:13" x14ac:dyDescent="0.2">
      <c r="A14" s="13">
        <f t="shared" si="0"/>
        <v>14</v>
      </c>
      <c r="B14" s="24" t="s">
        <v>12</v>
      </c>
      <c r="C14" s="25"/>
      <c r="D14" s="26">
        <f t="shared" ref="D14:M14" si="2">SUM(D9:D13)</f>
        <v>3476.0216323688187</v>
      </c>
      <c r="E14" s="26">
        <f t="shared" si="2"/>
        <v>9396.668432348637</v>
      </c>
      <c r="F14" s="26">
        <f t="shared" si="2"/>
        <v>25828.014421124215</v>
      </c>
      <c r="G14" s="26">
        <f t="shared" si="2"/>
        <v>23457.010526230588</v>
      </c>
      <c r="H14" s="26">
        <f t="shared" si="2"/>
        <v>45483.460859396153</v>
      </c>
      <c r="I14" s="26">
        <f t="shared" si="2"/>
        <v>71959.312480793567</v>
      </c>
      <c r="J14" s="26">
        <f t="shared" si="2"/>
        <v>104979.44791930681</v>
      </c>
      <c r="K14" s="26">
        <f t="shared" si="2"/>
        <v>139290.01606943883</v>
      </c>
      <c r="L14" s="26">
        <f t="shared" si="2"/>
        <v>174502.86868141507</v>
      </c>
      <c r="M14" s="27">
        <f t="shared" si="2"/>
        <v>210580.06865118633</v>
      </c>
    </row>
    <row r="15" spans="1:13" x14ac:dyDescent="0.2">
      <c r="A15" s="13">
        <f t="shared" si="0"/>
        <v>15</v>
      </c>
      <c r="B15" s="28" t="s">
        <v>13</v>
      </c>
      <c r="C15" s="29"/>
      <c r="D15" s="26">
        <f t="shared" ref="D15:M15" si="3">D7-D14</f>
        <v>-1903.8136005895774</v>
      </c>
      <c r="E15" s="26">
        <f t="shared" si="3"/>
        <v>-2740.5779776931031</v>
      </c>
      <c r="F15" s="26">
        <f t="shared" si="3"/>
        <v>-1663.7243901843103</v>
      </c>
      <c r="G15" s="26">
        <f t="shared" si="3"/>
        <v>23354.571503655287</v>
      </c>
      <c r="H15" s="26">
        <f t="shared" si="3"/>
        <v>51713.077169210177</v>
      </c>
      <c r="I15" s="26">
        <f t="shared" si="3"/>
        <v>82629.84750495301</v>
      </c>
      <c r="J15" s="26">
        <f t="shared" si="3"/>
        <v>121194.56901055516</v>
      </c>
      <c r="K15" s="26">
        <f t="shared" si="3"/>
        <v>161266.66345894319</v>
      </c>
      <c r="L15" s="26">
        <f t="shared" si="3"/>
        <v>202392.44862843023</v>
      </c>
      <c r="M15" s="27">
        <f t="shared" si="3"/>
        <v>244527.55847805456</v>
      </c>
    </row>
    <row r="16" spans="1:13" x14ac:dyDescent="0.2">
      <c r="A16" s="13">
        <f t="shared" si="0"/>
        <v>16</v>
      </c>
      <c r="B16" s="17" t="s">
        <v>14</v>
      </c>
      <c r="C16" s="17"/>
      <c r="D16" s="18">
        <v>3793.0967135395849</v>
      </c>
      <c r="E16" s="18">
        <v>4050.2902920552096</v>
      </c>
      <c r="F16" s="18">
        <v>4270.3717064106786</v>
      </c>
      <c r="G16" s="18">
        <v>5039.1725706929046</v>
      </c>
      <c r="H16" s="18">
        <v>5828.467798762973</v>
      </c>
      <c r="I16" s="18">
        <v>2894.8500019607536</v>
      </c>
      <c r="J16" s="18">
        <v>2973.2361365670004</v>
      </c>
      <c r="K16" s="18">
        <v>3397.6098769804257</v>
      </c>
      <c r="L16" s="18">
        <v>3037.9223372135225</v>
      </c>
      <c r="M16" s="19">
        <v>2867.8281902574449</v>
      </c>
    </row>
    <row r="17" spans="1:13" x14ac:dyDescent="0.2">
      <c r="A17" s="13">
        <f t="shared" si="0"/>
        <v>17</v>
      </c>
      <c r="B17" s="30" t="s">
        <v>15</v>
      </c>
      <c r="C17" s="30"/>
      <c r="D17" s="18">
        <f t="shared" ref="D17:M17" si="4">D15-D16</f>
        <v>-5696.9103141291625</v>
      </c>
      <c r="E17" s="18">
        <f t="shared" si="4"/>
        <v>-6790.8682697483127</v>
      </c>
      <c r="F17" s="18">
        <f t="shared" si="4"/>
        <v>-5934.0960965949889</v>
      </c>
      <c r="G17" s="18">
        <f t="shared" si="4"/>
        <v>18315.39893296238</v>
      </c>
      <c r="H17" s="18">
        <f t="shared" si="4"/>
        <v>45884.6093704472</v>
      </c>
      <c r="I17" s="18">
        <f t="shared" si="4"/>
        <v>79734.99750299225</v>
      </c>
      <c r="J17" s="18">
        <f t="shared" si="4"/>
        <v>118221.33287398817</v>
      </c>
      <c r="K17" s="18">
        <f t="shared" si="4"/>
        <v>157869.05358196277</v>
      </c>
      <c r="L17" s="18">
        <f t="shared" si="4"/>
        <v>199354.52629121669</v>
      </c>
      <c r="M17" s="19">
        <f t="shared" si="4"/>
        <v>241659.73028779711</v>
      </c>
    </row>
    <row r="18" spans="1:13" x14ac:dyDescent="0.2">
      <c r="A18" s="13">
        <f t="shared" si="0"/>
        <v>18</v>
      </c>
      <c r="B18" s="17" t="s">
        <v>16</v>
      </c>
      <c r="C18" s="17"/>
      <c r="D18" s="18">
        <v>340.48506647209246</v>
      </c>
      <c r="E18" s="18">
        <v>1334.2728688730135</v>
      </c>
      <c r="F18" s="18">
        <v>3046.5358780576057</v>
      </c>
      <c r="G18" s="18">
        <v>2059.5084790065921</v>
      </c>
      <c r="H18" s="18">
        <v>6.7604033499074285</v>
      </c>
      <c r="I18" s="18">
        <v>0</v>
      </c>
      <c r="J18" s="18">
        <v>0</v>
      </c>
      <c r="K18" s="18">
        <v>0</v>
      </c>
      <c r="L18" s="18">
        <v>0</v>
      </c>
      <c r="M18" s="19">
        <v>0</v>
      </c>
    </row>
    <row r="19" spans="1:13" x14ac:dyDescent="0.2">
      <c r="A19" s="13">
        <f t="shared" si="0"/>
        <v>19</v>
      </c>
      <c r="B19" s="30" t="s">
        <v>17</v>
      </c>
      <c r="C19" s="30"/>
      <c r="D19" s="18">
        <f t="shared" ref="D19:M19" si="5">D17-D18</f>
        <v>-6037.3953806012551</v>
      </c>
      <c r="E19" s="18">
        <f t="shared" si="5"/>
        <v>-8125.1411386213258</v>
      </c>
      <c r="F19" s="18">
        <f t="shared" si="5"/>
        <v>-8980.6319746525951</v>
      </c>
      <c r="G19" s="18">
        <f t="shared" si="5"/>
        <v>16255.890453955788</v>
      </c>
      <c r="H19" s="18">
        <f t="shared" si="5"/>
        <v>45877.848967097292</v>
      </c>
      <c r="I19" s="18">
        <f t="shared" si="5"/>
        <v>79734.99750299225</v>
      </c>
      <c r="J19" s="18">
        <f t="shared" si="5"/>
        <v>118221.33287398817</v>
      </c>
      <c r="K19" s="18">
        <f t="shared" si="5"/>
        <v>157869.05358196277</v>
      </c>
      <c r="L19" s="18">
        <f t="shared" si="5"/>
        <v>199354.52629121669</v>
      </c>
      <c r="M19" s="19">
        <f t="shared" si="5"/>
        <v>241659.73028779711</v>
      </c>
    </row>
    <row r="20" spans="1:13" x14ac:dyDescent="0.2">
      <c r="A20" s="13">
        <f t="shared" si="0"/>
        <v>20</v>
      </c>
      <c r="B20" s="17" t="s">
        <v>18</v>
      </c>
      <c r="C20" s="17"/>
      <c r="D20" s="18">
        <v>-2354.5841984344897</v>
      </c>
      <c r="E20" s="18">
        <v>-3168.8050440623174</v>
      </c>
      <c r="F20" s="18">
        <v>-3502.4464701145107</v>
      </c>
      <c r="G20" s="18">
        <v>6339.7972770427577</v>
      </c>
      <c r="H20" s="18">
        <v>17892.361097167945</v>
      </c>
      <c r="I20" s="18">
        <v>31096.649026166979</v>
      </c>
      <c r="J20" s="18">
        <v>46106.319820855388</v>
      </c>
      <c r="K20" s="18">
        <v>61568.930896965481</v>
      </c>
      <c r="L20" s="18">
        <v>77748.265253574515</v>
      </c>
      <c r="M20" s="19">
        <v>94247.294812240871</v>
      </c>
    </row>
    <row r="21" spans="1:13" x14ac:dyDescent="0.2">
      <c r="A21" s="13">
        <f t="shared" si="0"/>
        <v>21</v>
      </c>
      <c r="B21" s="17" t="s">
        <v>19</v>
      </c>
      <c r="C21" s="17"/>
      <c r="D21" s="18">
        <f t="shared" ref="D21:M21" si="6">D19-D20</f>
        <v>-3682.8111821667653</v>
      </c>
      <c r="E21" s="18">
        <f t="shared" si="6"/>
        <v>-4956.3360945590084</v>
      </c>
      <c r="F21" s="18">
        <f t="shared" si="6"/>
        <v>-5478.1855045380844</v>
      </c>
      <c r="G21" s="18">
        <f t="shared" si="6"/>
        <v>9916.0931769130293</v>
      </c>
      <c r="H21" s="18">
        <f t="shared" si="6"/>
        <v>27985.487869929348</v>
      </c>
      <c r="I21" s="18">
        <f t="shared" si="6"/>
        <v>48638.348476825267</v>
      </c>
      <c r="J21" s="18">
        <f t="shared" si="6"/>
        <v>72115.013053132774</v>
      </c>
      <c r="K21" s="18">
        <f t="shared" si="6"/>
        <v>96300.122684997288</v>
      </c>
      <c r="L21" s="18">
        <f t="shared" si="6"/>
        <v>121606.26103764218</v>
      </c>
      <c r="M21" s="19">
        <f t="shared" si="6"/>
        <v>147412.43547555624</v>
      </c>
    </row>
    <row r="22" spans="1:13" x14ac:dyDescent="0.2">
      <c r="A22" s="13">
        <f t="shared" si="0"/>
        <v>22</v>
      </c>
      <c r="B22" s="17"/>
      <c r="C22" s="17"/>
      <c r="D22" s="18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">
      <c r="A23" s="13">
        <f t="shared" si="0"/>
        <v>23</v>
      </c>
      <c r="B23" s="17" t="s">
        <v>20</v>
      </c>
      <c r="C23" s="17"/>
      <c r="D23" s="18">
        <v>0</v>
      </c>
      <c r="E23" s="18">
        <v>0</v>
      </c>
      <c r="F23" s="18">
        <v>0</v>
      </c>
      <c r="G23" s="18">
        <v>0</v>
      </c>
      <c r="H23" s="18">
        <v>17728.354264998692</v>
      </c>
      <c r="I23" s="18">
        <v>47228.33098060792</v>
      </c>
      <c r="J23" s="18">
        <v>73416.855870267551</v>
      </c>
      <c r="K23" s="18">
        <v>96561.618537256669</v>
      </c>
      <c r="L23" s="18">
        <v>122692.95910485952</v>
      </c>
      <c r="M23" s="19">
        <v>147218.81500721694</v>
      </c>
    </row>
    <row r="24" spans="1:13" x14ac:dyDescent="0.2">
      <c r="A24" s="13">
        <f t="shared" si="0"/>
        <v>24</v>
      </c>
      <c r="B24" s="30" t="s">
        <v>21</v>
      </c>
      <c r="C24" s="30"/>
      <c r="D24" s="18">
        <f t="shared" ref="D24:M24" si="7">D21-D23</f>
        <v>-3682.8111821667653</v>
      </c>
      <c r="E24" s="18">
        <f t="shared" si="7"/>
        <v>-4956.3360945590084</v>
      </c>
      <c r="F24" s="18">
        <f t="shared" si="7"/>
        <v>-5478.1855045380844</v>
      </c>
      <c r="G24" s="18">
        <f t="shared" si="7"/>
        <v>9916.0931769130293</v>
      </c>
      <c r="H24" s="18">
        <f t="shared" si="7"/>
        <v>10257.133604930656</v>
      </c>
      <c r="I24" s="18">
        <f t="shared" si="7"/>
        <v>1410.0174962173478</v>
      </c>
      <c r="J24" s="18">
        <f t="shared" si="7"/>
        <v>-1301.8428171347769</v>
      </c>
      <c r="K24" s="18">
        <f t="shared" si="7"/>
        <v>-261.49585225938063</v>
      </c>
      <c r="L24" s="18">
        <f t="shared" si="7"/>
        <v>-1086.6980672173377</v>
      </c>
      <c r="M24" s="19">
        <f t="shared" si="7"/>
        <v>193.62046833930071</v>
      </c>
    </row>
    <row r="25" spans="1:13" x14ac:dyDescent="0.2">
      <c r="A25" s="13">
        <f t="shared" si="0"/>
        <v>25</v>
      </c>
      <c r="B25" s="30"/>
      <c r="C25" s="30"/>
      <c r="D25" s="18"/>
      <c r="E25" s="18"/>
      <c r="F25" s="18"/>
      <c r="G25" s="18"/>
      <c r="H25" s="18"/>
      <c r="I25" s="18"/>
      <c r="J25" s="18"/>
      <c r="K25" s="18"/>
      <c r="L25" s="18"/>
      <c r="M25" s="19"/>
    </row>
    <row r="26" spans="1:13" x14ac:dyDescent="0.2">
      <c r="A26" s="13">
        <f t="shared" si="0"/>
        <v>26</v>
      </c>
      <c r="B26" s="17" t="s">
        <v>22</v>
      </c>
      <c r="C26" s="17"/>
      <c r="D26" s="18">
        <f t="shared" ref="D26:M26" si="8">D21</f>
        <v>-3682.8111821667653</v>
      </c>
      <c r="E26" s="18">
        <f t="shared" si="8"/>
        <v>-4956.3360945590084</v>
      </c>
      <c r="F26" s="18">
        <f t="shared" si="8"/>
        <v>-5478.1855045380844</v>
      </c>
      <c r="G26" s="18">
        <f t="shared" si="8"/>
        <v>9916.0931769130293</v>
      </c>
      <c r="H26" s="18">
        <f t="shared" si="8"/>
        <v>27985.487869929348</v>
      </c>
      <c r="I26" s="18">
        <f t="shared" si="8"/>
        <v>48638.348476825267</v>
      </c>
      <c r="J26" s="18">
        <f t="shared" si="8"/>
        <v>72115.013053132774</v>
      </c>
      <c r="K26" s="18">
        <f t="shared" si="8"/>
        <v>96300.122684997288</v>
      </c>
      <c r="L26" s="18">
        <f t="shared" si="8"/>
        <v>121606.26103764218</v>
      </c>
      <c r="M26" s="19">
        <f t="shared" si="8"/>
        <v>147412.43547555624</v>
      </c>
    </row>
    <row r="27" spans="1:13" x14ac:dyDescent="0.2">
      <c r="A27" s="13">
        <f t="shared" si="0"/>
        <v>27</v>
      </c>
      <c r="B27" s="17" t="s">
        <v>23</v>
      </c>
      <c r="C27" s="17"/>
      <c r="D27" s="18">
        <f t="shared" ref="D27:M27" si="9">D16</f>
        <v>3793.0967135395849</v>
      </c>
      <c r="E27" s="18">
        <f t="shared" si="9"/>
        <v>4050.2902920552096</v>
      </c>
      <c r="F27" s="18">
        <f t="shared" si="9"/>
        <v>4270.3717064106786</v>
      </c>
      <c r="G27" s="18">
        <f t="shared" si="9"/>
        <v>5039.1725706929046</v>
      </c>
      <c r="H27" s="18">
        <f t="shared" si="9"/>
        <v>5828.467798762973</v>
      </c>
      <c r="I27" s="18">
        <f t="shared" si="9"/>
        <v>2894.8500019607536</v>
      </c>
      <c r="J27" s="18">
        <f t="shared" si="9"/>
        <v>2973.2361365670004</v>
      </c>
      <c r="K27" s="18">
        <f t="shared" si="9"/>
        <v>3397.6098769804257</v>
      </c>
      <c r="L27" s="18">
        <f t="shared" si="9"/>
        <v>3037.9223372135225</v>
      </c>
      <c r="M27" s="19">
        <f t="shared" si="9"/>
        <v>2867.8281902574449</v>
      </c>
    </row>
    <row r="28" spans="1:13" x14ac:dyDescent="0.2">
      <c r="A28" s="13">
        <f t="shared" si="0"/>
        <v>28</v>
      </c>
      <c r="B28" s="17" t="s">
        <v>24</v>
      </c>
      <c r="C28" s="17"/>
      <c r="D28" s="18">
        <v>-2354.5841984344897</v>
      </c>
      <c r="E28" s="18">
        <v>-3168.8050440623174</v>
      </c>
      <c r="F28" s="18">
        <v>-3502.4464701145107</v>
      </c>
      <c r="G28" s="18">
        <v>6339.7972770427577</v>
      </c>
      <c r="H28" s="18">
        <v>2686.0384355685601</v>
      </c>
      <c r="I28" s="18">
        <v>0</v>
      </c>
      <c r="J28" s="18">
        <v>0</v>
      </c>
      <c r="K28" s="18">
        <v>0</v>
      </c>
      <c r="L28" s="18">
        <v>0</v>
      </c>
      <c r="M28" s="19">
        <v>0</v>
      </c>
    </row>
    <row r="29" spans="1:13" x14ac:dyDescent="0.2">
      <c r="A29" s="13">
        <f t="shared" si="0"/>
        <v>29</v>
      </c>
      <c r="B29" s="17" t="s">
        <v>25</v>
      </c>
      <c r="C29" s="17"/>
      <c r="D29" s="18">
        <v>5941.3198962010683</v>
      </c>
      <c r="E29" s="18">
        <v>1249.4105195312497</v>
      </c>
      <c r="F29" s="18">
        <v>991.43035058593728</v>
      </c>
      <c r="G29" s="18">
        <v>3732.5891779785147</v>
      </c>
      <c r="H29" s="18">
        <v>3899.3794662475566</v>
      </c>
      <c r="I29" s="18">
        <v>4304.8674981780996</v>
      </c>
      <c r="J29" s="18">
        <v>1671.3933194322201</v>
      </c>
      <c r="K29" s="18">
        <v>3136.1140247210451</v>
      </c>
      <c r="L29" s="18">
        <v>1951.2242699961844</v>
      </c>
      <c r="M29" s="19">
        <v>3061.4486585967652</v>
      </c>
    </row>
    <row r="30" spans="1:13" x14ac:dyDescent="0.2">
      <c r="A30" s="13">
        <f t="shared" si="0"/>
        <v>30</v>
      </c>
      <c r="B30" s="17" t="s">
        <v>26</v>
      </c>
      <c r="C30" s="17"/>
      <c r="D30" s="22">
        <v>579.63192305714188</v>
      </c>
      <c r="E30" s="22">
        <v>1815.7459883362628</v>
      </c>
      <c r="F30" s="22">
        <v>5717.8609670777987</v>
      </c>
      <c r="G30" s="22">
        <v>-4583.0099267018104</v>
      </c>
      <c r="H30" s="22">
        <v>-3530.2289517693935</v>
      </c>
      <c r="I30" s="22">
        <v>0</v>
      </c>
      <c r="J30" s="22">
        <v>0</v>
      </c>
      <c r="K30" s="22">
        <v>0</v>
      </c>
      <c r="L30" s="22">
        <v>0</v>
      </c>
      <c r="M30" s="23">
        <v>0</v>
      </c>
    </row>
    <row r="31" spans="1:13" x14ac:dyDescent="0.2">
      <c r="A31" s="13">
        <f t="shared" si="0"/>
        <v>31</v>
      </c>
      <c r="B31" s="24" t="s">
        <v>27</v>
      </c>
      <c r="C31" s="25"/>
      <c r="D31" s="26">
        <f t="shared" ref="D31:M31" si="10">D26+D27+D28-D29-D30</f>
        <v>-8765.250486319881</v>
      </c>
      <c r="E31" s="26">
        <f t="shared" si="10"/>
        <v>-7140.0073544336283</v>
      </c>
      <c r="F31" s="26">
        <f t="shared" si="10"/>
        <v>-11419.551585905652</v>
      </c>
      <c r="G31" s="26">
        <f t="shared" si="10"/>
        <v>22145.483773371983</v>
      </c>
      <c r="H31" s="26">
        <f t="shared" si="10"/>
        <v>36130.843589782715</v>
      </c>
      <c r="I31" s="26">
        <f t="shared" si="10"/>
        <v>47228.33098060792</v>
      </c>
      <c r="J31" s="26">
        <f t="shared" si="10"/>
        <v>73416.855870267551</v>
      </c>
      <c r="K31" s="26">
        <f t="shared" si="10"/>
        <v>96561.618537256669</v>
      </c>
      <c r="L31" s="26">
        <f t="shared" si="10"/>
        <v>122692.95910485952</v>
      </c>
      <c r="M31" s="27">
        <f t="shared" si="10"/>
        <v>147218.81500721694</v>
      </c>
    </row>
    <row r="32" spans="1:13" x14ac:dyDescent="0.2">
      <c r="A32" s="13">
        <f t="shared" si="0"/>
        <v>32</v>
      </c>
      <c r="M32" s="19"/>
    </row>
    <row r="33" spans="1:13" x14ac:dyDescent="0.2">
      <c r="A33" s="13">
        <f t="shared" si="0"/>
        <v>33</v>
      </c>
      <c r="B33" s="6" t="s">
        <v>28</v>
      </c>
      <c r="D33" s="31">
        <v>0</v>
      </c>
      <c r="E33" s="31">
        <v>0</v>
      </c>
      <c r="F33" s="31">
        <v>0</v>
      </c>
      <c r="G33" s="31">
        <v>0</v>
      </c>
      <c r="H33" s="31">
        <v>27828.616026072956</v>
      </c>
      <c r="I33" s="31">
        <v>46756.04767080184</v>
      </c>
      <c r="J33" s="31">
        <v>72682.687311564878</v>
      </c>
      <c r="K33" s="31">
        <v>95596.002351884104</v>
      </c>
      <c r="L33" s="31">
        <v>121466.02951381092</v>
      </c>
      <c r="M33" s="19">
        <v>145746.62685714476</v>
      </c>
    </row>
    <row r="34" spans="1:13" ht="13.5" thickBot="1" x14ac:dyDescent="0.25">
      <c r="A34" s="13">
        <f t="shared" si="0"/>
        <v>34</v>
      </c>
      <c r="B34" s="32" t="s">
        <v>29</v>
      </c>
      <c r="C34" s="33">
        <v>0.81</v>
      </c>
      <c r="M34" s="19"/>
    </row>
    <row r="35" spans="1:13" ht="13.5" thickBot="1" x14ac:dyDescent="0.25">
      <c r="A35" s="13">
        <f t="shared" si="0"/>
        <v>35</v>
      </c>
      <c r="B35" s="32" t="s">
        <v>30</v>
      </c>
      <c r="C35" s="34"/>
      <c r="D35" s="35">
        <f t="shared" ref="D35:M35" si="11">D33*$C$34</f>
        <v>0</v>
      </c>
      <c r="E35" s="36">
        <f t="shared" si="11"/>
        <v>0</v>
      </c>
      <c r="F35" s="36">
        <f t="shared" si="11"/>
        <v>0</v>
      </c>
      <c r="G35" s="36">
        <f t="shared" si="11"/>
        <v>0</v>
      </c>
      <c r="H35" s="36">
        <f t="shared" si="11"/>
        <v>22541.178981119094</v>
      </c>
      <c r="I35" s="36">
        <f t="shared" si="11"/>
        <v>37872.398613349491</v>
      </c>
      <c r="J35" s="36">
        <f t="shared" si="11"/>
        <v>58872.976722367552</v>
      </c>
      <c r="K35" s="36">
        <f t="shared" si="11"/>
        <v>77432.761905026127</v>
      </c>
      <c r="L35" s="36">
        <f t="shared" si="11"/>
        <v>98387.483906186855</v>
      </c>
      <c r="M35" s="37">
        <f t="shared" si="11"/>
        <v>118054.76775428726</v>
      </c>
    </row>
    <row r="36" spans="1:13" x14ac:dyDescent="0.2">
      <c r="A36" s="13">
        <f t="shared" si="0"/>
        <v>36</v>
      </c>
    </row>
    <row r="37" spans="1:13" ht="13.5" thickBot="1" x14ac:dyDescent="0.25">
      <c r="A37" s="13">
        <f t="shared" si="0"/>
        <v>37</v>
      </c>
      <c r="B37" s="6" t="s">
        <v>31</v>
      </c>
      <c r="C37" s="38">
        <f>NPV(C40,D33:M33)/1000</f>
        <v>70.422529663253712</v>
      </c>
      <c r="D37"/>
    </row>
    <row r="38" spans="1:13" ht="13.5" thickBot="1" x14ac:dyDescent="0.25">
      <c r="A38" s="13">
        <f t="shared" si="0"/>
        <v>38</v>
      </c>
      <c r="B38" s="32" t="s">
        <v>32</v>
      </c>
      <c r="C38" s="39">
        <f>C37*C34</f>
        <v>57.042249027235513</v>
      </c>
      <c r="D38"/>
    </row>
    <row r="39" spans="1:13" ht="13.5" thickBot="1" x14ac:dyDescent="0.25">
      <c r="A39" s="13">
        <f t="shared" si="0"/>
        <v>39</v>
      </c>
      <c r="B39" s="40" t="s">
        <v>33</v>
      </c>
      <c r="C39" s="41">
        <f>C38*1000000</f>
        <v>57042249.027235515</v>
      </c>
      <c r="D39"/>
    </row>
    <row r="40" spans="1:13" x14ac:dyDescent="0.2">
      <c r="A40" s="13">
        <f t="shared" si="0"/>
        <v>40</v>
      </c>
      <c r="B40" s="42" t="s">
        <v>34</v>
      </c>
      <c r="C40" s="43">
        <f>'[1]EBSCS IS'!C57</f>
        <v>0.28000000000000003</v>
      </c>
    </row>
    <row r="41" spans="1:13" x14ac:dyDescent="0.2">
      <c r="A41"/>
      <c r="B41"/>
    </row>
    <row r="42" spans="1:13" x14ac:dyDescent="0.2">
      <c r="A42"/>
      <c r="B42"/>
    </row>
    <row r="43" spans="1:13" x14ac:dyDescent="0.2">
      <c r="A43"/>
      <c r="B43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CFsum</vt:lpstr>
      <vt:lpstr>CFsum!Print_Area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renee_stlouis</dc:creator>
  <cp:lastModifiedBy>Jan Havlíček</cp:lastModifiedBy>
  <dcterms:created xsi:type="dcterms:W3CDTF">2000-12-18T01:27:42Z</dcterms:created>
  <dcterms:modified xsi:type="dcterms:W3CDTF">2023-09-13T16:25:56Z</dcterms:modified>
</cp:coreProperties>
</file>